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JP TECHATRONICS 2022-2023\2022-2023\Quotation\"/>
    </mc:Choice>
  </mc:AlternateContent>
  <bookViews>
    <workbookView xWindow="-120" yWindow="-120" windowWidth="20736" windowHeight="11160" firstSheet="60" activeTab="65"/>
  </bookViews>
  <sheets>
    <sheet name="Met Creations 101" sheetId="1" r:id="rId1"/>
    <sheet name="Models Construction 102" sheetId="2" r:id="rId2"/>
    <sheet name="Grand Empire Prashant 103" sheetId="3" r:id="rId3"/>
    <sheet name="Ronel Candolim 104" sheetId="4" r:id="rId4"/>
    <sheet name="GCE 105" sheetId="5" r:id="rId5"/>
    <sheet name="GCE 106" sheetId="6" r:id="rId6"/>
    <sheet name="Anil Chodankar 107" sheetId="7" r:id="rId7"/>
    <sheet name="Ambar Amonkar 108" sheetId="8" r:id="rId8"/>
    <sheet name="Putz 109" sheetId="9" r:id="rId9"/>
    <sheet name="El Shaddai 110" sheetId="10" r:id="rId10"/>
    <sheet name="Datta Kare Associates 111" sheetId="11" r:id="rId11"/>
    <sheet name="Vachan Mandir 112" sheetId="12" r:id="rId12"/>
    <sheet name="IDS Technology 113" sheetId="13" r:id="rId13"/>
    <sheet name="Akash 114" sheetId="14" r:id="rId14"/>
    <sheet name="Kartik 115" sheetId="15" r:id="rId15"/>
    <sheet name="Putz 117" sheetId="17" r:id="rId16"/>
    <sheet name="Shweta 116" sheetId="16" r:id="rId17"/>
    <sheet name="DOT Quepem 118" sheetId="18" r:id="rId18"/>
    <sheet name="Hotel Linda 119" sheetId="19" r:id="rId19"/>
    <sheet name="Shantadurga High School 120" sheetId="20" r:id="rId20"/>
    <sheet name="Putz 121" sheetId="21" r:id="rId21"/>
    <sheet name="Putz 122" sheetId="22" r:id="rId22"/>
    <sheet name="Balchandra 123" sheetId="23" r:id="rId23"/>
    <sheet name="Shweta 201" sheetId="24" r:id="rId24"/>
    <sheet name="Nerul Quotation 202" sheetId="26" r:id="rId25"/>
    <sheet name="Sheetal 203" sheetId="27" r:id="rId26"/>
    <sheet name="Prakash 204" sheetId="28" r:id="rId27"/>
    <sheet name="Goa Ceramica 205" sheetId="29" r:id="rId28"/>
    <sheet name="Rajesh 206" sheetId="30" r:id="rId29"/>
    <sheet name="Shamsher 207" sheetId="31" r:id="rId30"/>
    <sheet name="Putz 208" sheetId="32" r:id="rId31"/>
    <sheet name="Durando KNX and Panasonic 209" sheetId="34" r:id="rId32"/>
    <sheet name="Putz 210" sheetId="35" r:id="rId33"/>
    <sheet name="Durando Hogar ZWave 211" sheetId="37" r:id="rId34"/>
    <sheet name="Duorado Toyama 212" sheetId="38" r:id="rId35"/>
    <sheet name="Durando Panasonic Wifi 213" sheetId="36" r:id="rId36"/>
    <sheet name="Putz 214" sheetId="39" r:id="rId37"/>
    <sheet name="Sheetal 215" sheetId="40" r:id="rId38"/>
    <sheet name="Gera 216" sheetId="41" r:id="rId39"/>
    <sheet name="TNS Jewellers 217" sheetId="42" r:id="rId40"/>
    <sheet name="El shaddai 301" sheetId="43" r:id="rId41"/>
    <sheet name="Hari Prakash Shri Balaji 302" sheetId="45" r:id="rId42"/>
    <sheet name="Putz APS 303" sheetId="46" r:id="rId43"/>
    <sheet name="GHD ANGHAAN 304" sheetId="48" r:id="rId44"/>
    <sheet name="Villa Ivaana 305" sheetId="49" r:id="rId45"/>
    <sheet name="Prajot 306" sheetId="50" r:id="rId46"/>
    <sheet name="Prajot 307" sheetId="51" r:id="rId47"/>
    <sheet name="Milan Bhandari 308" sheetId="52" r:id="rId48"/>
    <sheet name="Ardee School 309" sheetId="53" r:id="rId49"/>
    <sheet name="Renaldo 310" sheetId="54" r:id="rId50"/>
    <sheet name="Jayanti 311" sheetId="55" r:id="rId51"/>
    <sheet name="Cadillac Casino 312" sheetId="57" r:id="rId52"/>
    <sheet name="Villa Ivaana 313" sheetId="58" r:id="rId53"/>
    <sheet name="Sensation Fortune Mes LLP 314" sheetId="59" r:id="rId54"/>
    <sheet name="Nishikant 315" sheetId="60" r:id="rId55"/>
    <sheet name="Sodiem 316" sheetId="61" r:id="rId56"/>
    <sheet name="Rajesh 401" sheetId="63" r:id="rId57"/>
    <sheet name="Prime Slot 402" sheetId="65" r:id="rId58"/>
    <sheet name="Hotels Arora Ashwem 403" sheetId="67" r:id="rId59"/>
    <sheet name="Hotels Arora Ashwem 404" sheetId="68" r:id="rId60"/>
    <sheet name="Construction 405" sheetId="66" r:id="rId61"/>
    <sheet name="Shailesh 406" sheetId="69" r:id="rId62"/>
    <sheet name="GTDC 407" sheetId="64" r:id="rId63"/>
    <sheet name="Siolim 408" sheetId="70" r:id="rId64"/>
    <sheet name="Vishvesh 409" sheetId="71" r:id="rId65"/>
    <sheet name="Surf and Sand 410" sheetId="72" r:id="rId6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44" i="72" l="1"/>
  <c r="F43" i="72"/>
  <c r="F42" i="72"/>
  <c r="F41" i="72"/>
  <c r="F66" i="72"/>
  <c r="F65" i="72"/>
  <c r="F64" i="72"/>
  <c r="F63" i="72"/>
  <c r="F21" i="72"/>
  <c r="F20" i="72"/>
  <c r="F19" i="72"/>
  <c r="F18" i="72"/>
  <c r="F50" i="72" l="1"/>
  <c r="F51" i="72"/>
  <c r="F52" i="72"/>
  <c r="F53" i="72"/>
  <c r="F54" i="72"/>
  <c r="F55" i="72"/>
  <c r="F56" i="72"/>
  <c r="F57" i="72"/>
  <c r="F58" i="72"/>
  <c r="F59" i="72"/>
  <c r="F60" i="72"/>
  <c r="F61" i="72"/>
  <c r="F62" i="72"/>
  <c r="F49" i="72"/>
  <c r="F27" i="72"/>
  <c r="F28" i="72"/>
  <c r="F29" i="72"/>
  <c r="F30" i="72"/>
  <c r="F31" i="72"/>
  <c r="F32" i="72"/>
  <c r="F33" i="72"/>
  <c r="F34" i="72"/>
  <c r="F35" i="72"/>
  <c r="F36" i="72"/>
  <c r="F37" i="72"/>
  <c r="F38" i="72"/>
  <c r="F39" i="72"/>
  <c r="F40" i="72"/>
  <c r="F26" i="72"/>
  <c r="F5" i="72"/>
  <c r="F6" i="72"/>
  <c r="F7" i="72"/>
  <c r="F8" i="72"/>
  <c r="F9" i="72"/>
  <c r="F10" i="72"/>
  <c r="F11" i="72"/>
  <c r="F12" i="72"/>
  <c r="F13" i="72"/>
  <c r="F14" i="72"/>
  <c r="F15" i="72"/>
  <c r="F16" i="72"/>
  <c r="F17" i="72"/>
  <c r="F4" i="72"/>
  <c r="E27" i="71" l="1"/>
  <c r="E28" i="71"/>
  <c r="E26" i="71"/>
  <c r="E29" i="71" s="1"/>
  <c r="H21" i="71" l="1"/>
  <c r="H20" i="71"/>
  <c r="H19" i="71"/>
  <c r="H18" i="71"/>
  <c r="H4" i="71"/>
  <c r="H5" i="71"/>
  <c r="H6" i="71"/>
  <c r="H7" i="71"/>
  <c r="H8" i="71"/>
  <c r="H9" i="71"/>
  <c r="H10" i="71"/>
  <c r="H11" i="71"/>
  <c r="H12" i="71"/>
  <c r="H13" i="71"/>
  <c r="H3" i="71"/>
  <c r="H14" i="71" l="1"/>
  <c r="H22" i="71"/>
  <c r="E16" i="61"/>
  <c r="E15" i="61"/>
  <c r="E17" i="61" s="1"/>
  <c r="E11" i="70"/>
  <c r="E10" i="70"/>
  <c r="E9" i="70"/>
  <c r="E8" i="70"/>
  <c r="E7" i="70"/>
  <c r="E6" i="70"/>
  <c r="E5" i="70"/>
  <c r="E4" i="70"/>
  <c r="E12" i="70" s="1"/>
  <c r="E3" i="70"/>
  <c r="E2" i="70"/>
  <c r="J26" i="71" l="1"/>
  <c r="E14" i="70"/>
  <c r="E13" i="70"/>
  <c r="E15" i="70" s="1"/>
  <c r="E39" i="69"/>
  <c r="E38" i="69"/>
  <c r="E37" i="69"/>
  <c r="E36" i="69"/>
  <c r="E16" i="69"/>
  <c r="E15" i="69"/>
  <c r="E14" i="69"/>
  <c r="E13" i="69"/>
  <c r="G29" i="69"/>
  <c r="G28" i="69"/>
  <c r="G27" i="69"/>
  <c r="G26" i="69"/>
  <c r="G5" i="69"/>
  <c r="G4" i="69"/>
  <c r="G6" i="69"/>
  <c r="G7" i="69"/>
  <c r="E35" i="69"/>
  <c r="E34" i="69"/>
  <c r="E33" i="69"/>
  <c r="E32" i="69"/>
  <c r="E31" i="69"/>
  <c r="E30" i="69"/>
  <c r="E29" i="69"/>
  <c r="E28" i="69"/>
  <c r="E27" i="69"/>
  <c r="E26" i="69"/>
  <c r="E11" i="69"/>
  <c r="E4" i="69"/>
  <c r="E5" i="69"/>
  <c r="E12" i="69"/>
  <c r="E10" i="69"/>
  <c r="E9" i="69"/>
  <c r="E8" i="69"/>
  <c r="E7" i="69"/>
  <c r="E6" i="69"/>
  <c r="E3" i="69"/>
  <c r="G101" i="66" l="1"/>
  <c r="G100" i="66"/>
  <c r="G99" i="66"/>
  <c r="G97" i="66"/>
  <c r="G96" i="66"/>
  <c r="G95" i="66"/>
  <c r="G94" i="66"/>
  <c r="G92" i="66"/>
  <c r="G85" i="66"/>
  <c r="G84" i="66"/>
  <c r="G83" i="66"/>
  <c r="G102" i="66" s="1"/>
  <c r="G76" i="66"/>
  <c r="G75" i="66"/>
  <c r="G74" i="66"/>
  <c r="G73" i="66"/>
  <c r="G64" i="66"/>
  <c r="G55" i="66"/>
  <c r="G46" i="66"/>
  <c r="G45" i="66"/>
  <c r="G39" i="66"/>
  <c r="G77" i="66" s="1"/>
  <c r="G30" i="66"/>
  <c r="G21" i="66"/>
  <c r="G13" i="66"/>
  <c r="G12" i="66"/>
  <c r="G11" i="66"/>
  <c r="G10" i="66"/>
  <c r="G9" i="66"/>
  <c r="G8" i="66"/>
  <c r="G6" i="66"/>
  <c r="G4" i="66"/>
  <c r="G15" i="66" s="1"/>
  <c r="H3" i="67" l="1"/>
  <c r="H4" i="67"/>
  <c r="H5" i="67"/>
  <c r="H6" i="67"/>
  <c r="H7" i="67"/>
  <c r="H8" i="67"/>
  <c r="H21" i="67" s="1"/>
  <c r="H9" i="67"/>
  <c r="H10" i="67"/>
  <c r="H11" i="67"/>
  <c r="H12" i="67"/>
  <c r="H13" i="67"/>
  <c r="H14" i="67"/>
  <c r="H15" i="67"/>
  <c r="H16" i="67"/>
  <c r="H17" i="67"/>
  <c r="H18" i="67"/>
  <c r="H19" i="67"/>
  <c r="H20" i="67"/>
  <c r="H2" i="67"/>
  <c r="H24" i="68"/>
  <c r="H23" i="68"/>
  <c r="H22" i="68"/>
  <c r="H21" i="68"/>
  <c r="H3" i="68"/>
  <c r="H4" i="68"/>
  <c r="H5" i="68"/>
  <c r="H6" i="68"/>
  <c r="H7" i="68"/>
  <c r="H8" i="68"/>
  <c r="H9" i="68"/>
  <c r="H10" i="68"/>
  <c r="H11" i="68"/>
  <c r="H12" i="68"/>
  <c r="H13" i="68"/>
  <c r="H14" i="68"/>
  <c r="H15" i="68"/>
  <c r="H16" i="68"/>
  <c r="H17" i="68"/>
  <c r="H18" i="68"/>
  <c r="H19" i="68"/>
  <c r="H20" i="68"/>
  <c r="H2" i="68"/>
  <c r="H23" i="67" l="1"/>
  <c r="H22" i="67"/>
  <c r="H24" i="67" s="1"/>
  <c r="F20" i="68"/>
  <c r="F2" i="67"/>
  <c r="F3" i="67"/>
  <c r="F4" i="67"/>
  <c r="F5" i="67"/>
  <c r="F6" i="67"/>
  <c r="F7" i="67"/>
  <c r="F8" i="67"/>
  <c r="F9" i="67"/>
  <c r="F10" i="67"/>
  <c r="F11" i="67"/>
  <c r="F12" i="67"/>
  <c r="F13" i="67"/>
  <c r="F14" i="67"/>
  <c r="F15" i="67"/>
  <c r="F16" i="67"/>
  <c r="F17" i="67"/>
  <c r="F18" i="67"/>
  <c r="F19" i="67"/>
  <c r="F20" i="67"/>
  <c r="F3" i="68"/>
  <c r="F4" i="68"/>
  <c r="F5" i="68"/>
  <c r="F6" i="68"/>
  <c r="F7" i="68"/>
  <c r="F8" i="68"/>
  <c r="F9" i="68"/>
  <c r="F10" i="68"/>
  <c r="F11" i="68"/>
  <c r="F12" i="68"/>
  <c r="F13" i="68"/>
  <c r="F14" i="68"/>
  <c r="F15" i="68"/>
  <c r="F16" i="68"/>
  <c r="F17" i="68"/>
  <c r="F18" i="68"/>
  <c r="F19" i="68"/>
  <c r="F2" i="68"/>
  <c r="F21" i="67" l="1"/>
  <c r="F22" i="67" s="1"/>
  <c r="F21" i="68"/>
  <c r="F22" i="68" s="1"/>
  <c r="J17" i="68"/>
  <c r="J7" i="68"/>
  <c r="J7" i="67"/>
  <c r="F23" i="67" l="1"/>
  <c r="F24" i="67" s="1"/>
  <c r="F38" i="67"/>
  <c r="F39" i="67"/>
  <c r="F40" i="67"/>
  <c r="F37" i="67"/>
  <c r="F41" i="67" s="1"/>
  <c r="F23" i="68" l="1"/>
  <c r="J17" i="67"/>
  <c r="F24" i="68" l="1"/>
  <c r="F40" i="68" s="1"/>
  <c r="F42" i="68" l="1"/>
  <c r="F41" i="68"/>
  <c r="E10" i="65"/>
  <c r="E9" i="65"/>
  <c r="E8" i="65"/>
  <c r="E7" i="65"/>
  <c r="E5" i="65"/>
  <c r="E6" i="65"/>
  <c r="E3" i="65"/>
  <c r="E4" i="65"/>
  <c r="E2" i="65"/>
  <c r="F8" i="63"/>
  <c r="F7" i="63"/>
  <c r="F6" i="63"/>
  <c r="F5" i="63"/>
  <c r="F3" i="63"/>
  <c r="F4" i="63"/>
  <c r="F2" i="63"/>
  <c r="F43" i="68" l="1"/>
  <c r="F42" i="67"/>
  <c r="F43" i="67"/>
  <c r="E8" i="64"/>
  <c r="E9" i="64"/>
  <c r="E10" i="64"/>
  <c r="E6" i="64"/>
  <c r="E7" i="64"/>
  <c r="E11" i="64"/>
  <c r="E33" i="64"/>
  <c r="E5" i="64"/>
  <c r="E4" i="64"/>
  <c r="E3" i="64"/>
  <c r="E2" i="64"/>
  <c r="F44" i="67" l="1"/>
  <c r="E12" i="64"/>
  <c r="E14" i="64" s="1"/>
  <c r="E13" i="64" l="1"/>
  <c r="E15" i="64" s="1"/>
  <c r="E39" i="60" l="1"/>
  <c r="E38" i="60"/>
  <c r="E37" i="60"/>
  <c r="E36" i="60"/>
  <c r="E13" i="60"/>
  <c r="E12" i="60"/>
  <c r="E11" i="60"/>
  <c r="E10" i="60"/>
  <c r="E34" i="60" l="1"/>
  <c r="E35" i="60" l="1"/>
  <c r="E33" i="60"/>
  <c r="E32" i="60"/>
  <c r="E31" i="60"/>
  <c r="E30" i="60"/>
  <c r="E29" i="60"/>
  <c r="E28" i="60"/>
  <c r="E9" i="60"/>
  <c r="E8" i="60"/>
  <c r="E7" i="60"/>
  <c r="E6" i="60"/>
  <c r="E5" i="60"/>
  <c r="E4" i="60"/>
  <c r="E3" i="60"/>
  <c r="E15" i="59" l="1"/>
  <c r="E13" i="59"/>
  <c r="E12" i="59"/>
  <c r="E11" i="59"/>
  <c r="E24" i="59"/>
  <c r="E25" i="59" s="1"/>
  <c r="E26" i="59" l="1"/>
  <c r="E28" i="59" s="1"/>
  <c r="E27" i="59"/>
  <c r="E23" i="59" l="1"/>
  <c r="E22" i="59"/>
  <c r="E21" i="59"/>
  <c r="E20" i="59"/>
  <c r="E19" i="59"/>
  <c r="E18" i="59"/>
  <c r="E2" i="59"/>
  <c r="F49" i="10" l="1"/>
  <c r="E4" i="58" l="1"/>
  <c r="E5" i="58"/>
  <c r="E15" i="58"/>
  <c r="E14" i="58"/>
  <c r="E13" i="58"/>
  <c r="E12" i="58"/>
  <c r="E11" i="58"/>
  <c r="E10" i="58"/>
  <c r="E9" i="58"/>
  <c r="E8" i="58"/>
  <c r="E16" i="58" s="1"/>
  <c r="E7" i="58"/>
  <c r="E6" i="58"/>
  <c r="E3" i="58"/>
  <c r="E18" i="58" l="1"/>
  <c r="E17" i="58"/>
  <c r="E19" i="58" s="1"/>
  <c r="B14" i="55"/>
  <c r="B13" i="55"/>
  <c r="G6" i="57" l="1"/>
  <c r="G5" i="57"/>
  <c r="G4" i="57"/>
  <c r="G3" i="57"/>
  <c r="G2" i="57"/>
  <c r="G7" i="57" s="1"/>
  <c r="E8" i="55" l="1"/>
  <c r="E7" i="55"/>
  <c r="E6" i="55"/>
  <c r="E5" i="55"/>
  <c r="E8" i="54"/>
  <c r="E7" i="54"/>
  <c r="E6" i="54"/>
  <c r="E5" i="54"/>
  <c r="E4" i="55" l="1"/>
  <c r="E3" i="55"/>
  <c r="E2" i="55"/>
  <c r="E4" i="54"/>
  <c r="E3" i="54"/>
  <c r="E2" i="54"/>
  <c r="E17" i="52"/>
  <c r="E16" i="52"/>
  <c r="E15" i="52"/>
  <c r="E14" i="52"/>
  <c r="E27" i="53" l="1"/>
  <c r="E26" i="53"/>
  <c r="E24" i="53"/>
  <c r="E25" i="53"/>
  <c r="E28" i="53" l="1"/>
  <c r="E23" i="53"/>
  <c r="E22" i="53"/>
  <c r="E21" i="53"/>
  <c r="E20" i="53"/>
  <c r="E19" i="53"/>
  <c r="E18" i="53"/>
  <c r="E29" i="53" s="1"/>
  <c r="E31" i="53" l="1"/>
  <c r="E32" i="53" s="1"/>
  <c r="E30" i="53"/>
  <c r="F9" i="53"/>
  <c r="F10" i="53"/>
  <c r="F8" i="53"/>
  <c r="F7" i="53"/>
  <c r="F6" i="53"/>
  <c r="F5" i="53"/>
  <c r="F4" i="53"/>
  <c r="F3" i="53"/>
  <c r="F11" i="53" l="1"/>
  <c r="F12" i="53" s="1"/>
  <c r="E12" i="52"/>
  <c r="F13" i="53" l="1"/>
  <c r="F14" i="53" s="1"/>
  <c r="E9" i="52"/>
  <c r="E10" i="52"/>
  <c r="E11" i="52"/>
  <c r="E13" i="52" l="1"/>
  <c r="E8" i="52"/>
  <c r="E7" i="52"/>
  <c r="E6" i="52"/>
  <c r="E5" i="52"/>
  <c r="E4" i="52"/>
  <c r="E3" i="52"/>
  <c r="E2" i="52"/>
  <c r="E3" i="51" l="1"/>
  <c r="E9" i="51" l="1"/>
  <c r="E7" i="51"/>
  <c r="E8" i="51"/>
  <c r="E6" i="51"/>
  <c r="E5" i="51"/>
  <c r="E4" i="51"/>
  <c r="E2" i="51"/>
  <c r="E10" i="51" s="1"/>
  <c r="E11" i="51" s="1"/>
  <c r="E13" i="51" l="1"/>
  <c r="E12" i="51"/>
  <c r="E14" i="51" s="1"/>
  <c r="E8" i="50"/>
  <c r="E7" i="50"/>
  <c r="E6" i="50"/>
  <c r="E5" i="50"/>
  <c r="E4" i="50"/>
  <c r="E3" i="50"/>
  <c r="E2" i="50"/>
  <c r="E9" i="50" l="1"/>
  <c r="E10" i="50"/>
  <c r="E11" i="50"/>
  <c r="E12" i="50" s="1"/>
  <c r="L99" i="49"/>
  <c r="K99" i="49"/>
  <c r="J99" i="49"/>
  <c r="I99" i="49"/>
  <c r="H99" i="49"/>
  <c r="G99" i="49"/>
  <c r="F99" i="49"/>
  <c r="E99" i="49"/>
  <c r="D99" i="49"/>
  <c r="C99" i="49"/>
  <c r="B99" i="49"/>
  <c r="F123" i="49"/>
  <c r="F121" i="49"/>
  <c r="F120" i="49"/>
  <c r="F119" i="49"/>
  <c r="F118" i="49"/>
  <c r="F117" i="49"/>
  <c r="L83" i="49"/>
  <c r="K83" i="49"/>
  <c r="J83" i="49"/>
  <c r="I83" i="49"/>
  <c r="H83" i="49"/>
  <c r="G83" i="49"/>
  <c r="F83" i="49"/>
  <c r="E83" i="49"/>
  <c r="D83" i="49"/>
  <c r="C83" i="49"/>
  <c r="B83" i="49"/>
  <c r="L67" i="49"/>
  <c r="K67" i="49"/>
  <c r="J67" i="49"/>
  <c r="I67" i="49"/>
  <c r="H67" i="49"/>
  <c r="G67" i="49"/>
  <c r="F67" i="49"/>
  <c r="E67" i="49"/>
  <c r="D67" i="49"/>
  <c r="C67" i="49"/>
  <c r="B67" i="49"/>
  <c r="G31" i="49"/>
  <c r="G32" i="49" s="1"/>
  <c r="F122" i="49" l="1"/>
  <c r="G10" i="49"/>
  <c r="G11" i="49"/>
  <c r="G12" i="49"/>
  <c r="G13" i="49"/>
  <c r="G14" i="49"/>
  <c r="G16" i="49"/>
  <c r="G17" i="49"/>
  <c r="G19" i="49"/>
  <c r="G20" i="49"/>
  <c r="G21" i="49"/>
  <c r="G22" i="49"/>
  <c r="G9" i="49"/>
  <c r="G23" i="49" l="1"/>
  <c r="F47" i="48"/>
  <c r="F48" i="48"/>
  <c r="F49" i="48"/>
  <c r="F50" i="48"/>
  <c r="F51" i="48"/>
  <c r="F52" i="48"/>
  <c r="F53" i="48"/>
  <c r="F54" i="48"/>
  <c r="F46" i="48"/>
  <c r="F28" i="48"/>
  <c r="F29" i="48"/>
  <c r="F30" i="48"/>
  <c r="F31" i="48"/>
  <c r="F32" i="48"/>
  <c r="F33" i="48"/>
  <c r="F34" i="48"/>
  <c r="F35" i="48"/>
  <c r="F36" i="48"/>
  <c r="F37" i="48"/>
  <c r="F38" i="48"/>
  <c r="F39" i="48"/>
  <c r="F40" i="48"/>
  <c r="F41" i="48"/>
  <c r="F42" i="48"/>
  <c r="F43" i="48"/>
  <c r="F20" i="48"/>
  <c r="F21" i="48"/>
  <c r="F22" i="48"/>
  <c r="F23" i="48"/>
  <c r="F24" i="48"/>
  <c r="F25" i="48"/>
  <c r="F26" i="48"/>
  <c r="F27" i="48"/>
  <c r="F19" i="48"/>
  <c r="F16" i="48"/>
  <c r="F15" i="48"/>
  <c r="F14" i="48"/>
  <c r="F13" i="48"/>
  <c r="F6" i="48"/>
  <c r="F7" i="48"/>
  <c r="F8" i="48"/>
  <c r="F9" i="48"/>
  <c r="F10" i="48"/>
  <c r="F11" i="48"/>
  <c r="F12" i="48"/>
  <c r="F5" i="48"/>
  <c r="F55" i="48" l="1"/>
  <c r="F44" i="48"/>
  <c r="F17" i="48"/>
  <c r="F56" i="48" l="1"/>
  <c r="F57" i="48" s="1"/>
  <c r="F58" i="48" s="1"/>
  <c r="E8" i="46"/>
  <c r="F10" i="43" l="1"/>
  <c r="E24" i="45"/>
  <c r="E4" i="45"/>
  <c r="E9" i="46" l="1"/>
  <c r="E6" i="45" l="1"/>
  <c r="E7" i="45"/>
  <c r="E8" i="45"/>
  <c r="E9" i="45"/>
  <c r="E10" i="45"/>
  <c r="E5" i="45" l="1"/>
  <c r="E18" i="45" l="1"/>
  <c r="E7" i="46" l="1"/>
  <c r="E6" i="46"/>
  <c r="E10" i="46" s="1"/>
  <c r="E5" i="46"/>
  <c r="E4" i="46"/>
  <c r="E3" i="46"/>
  <c r="E2" i="46"/>
  <c r="E11" i="45"/>
  <c r="E12" i="45"/>
  <c r="E13" i="45"/>
  <c r="E14" i="45"/>
  <c r="E15" i="45"/>
  <c r="E16" i="45"/>
  <c r="E17" i="45"/>
  <c r="E19" i="45"/>
  <c r="E20" i="45"/>
  <c r="E21" i="45"/>
  <c r="E22" i="45"/>
  <c r="E23" i="45"/>
  <c r="E3" i="45"/>
  <c r="E2" i="45"/>
  <c r="F9" i="43" l="1"/>
  <c r="K95" i="31"/>
  <c r="F8" i="43" l="1"/>
  <c r="F3" i="43" l="1"/>
  <c r="F7" i="43"/>
  <c r="F6" i="43"/>
  <c r="F5" i="43"/>
  <c r="F4" i="43"/>
  <c r="F2" i="43"/>
  <c r="E14" i="26" l="1"/>
  <c r="E13" i="26"/>
  <c r="E16" i="42" l="1"/>
  <c r="E17" i="42"/>
  <c r="E18" i="42"/>
  <c r="E19" i="42"/>
  <c r="E20" i="42"/>
  <c r="E21" i="42"/>
  <c r="E22" i="42"/>
  <c r="E23" i="42"/>
  <c r="E24" i="42" l="1"/>
  <c r="F8" i="42"/>
  <c r="F7" i="42"/>
  <c r="F6" i="42"/>
  <c r="F5" i="42"/>
  <c r="F4" i="42"/>
  <c r="F3" i="42"/>
  <c r="F9" i="42" l="1"/>
  <c r="E10" i="41"/>
  <c r="E9" i="41"/>
  <c r="E8" i="41"/>
  <c r="E7" i="41"/>
  <c r="E6" i="41"/>
  <c r="E5" i="41"/>
  <c r="E4" i="41"/>
  <c r="E3" i="41"/>
  <c r="E2" i="41"/>
  <c r="E17" i="40" l="1"/>
  <c r="E16" i="40"/>
  <c r="E15" i="40"/>
  <c r="E14" i="40"/>
  <c r="E11" i="40" l="1"/>
  <c r="E12" i="40"/>
  <c r="E10" i="40" l="1"/>
  <c r="E13" i="40"/>
  <c r="E9" i="40"/>
  <c r="E8" i="40"/>
  <c r="E7" i="40"/>
  <c r="E6" i="40"/>
  <c r="E5" i="40"/>
  <c r="E4" i="40"/>
  <c r="E3" i="40"/>
  <c r="E2" i="40"/>
  <c r="F17" i="36" l="1"/>
  <c r="F8" i="36"/>
  <c r="F16" i="36"/>
  <c r="F7" i="36"/>
  <c r="F15" i="36"/>
  <c r="F14" i="36"/>
  <c r="F13" i="36"/>
  <c r="F12" i="36"/>
  <c r="F6" i="36"/>
  <c r="F5" i="36"/>
  <c r="F4" i="36"/>
  <c r="F3" i="36"/>
  <c r="E26" i="38" l="1"/>
  <c r="E6" i="38"/>
  <c r="E35" i="37"/>
  <c r="E9" i="37"/>
  <c r="E25" i="38"/>
  <c r="E27" i="38"/>
  <c r="E24" i="38"/>
  <c r="E28" i="38" s="1"/>
  <c r="E15" i="38"/>
  <c r="E14" i="38"/>
  <c r="E13" i="38"/>
  <c r="E12" i="38"/>
  <c r="E7" i="38"/>
  <c r="E5" i="38"/>
  <c r="E4" i="38"/>
  <c r="E3" i="38"/>
  <c r="E36" i="37"/>
  <c r="E10" i="37"/>
  <c r="E16" i="38" l="1"/>
  <c r="E8" i="38"/>
  <c r="E34" i="37"/>
  <c r="E33" i="37"/>
  <c r="E32" i="37"/>
  <c r="E31" i="37"/>
  <c r="E30" i="37"/>
  <c r="E29" i="37"/>
  <c r="E20" i="37"/>
  <c r="E19" i="37"/>
  <c r="E18" i="37"/>
  <c r="E17" i="37"/>
  <c r="E4" i="37"/>
  <c r="E5" i="37"/>
  <c r="E6" i="37"/>
  <c r="E7" i="37"/>
  <c r="E8" i="37"/>
  <c r="E3" i="37"/>
  <c r="E21" i="37" l="1"/>
  <c r="E11" i="37"/>
  <c r="E37" i="37"/>
  <c r="E53" i="34" l="1"/>
  <c r="E42" i="34"/>
  <c r="B88" i="31" l="1"/>
  <c r="E68" i="10" l="1"/>
  <c r="D68" i="10"/>
  <c r="C68" i="10"/>
  <c r="C69" i="10" s="1"/>
  <c r="E69" i="10"/>
  <c r="D69" i="10"/>
  <c r="B68" i="10"/>
  <c r="B69" i="10" s="1"/>
  <c r="E34" i="10" l="1"/>
  <c r="F6" i="35" l="1"/>
  <c r="F5" i="35"/>
  <c r="F4" i="35"/>
  <c r="F3" i="35"/>
  <c r="F2" i="35"/>
  <c r="E54" i="12" l="1"/>
  <c r="E53" i="12"/>
  <c r="E41" i="34" l="1"/>
  <c r="E52" i="34"/>
  <c r="E51" i="34"/>
  <c r="E50" i="34"/>
  <c r="E49" i="34"/>
  <c r="E48" i="34"/>
  <c r="E47" i="34"/>
  <c r="E37" i="34"/>
  <c r="E38" i="34"/>
  <c r="E39" i="34"/>
  <c r="E40" i="34"/>
  <c r="E36" i="34"/>
  <c r="G30" i="34" l="1"/>
  <c r="G29" i="34"/>
  <c r="G28" i="34"/>
  <c r="G27" i="34"/>
  <c r="G26" i="34"/>
  <c r="G25" i="34"/>
  <c r="G24" i="34"/>
  <c r="G23" i="34"/>
  <c r="G22" i="34"/>
  <c r="G21" i="34"/>
  <c r="G20" i="34"/>
  <c r="G14" i="34"/>
  <c r="G15" i="34" s="1"/>
  <c r="G11" i="34"/>
  <c r="G12" i="34"/>
  <c r="G13" i="34"/>
  <c r="G5" i="34"/>
  <c r="G6" i="34"/>
  <c r="G7" i="34"/>
  <c r="G8" i="34"/>
  <c r="G9" i="34"/>
  <c r="G10" i="34"/>
  <c r="G4" i="34"/>
  <c r="G31" i="34" l="1"/>
  <c r="A71" i="34" s="1"/>
  <c r="B71" i="34" s="1"/>
  <c r="H87" i="31"/>
  <c r="H86" i="31"/>
  <c r="H85" i="31"/>
  <c r="H84" i="31"/>
  <c r="H83" i="31"/>
  <c r="H81" i="31"/>
  <c r="G86" i="31"/>
  <c r="G85" i="31"/>
  <c r="G84" i="31"/>
  <c r="G83" i="31"/>
  <c r="E66" i="31"/>
  <c r="E65" i="31"/>
  <c r="E64" i="31"/>
  <c r="E63" i="31"/>
  <c r="E62" i="31"/>
  <c r="E61" i="31"/>
  <c r="E60" i="31"/>
  <c r="E59" i="31"/>
  <c r="E67" i="31" s="1"/>
  <c r="F55" i="31"/>
  <c r="A70" i="34" l="1"/>
  <c r="B70" i="34" s="1"/>
  <c r="A69" i="34"/>
  <c r="B69" i="34" s="1"/>
  <c r="A68" i="34"/>
  <c r="B68" i="34" s="1"/>
  <c r="F12" i="31"/>
  <c r="F91" i="31" l="1"/>
  <c r="F90" i="31" l="1"/>
  <c r="F92" i="31" s="1"/>
  <c r="E23" i="31" l="1"/>
  <c r="E22" i="31"/>
  <c r="E21" i="31"/>
  <c r="E20" i="31"/>
  <c r="E19" i="31"/>
  <c r="E18" i="31"/>
  <c r="E17" i="31"/>
  <c r="E16" i="31"/>
  <c r="E24" i="31" l="1"/>
  <c r="E97" i="31" s="1"/>
  <c r="E3" i="30"/>
  <c r="E9" i="30"/>
  <c r="E8" i="30"/>
  <c r="E7" i="30"/>
  <c r="E6" i="30"/>
  <c r="E5" i="30"/>
  <c r="E4" i="30"/>
  <c r="E2" i="30"/>
  <c r="E96" i="31" l="1"/>
  <c r="E98" i="31" s="1"/>
  <c r="E106" i="31" s="1"/>
  <c r="E10" i="30"/>
  <c r="E12" i="30" s="1"/>
  <c r="E14" i="29"/>
  <c r="E13" i="29"/>
  <c r="E12" i="29"/>
  <c r="E11" i="29"/>
  <c r="E11" i="30" l="1"/>
  <c r="E13" i="30" s="1"/>
  <c r="E30" i="29"/>
  <c r="E27" i="29"/>
  <c r="E26" i="29"/>
  <c r="E31" i="29" s="1"/>
  <c r="E29" i="29"/>
  <c r="E28" i="29"/>
  <c r="E48" i="29"/>
  <c r="E47" i="29"/>
  <c r="E46" i="29"/>
  <c r="E45" i="29"/>
  <c r="E44" i="29"/>
  <c r="E43" i="29"/>
  <c r="E42" i="29"/>
  <c r="E41" i="29"/>
  <c r="E4" i="29"/>
  <c r="E10" i="29"/>
  <c r="E9" i="29"/>
  <c r="E8" i="29"/>
  <c r="E7" i="29"/>
  <c r="E6" i="29"/>
  <c r="E5" i="29"/>
  <c r="E3" i="29"/>
  <c r="E32" i="29" l="1"/>
  <c r="E33" i="29"/>
  <c r="E49" i="29"/>
  <c r="E51" i="29" s="1"/>
  <c r="E14" i="28"/>
  <c r="E13" i="28"/>
  <c r="E12" i="28"/>
  <c r="E11" i="28"/>
  <c r="E9" i="28"/>
  <c r="E34" i="29" l="1"/>
  <c r="E50" i="29"/>
  <c r="E52" i="29" s="1"/>
  <c r="E4" i="28"/>
  <c r="E10" i="28"/>
  <c r="E8" i="28"/>
  <c r="E7" i="28"/>
  <c r="E6" i="28"/>
  <c r="E5" i="28"/>
  <c r="E3" i="28"/>
  <c r="E2" i="28"/>
  <c r="E48" i="10" l="1"/>
  <c r="E35" i="10" l="1"/>
  <c r="E14" i="27"/>
  <c r="E13" i="27"/>
  <c r="E12" i="27"/>
  <c r="E11" i="27"/>
  <c r="E47" i="10" l="1"/>
  <c r="E46" i="10"/>
  <c r="E45" i="10"/>
  <c r="E44" i="10"/>
  <c r="E43" i="10"/>
  <c r="E42" i="10"/>
  <c r="E41" i="10"/>
  <c r="E40" i="10"/>
  <c r="E39" i="10"/>
  <c r="E38" i="10"/>
  <c r="E37" i="10"/>
  <c r="E36" i="10"/>
  <c r="E33" i="10"/>
  <c r="E49" i="10" l="1"/>
  <c r="E63" i="10" s="1"/>
  <c r="E3" i="27"/>
  <c r="E4" i="27"/>
  <c r="E5" i="27"/>
  <c r="E6" i="27"/>
  <c r="E7" i="27"/>
  <c r="E8" i="27"/>
  <c r="E9" i="27"/>
  <c r="E10" i="27"/>
  <c r="E2" i="27"/>
  <c r="E62" i="10" l="1"/>
  <c r="E64" i="10" s="1"/>
  <c r="E3" i="26"/>
  <c r="E4" i="26"/>
  <c r="E5" i="26"/>
  <c r="E6" i="26"/>
  <c r="E7" i="26"/>
  <c r="E8" i="26"/>
  <c r="E9" i="26"/>
  <c r="E10" i="26"/>
  <c r="E11" i="26"/>
  <c r="E12" i="26"/>
  <c r="E2" i="26"/>
  <c r="E9" i="24"/>
  <c r="E8" i="24"/>
  <c r="E7" i="24"/>
  <c r="E6" i="24"/>
  <c r="E5" i="24"/>
  <c r="E4" i="24"/>
  <c r="E3" i="24"/>
  <c r="E2" i="24"/>
  <c r="E31" i="23"/>
  <c r="E30" i="23"/>
  <c r="E29" i="23"/>
  <c r="E28" i="23"/>
  <c r="E14" i="23"/>
  <c r="E13" i="23"/>
  <c r="E12" i="23"/>
  <c r="E11" i="23"/>
  <c r="E27" i="23"/>
  <c r="E26" i="23"/>
  <c r="E25" i="23"/>
  <c r="E24" i="23"/>
  <c r="E23" i="23"/>
  <c r="E22" i="23"/>
  <c r="E10" i="23"/>
  <c r="E9" i="23"/>
  <c r="E8" i="23"/>
  <c r="E7" i="23"/>
  <c r="E6" i="23"/>
  <c r="E5" i="23"/>
  <c r="E4" i="23"/>
  <c r="E3" i="23"/>
  <c r="F2" i="22"/>
  <c r="F3" i="22" s="1"/>
  <c r="F2" i="21"/>
  <c r="F3" i="21" s="1"/>
  <c r="E7" i="20"/>
  <c r="E6" i="20"/>
  <c r="E5" i="20"/>
  <c r="E4" i="20"/>
  <c r="E3" i="20"/>
  <c r="E2" i="20"/>
  <c r="E22" i="15"/>
  <c r="E21" i="15"/>
  <c r="E20" i="15"/>
  <c r="E19" i="15"/>
  <c r="E13" i="15"/>
  <c r="E6" i="19"/>
  <c r="E29" i="19"/>
  <c r="E28" i="19"/>
  <c r="E27" i="19"/>
  <c r="E26" i="19"/>
  <c r="E22" i="19"/>
  <c r="E23" i="19"/>
  <c r="E24" i="19"/>
  <c r="E25" i="19"/>
  <c r="E20" i="19"/>
  <c r="E21" i="19"/>
  <c r="E5" i="19"/>
  <c r="E19" i="19"/>
  <c r="E18" i="19"/>
  <c r="E16" i="19"/>
  <c r="E15" i="19"/>
  <c r="E14" i="19"/>
  <c r="E13" i="19"/>
  <c r="E14" i="18"/>
  <c r="E11" i="18"/>
  <c r="E12" i="18" s="1"/>
  <c r="E13" i="18" s="1"/>
  <c r="E10" i="24" l="1"/>
  <c r="E12" i="24" s="1"/>
  <c r="E16" i="26"/>
  <c r="E15" i="26"/>
  <c r="F4" i="22"/>
  <c r="F5" i="22"/>
  <c r="F6" i="22"/>
  <c r="F5" i="21"/>
  <c r="F4" i="21"/>
  <c r="F6" i="21" s="1"/>
  <c r="E8" i="19"/>
  <c r="E7" i="19"/>
  <c r="E9" i="19" s="1"/>
  <c r="E17" i="26" l="1"/>
  <c r="E11" i="24"/>
  <c r="E13" i="24" s="1"/>
  <c r="E2" i="18"/>
  <c r="E3" i="18"/>
  <c r="E5" i="18" l="1"/>
  <c r="E4" i="18"/>
  <c r="E6" i="18" s="1"/>
  <c r="F4" i="17"/>
  <c r="F3" i="17"/>
  <c r="F2" i="17"/>
  <c r="F5" i="17" s="1"/>
  <c r="E6" i="13"/>
  <c r="E5" i="13"/>
  <c r="E4" i="13"/>
  <c r="E3" i="13"/>
  <c r="F7" i="17" l="1"/>
  <c r="F6" i="17"/>
  <c r="F8" i="17" s="1"/>
  <c r="E9" i="16" l="1"/>
  <c r="E3" i="16"/>
  <c r="E4" i="16"/>
  <c r="E5" i="16"/>
  <c r="E6" i="16"/>
  <c r="E7" i="16"/>
  <c r="E8" i="16"/>
  <c r="E2" i="16"/>
  <c r="E10" i="16" s="1"/>
  <c r="E12" i="16" l="1"/>
  <c r="E11" i="16"/>
  <c r="E13" i="16" s="1"/>
  <c r="E26" i="15"/>
  <c r="E27" i="15"/>
  <c r="E28" i="15"/>
  <c r="E29" i="15"/>
  <c r="E30" i="15"/>
  <c r="E31" i="15"/>
  <c r="E32" i="15"/>
  <c r="E33" i="15"/>
  <c r="E34" i="15"/>
  <c r="E35" i="15"/>
  <c r="E36" i="15"/>
  <c r="E37" i="15"/>
  <c r="E38" i="15"/>
  <c r="E39" i="15"/>
  <c r="E40" i="15"/>
  <c r="E41" i="15"/>
  <c r="E25" i="15"/>
  <c r="E3" i="15"/>
  <c r="E4" i="15"/>
  <c r="E5" i="15"/>
  <c r="E6" i="15"/>
  <c r="E7" i="15"/>
  <c r="E8" i="15"/>
  <c r="E9" i="15"/>
  <c r="E10" i="15"/>
  <c r="E11" i="15"/>
  <c r="E12" i="15"/>
  <c r="E14" i="15"/>
  <c r="E15" i="15"/>
  <c r="E16" i="15"/>
  <c r="E17" i="15"/>
  <c r="E18" i="15"/>
  <c r="E2" i="15"/>
  <c r="E11" i="14"/>
  <c r="E10" i="14"/>
  <c r="E9" i="14"/>
  <c r="E8" i="14"/>
  <c r="E42" i="15" l="1"/>
  <c r="E44" i="15"/>
  <c r="E43" i="15"/>
  <c r="E45" i="15" s="1"/>
  <c r="E7" i="14"/>
  <c r="E6" i="14"/>
  <c r="E5" i="14"/>
  <c r="E4" i="14"/>
  <c r="E3" i="14"/>
  <c r="E2" i="14"/>
  <c r="E2" i="13"/>
  <c r="E16" i="12"/>
  <c r="E14" i="12"/>
  <c r="E15" i="12" s="1"/>
  <c r="E33" i="12"/>
  <c r="E35" i="12" s="1"/>
  <c r="E24" i="12"/>
  <c r="E26" i="12" s="1"/>
  <c r="E12" i="12"/>
  <c r="E3" i="12"/>
  <c r="E5" i="12" s="1"/>
  <c r="E3" i="11"/>
  <c r="E2" i="11"/>
  <c r="E8" i="11"/>
  <c r="E7" i="11"/>
  <c r="E6" i="11"/>
  <c r="E5" i="11"/>
  <c r="E4" i="11"/>
  <c r="E6" i="12" l="1"/>
  <c r="E7" i="12"/>
  <c r="E8" i="12" s="1"/>
  <c r="E27" i="12"/>
  <c r="E29" i="12" s="1"/>
  <c r="E28" i="12"/>
  <c r="E36" i="12"/>
  <c r="E38" i="12" s="1"/>
  <c r="E37" i="12"/>
  <c r="E17" i="12"/>
  <c r="E14" i="10"/>
  <c r="E6" i="10"/>
  <c r="E13" i="10"/>
  <c r="E12" i="10"/>
  <c r="E11" i="10"/>
  <c r="E10" i="10"/>
  <c r="E9" i="10"/>
  <c r="E8" i="10"/>
  <c r="E7" i="10"/>
  <c r="E5" i="10"/>
  <c r="E4" i="10"/>
  <c r="E3" i="10"/>
  <c r="E2" i="10"/>
  <c r="D17" i="9"/>
  <c r="D8" i="9"/>
  <c r="F7" i="8"/>
  <c r="F6" i="8"/>
  <c r="F5" i="8"/>
  <c r="F4" i="8"/>
  <c r="F3" i="8"/>
  <c r="F2" i="8"/>
  <c r="F10" i="7"/>
  <c r="F9" i="7"/>
  <c r="F8" i="7"/>
  <c r="F7" i="7"/>
  <c r="F6" i="7"/>
  <c r="F5" i="7"/>
  <c r="F4" i="7"/>
  <c r="F3" i="7"/>
  <c r="F2" i="7"/>
  <c r="F6" i="5"/>
  <c r="E7" i="6"/>
  <c r="E8" i="6"/>
  <c r="E9" i="6"/>
  <c r="E6" i="6"/>
  <c r="E5" i="6"/>
  <c r="E4" i="6"/>
  <c r="E3" i="6"/>
  <c r="E2" i="6"/>
  <c r="F5" i="5"/>
  <c r="F4" i="5"/>
  <c r="F3" i="5"/>
  <c r="F2" i="5"/>
  <c r="E15" i="4"/>
  <c r="E14" i="4"/>
  <c r="E13" i="4"/>
  <c r="E12" i="4"/>
  <c r="E37" i="4"/>
  <c r="E36" i="4"/>
  <c r="E35" i="4"/>
  <c r="E34" i="4"/>
  <c r="E48" i="4"/>
  <c r="E50" i="4" s="1"/>
  <c r="E52" i="4" s="1"/>
  <c r="E27" i="4"/>
  <c r="E33" i="4"/>
  <c r="E32" i="4"/>
  <c r="E31" i="4"/>
  <c r="E30" i="4"/>
  <c r="E29" i="4"/>
  <c r="E28" i="4"/>
  <c r="E26" i="4"/>
  <c r="E11" i="4"/>
  <c r="E10" i="4"/>
  <c r="E9" i="4"/>
  <c r="E8" i="4"/>
  <c r="E7" i="4"/>
  <c r="E6" i="4"/>
  <c r="E5" i="4"/>
  <c r="E4" i="4"/>
  <c r="E3" i="4"/>
  <c r="E15" i="10" l="1"/>
  <c r="E17" i="10" s="1"/>
  <c r="E10" i="6"/>
  <c r="E51" i="4"/>
  <c r="E53" i="4" s="1"/>
  <c r="E16" i="10" l="1"/>
  <c r="E18" i="10" s="1"/>
  <c r="E3" i="3"/>
  <c r="E9" i="3"/>
  <c r="E10" i="3"/>
  <c r="E8" i="3"/>
  <c r="E7" i="3"/>
  <c r="E6" i="3"/>
  <c r="E5" i="3"/>
  <c r="E4" i="3"/>
  <c r="E2" i="3"/>
  <c r="E11" i="3" s="1"/>
  <c r="E13" i="3" l="1"/>
  <c r="E12" i="3"/>
  <c r="E14" i="3" s="1"/>
  <c r="E44" i="2"/>
  <c r="E43" i="2"/>
  <c r="E42" i="2"/>
  <c r="E41" i="2"/>
  <c r="E18" i="2"/>
  <c r="E17" i="2"/>
  <c r="E16" i="2"/>
  <c r="E15" i="2"/>
  <c r="E30" i="2"/>
  <c r="E4" i="2"/>
  <c r="E40" i="2"/>
  <c r="E39" i="2"/>
  <c r="E38" i="2"/>
  <c r="E37" i="2"/>
  <c r="E36" i="2"/>
  <c r="E35" i="2"/>
  <c r="E34" i="2"/>
  <c r="E33" i="2"/>
  <c r="E32" i="2"/>
  <c r="E31" i="2"/>
  <c r="E29" i="2"/>
  <c r="E14" i="2"/>
  <c r="E13" i="2"/>
  <c r="E12" i="2"/>
  <c r="E11" i="2"/>
  <c r="E10" i="2"/>
  <c r="E9" i="2"/>
  <c r="E8" i="2"/>
  <c r="E7" i="2"/>
  <c r="E6" i="2"/>
  <c r="E5" i="2"/>
  <c r="E3" i="2"/>
  <c r="F11" i="1"/>
  <c r="E23" i="1"/>
  <c r="E24" i="1"/>
  <c r="E25" i="1"/>
  <c r="E26" i="1"/>
  <c r="E27" i="1"/>
  <c r="E28" i="1"/>
  <c r="F16" i="1"/>
  <c r="F15" i="1"/>
  <c r="F10" i="1"/>
  <c r="F9" i="1"/>
  <c r="F8" i="1"/>
  <c r="F7" i="1"/>
  <c r="F6" i="1"/>
  <c r="F5" i="1"/>
</calcChain>
</file>

<file path=xl/sharedStrings.xml><?xml version="1.0" encoding="utf-8"?>
<sst xmlns="http://schemas.openxmlformats.org/spreadsheetml/2006/main" count="2739" uniqueCount="1142">
  <si>
    <t>SR NO</t>
  </si>
  <si>
    <t>ITEM DESCRIPTION</t>
  </si>
  <si>
    <t>QTY</t>
  </si>
  <si>
    <t>PRICE</t>
  </si>
  <si>
    <t>AMOUNT</t>
  </si>
  <si>
    <t>TOTAL</t>
  </si>
  <si>
    <t>Make</t>
  </si>
  <si>
    <t>FAAC 740</t>
  </si>
  <si>
    <t>FAAC make 740 sliding gate motor. Minimum leaf weight up to 500 kg</t>
  </si>
  <si>
    <t>Rack and Rack fitting</t>
  </si>
  <si>
    <t>Rack and rack fitting (Per Mtr)</t>
  </si>
  <si>
    <t>Push button</t>
  </si>
  <si>
    <t>Push button T-15</t>
  </si>
  <si>
    <t>Photocell</t>
  </si>
  <si>
    <t>Photocell in pair</t>
  </si>
  <si>
    <t>Remote Set</t>
  </si>
  <si>
    <t>Remote Set (Transmitter and Receiver)</t>
  </si>
  <si>
    <t>Option 1</t>
  </si>
  <si>
    <t>Photocell Stand</t>
  </si>
  <si>
    <t>Photostand in pair</t>
  </si>
  <si>
    <t>Lamp</t>
  </si>
  <si>
    <t>Flashing Lamp</t>
  </si>
  <si>
    <t>12 mm gear rack 1m</t>
  </si>
  <si>
    <t>Pollycable 1.5sqmm 2core Armoured</t>
  </si>
  <si>
    <t>Pollycable 1.5sqmm 4core Armoured</t>
  </si>
  <si>
    <t>INSTALLATION TESTING COMMISSIONING</t>
  </si>
  <si>
    <t>Installation charges without civil and electrical work</t>
  </si>
  <si>
    <t>Quantity  mentioned as per gate</t>
  </si>
  <si>
    <t>Extra If required</t>
  </si>
  <si>
    <t>Tiwan or Similar Sliding Gate (upto 800kgs) Slide Gate opener Casa 80m 2 Nos remote 1 Base Plate</t>
  </si>
  <si>
    <t>Option 2</t>
  </si>
  <si>
    <t>Honeywell 2MP IP Fixed Lens Bullet /Dome Camera Cam, Built in Mic, 4MM / 2.8MM Lens, POE, IP67, VCA-Tripwire/Perimeter</t>
  </si>
  <si>
    <t>Honeywell NVR Professional Series 40 CH</t>
  </si>
  <si>
    <t>WD Purple Surveillance Hard Disk 2 TB</t>
  </si>
  <si>
    <t>Enclosure with mounting</t>
  </si>
  <si>
    <t>RJ 45 Connector With Crimping etc complete</t>
  </si>
  <si>
    <t>HDMI cable (3mtrs)</t>
  </si>
  <si>
    <t xml:space="preserve">  </t>
  </si>
  <si>
    <t>Spike Board</t>
  </si>
  <si>
    <t>GST 9%</t>
  </si>
  <si>
    <t>Grand Total</t>
  </si>
  <si>
    <t>Supply and laying of cat 6 cables through PVC pipe / casing caping to be chrarged as actualls @ 95/- per mtr + GST</t>
  </si>
  <si>
    <t>If required:-</t>
  </si>
  <si>
    <t>1)Display 19'' @7900 + GST</t>
  </si>
  <si>
    <t>Dahua 2MP IP Bullet Camera high image definition, IP67, Abnormality detection: Motion detection</t>
  </si>
  <si>
    <t>Dahua NVR Professional Series 32Ch</t>
  </si>
  <si>
    <t>Honeywell 4 MP Motorized Bullet Varifocal Motorized Lens 2.8-12mm, IH+265/ H.265/H.264 ,120dB WDR,Smart IR Range Up to 80 m Built-in Mic,SD Card Slot, Reset Button, ,Full Metal Housing,IP 67,IK10</t>
  </si>
  <si>
    <t>2)Display 19'' @7900 + GST</t>
  </si>
  <si>
    <t>8+2 Port POE Switch D link or Secue Eye</t>
  </si>
  <si>
    <t>Dlink, CP Plus Or Similiar Network Rack 4 U</t>
  </si>
  <si>
    <t>Dlink, CP Plus Or Similiar Network Rack 2 U</t>
  </si>
  <si>
    <t>Dahua 4 MP Motorized Lens 2.8-12mm</t>
  </si>
  <si>
    <t>1) 2MP PTZ Camera @ 48000/- + GST</t>
  </si>
  <si>
    <t>BNC Connector</t>
  </si>
  <si>
    <t>Power Connector</t>
  </si>
  <si>
    <t>Power Supply</t>
  </si>
  <si>
    <t>2) Spike Board @ 600/- + GST</t>
  </si>
  <si>
    <t>WD 1 TB Survellience Hard Disk</t>
  </si>
  <si>
    <t>3) Network Rack 2 U @ 1950/- + GST</t>
  </si>
  <si>
    <t>Cabling RJ 59 copper + 3 with casing, cabling, laying to be charged as actuals @ 79/- + GST</t>
  </si>
  <si>
    <t>Honeywell 4ch DVR suppoting 2 MP Prfessional series</t>
  </si>
  <si>
    <t>Honeywell 2MP AHD Lite, 2MP AHD Lite, Bullet, Fixed Lens</t>
  </si>
  <si>
    <t>Honeywell 2MP AHD Lite, 2MP AHD Lite, Dome, Fixed Lens</t>
  </si>
  <si>
    <t>Honeywell 2MP IP Fixed Lens Dome Camera Cam, Built in Mic, 4MM / 2.8MM Lens, POE, IP67, VCA-Tripwire/Perimeter</t>
  </si>
  <si>
    <t>Honeywell 2MP IP Fixed Lens Bullet  Camera Cam, Built in Mic, 4MM / 2.8MM Lens, POE, IP67, VCA-Tripwire/Perimeter</t>
  </si>
  <si>
    <t>Honeywell NVR Professional Series 5 CH</t>
  </si>
  <si>
    <t>WD Purple Surveillance Hard Disk 1 TB</t>
  </si>
  <si>
    <t>3) Network Rack 2 U @ 2500/- + GST</t>
  </si>
  <si>
    <t>Honeywell 4ch DVR suppoting 2 MP Professional series</t>
  </si>
  <si>
    <t>Wbox VDP with 7 inches Screen, 100 visitors image memory, hands free calling, remote door lock, release expandable to 4, call transfer function, soft touch, vandal proof door camera, etc</t>
  </si>
  <si>
    <t>CGST 9%</t>
  </si>
  <si>
    <t>SGST 9%</t>
  </si>
  <si>
    <t>GRAND TOTAL</t>
  </si>
  <si>
    <t>4+2 Port POE Switch D link or Similar</t>
  </si>
  <si>
    <t>VDP Solution</t>
  </si>
  <si>
    <t>4) HDMI cable (3mtrs) @ 500/- + GST</t>
  </si>
  <si>
    <t>Supply and laying of cat 6 cables through PVC pipe / casing caping to be charged as actuals @ 79/- per mtr + GST</t>
  </si>
  <si>
    <t>Cabling RJ 59 copper + 3 with casing, cabling, laying to be charged as actuals @ 79/- per mtr + GST</t>
  </si>
  <si>
    <t>Supply and laying of cat 6 cables to be charged as actuals @ 79/- per mtr + GST</t>
  </si>
  <si>
    <t>Factory finished Rack with interconnectors</t>
  </si>
  <si>
    <t>10 KVA (3X1) double conversion online
UPS IGBT Inverter &amp; rectifier, Single Phase output</t>
  </si>
  <si>
    <t>1*</t>
  </si>
  <si>
    <t>2*</t>
  </si>
  <si>
    <t>In Iiue of</t>
  </si>
  <si>
    <t>In lieu of 3*</t>
  </si>
  <si>
    <t>4MP  IR Vari-focal Bullet Network Camera H.265 codec, high compression rate, ultra-low bit rate,  2.7 mm–13.5 mm, Built-in IR LED, max IR distance: 60 m, ROI, SMART H.264+/H.265+, flexible coding, applicable to various bandwidth and storage environments,  Rotation mode, WDR, 3D NR, HLC, BLC, digital watermarking, applicable to various monitoring scenes, Intelligent detection: Intrusion, tripwire</t>
  </si>
  <si>
    <t>10 KVA (3X1) double conversion online
UPS IGBT Inverter &amp; rectifier With inbuilt isolation transformer</t>
  </si>
  <si>
    <t>Exide 65 Ah - 12 V x 16 Nos.
 Sealed Maintenance Free Batteries to
provide apprximately 1 hour backup
(Warranty 2 years)</t>
  </si>
  <si>
    <r>
      <t xml:space="preserve">TERMS &amp; CONDITIONS:
</t>
    </r>
    <r>
      <rPr>
        <sz val="11"/>
        <color rgb="FF000000"/>
        <rFont val="Calibri  "/>
      </rPr>
      <t>GST : Extra @ 18% on UPS, Rack &amp; 28% on
Batteries</t>
    </r>
  </si>
  <si>
    <t>Supply and laying of cat 6 cables through PVC pipe / casing caping to be charged as actuals @ 95/- per mtr + GST</t>
  </si>
  <si>
    <t>Fuji Electric</t>
  </si>
  <si>
    <t>Exide 42 Ah - 12 V x 16 Nos. Sealed Maintenance Free Batteries to provide apprximately 30 min Backup (2 Years Warranty)</t>
  </si>
  <si>
    <t>3) HDMI cable (3mtrs) @ 500/- + GST</t>
  </si>
  <si>
    <t>4) Enclosure with mounting @ 100/- + GST</t>
  </si>
  <si>
    <t>CP Plus / DahuaAccess ANPR Camera,  Adopts high-performance CMOS image sensor and processor for in-depth extraction and analysis of vehicle information 24/7 , Embraces deep learning algorithm for accurate recognition of vehicles without license plate, and vehicle model, vehicle logo, vehicle series, vehicle color, and more, Various signal, data and communication interfaces; supports connecting to extra devices, such as barrier</t>
  </si>
  <si>
    <t>CP Plus / Dahua 4MP WDR IR Bullet Network Camera   · H.265 codec, high compression ration, ultra-low bit rate,  Built-in IR LED, max IR distance: 30 m, ROI, SMART H.264/H.265, flexible coding, applicable to various bandwidth and storage environments· Rotation mode, WDR, 3D DNR, HLC, BLC, digital watermarking</t>
  </si>
  <si>
    <t>Dlink Or Similiar Network Rack 2U</t>
  </si>
  <si>
    <t xml:space="preserve">D link or Similar 4+2 Port POE Switch </t>
  </si>
  <si>
    <t>CP Plus / Dahua 08-channel IP video access, Smart H.265+/Smart H.264+/H.265/H.264/MJPEG; H.265 auto switch, Max 320Mbps incoming bandwidth, 5 series professional</t>
  </si>
  <si>
    <t>Model</t>
  </si>
  <si>
    <t>PS3616Q 4GB/128GB</t>
  </si>
  <si>
    <t>WIN 10</t>
  </si>
  <si>
    <t>RP80USE</t>
  </si>
  <si>
    <t>CR410B 5 Notes &amp; 8 Coin</t>
  </si>
  <si>
    <t>Windows IoT Entry Level Genuine License Embedded, For Quad Core</t>
  </si>
  <si>
    <t>Compact Metal Drawer w/fixed 5 notes  &amp; 8 coins compartment,, 3 key lock position, RJ12 Receipt printer interface (Dimension: 410 W X 415 L X 100 H in mm), Cash Drawer</t>
  </si>
  <si>
    <t>Fast thermal  rugged printer mechanism with 250mm/sec, USB + Serial + Ethernet(LAN)3 in 1 interface. end paper sensor. Windows and OPOS driver support, inbuilt CR port, USB, Serial &amp; Lan Port</t>
  </si>
  <si>
    <t>PS3616Q 15.6" FanFree Touch Terminal, Intel Apollo Lake J3455, QUAD Core, up to 2.3GHz (2M cache), 4GB DDR3L, 128GB M.2 SSD, GEN7 Base, 4*S, 1*USB 3.0, 4*USB 2.0, 1*LAN, 1*VGA, 1*CR, 1*M.2, Default 40W PSU (3 Years Full On-Site Warranty),  FanFree Touch Terminal, M.2 Technology</t>
  </si>
  <si>
    <t>Time Watch</t>
  </si>
  <si>
    <t>TCP IP bases Professional Access control &amp; Time attendnce device with 1000 users capacity with inbuilt EM card reader, with Battery and without Access Relay</t>
  </si>
  <si>
    <t>System 1</t>
  </si>
  <si>
    <t>Sr. No</t>
  </si>
  <si>
    <t>Description</t>
  </si>
  <si>
    <t>Amount</t>
  </si>
  <si>
    <t>OR</t>
  </si>
  <si>
    <t>1 (a)</t>
  </si>
  <si>
    <t>F41Main Unit</t>
  </si>
  <si>
    <t>(b)</t>
  </si>
  <si>
    <t>F01 Main Unit</t>
  </si>
  <si>
    <t>F1105</t>
  </si>
  <si>
    <t>System 2</t>
  </si>
  <si>
    <t>Total</t>
  </si>
  <si>
    <t>M -3075-JP-V</t>
  </si>
  <si>
    <t>IP 67 enclosure</t>
  </si>
  <si>
    <t>Compatable POE Injector</t>
  </si>
  <si>
    <t>Used for 4 sensors (camera)</t>
  </si>
  <si>
    <t>Used for 1 sensor (camera)</t>
  </si>
  <si>
    <t>media convertor (micro HDMI to HDMI) IP 67 Waterproof connector</t>
  </si>
  <si>
    <t>Honeywell 2MP IP Fixed Lens BulletCamera Cam, Built in Mic, 4MM / 2.8MM Lens, POE, IP67, VCA-Tripwire/Perimeter</t>
  </si>
  <si>
    <t>Honeywell NVR Professional Series 80 CH</t>
  </si>
  <si>
    <t>16+2 Port POE Switch D link or Secue Eye</t>
  </si>
  <si>
    <t>4+2 Port POE Switch D link or Secue Eye</t>
  </si>
  <si>
    <t>HDTV 1080p video quality, WDR and Day/night functionality, HDMI output and built-in microphone, Environmentally friendly
Zipstream supporting H.264 and H.265 along with Custom made required accessories</t>
  </si>
  <si>
    <t>HDMI Cabel (10mtrs)</t>
  </si>
  <si>
    <t>Cabling for lift camera to be provided seperatetly @ 95/- per mtr + GST</t>
  </si>
  <si>
    <t>Switching Routing and Networking</t>
  </si>
  <si>
    <t>In lieu of</t>
  </si>
  <si>
    <t xml:space="preserve"> </t>
  </si>
  <si>
    <t>Supplying, Installing, Testing &amp; Commissioning of Wall bracket mounted professional grade 40" back lit LED screen for workstation operated panel 1920x1080 min, 16:9 aspect, 350 nits, 5000:1 contrast, 1780 H/V, VGA/DVI-D/ HDMI input, RS232C In/Out, Narrow Bezel, stereo input/ output</t>
  </si>
  <si>
    <t>Supply, Installation, testing &amp; commissioning of 6TB Surveillance Grade Hard Drive SATA 6Gb/s 128MB Cache Internal Drive, 3.5 Inch in NVR</t>
  </si>
  <si>
    <t>CCTV &amp; Networking</t>
  </si>
  <si>
    <t>Sr. No.</t>
  </si>
  <si>
    <t>ITEM</t>
  </si>
  <si>
    <t>APPROVED BRANDS</t>
  </si>
  <si>
    <t xml:space="preserve">Wireless N  Selectable Dualband Access Point with PoE </t>
  </si>
  <si>
    <t>Dlink / Cisco / HP Procurve / Entrasys / Digisol</t>
  </si>
  <si>
    <t xml:space="preserve">Cat - 6 UTP Cable </t>
  </si>
  <si>
    <t>Digisol/Dlink / AMP /  Schneider  / Systimax/ Anchor by Panasonic</t>
  </si>
  <si>
    <t>Sony / Bosch / Dlink / DigiSol</t>
  </si>
  <si>
    <t xml:space="preserve">Storage box </t>
  </si>
  <si>
    <t xml:space="preserve">IP based camera </t>
  </si>
  <si>
    <t>Sony / Bosch / Dlink / DigiSol/ Honeywell/ CP Plus</t>
  </si>
  <si>
    <t xml:space="preserve">EPABX </t>
  </si>
  <si>
    <t>Alcatel/ Siemens / Avaya / NEC /LG Aria</t>
  </si>
  <si>
    <t>Operator console</t>
  </si>
  <si>
    <t xml:space="preserve">Alcatel / Siemens / Intelicon / Avaya / NEC </t>
  </si>
  <si>
    <t>sw</t>
  </si>
  <si>
    <t>Alcatel / Siemens / Avaya / NEC /BPL /Tata</t>
  </si>
  <si>
    <t xml:space="preserve">Analog Phones </t>
  </si>
  <si>
    <t xml:space="preserve">LED Projector </t>
  </si>
  <si>
    <t>EPSON / LG /SANYO / PANASONIC /NEC /TOSHIBA/ HITACHI</t>
  </si>
  <si>
    <t xml:space="preserve">HD Video Conferencing Setup </t>
  </si>
  <si>
    <t>POLYCOM / TANDBERG</t>
  </si>
  <si>
    <t xml:space="preserve">Plasma TV/ Monitor </t>
  </si>
  <si>
    <t>SAMSUNG / SONY / PANASONIC /LG</t>
  </si>
  <si>
    <t xml:space="preserve">Projector </t>
  </si>
  <si>
    <t xml:space="preserve"> Electronic Ceiling lift </t>
  </si>
  <si>
    <t>Draper ,Dalite , Chief</t>
  </si>
  <si>
    <t xml:space="preserve">Motorized Projector Screen </t>
  </si>
  <si>
    <t xml:space="preserve">Table Top Microphone </t>
  </si>
  <si>
    <t>AKG / SHURE / Schenizer /  Revolabs</t>
  </si>
  <si>
    <t>Wireless Lapel Mic.</t>
  </si>
  <si>
    <t xml:space="preserve">Wireless Hand held mic </t>
  </si>
  <si>
    <t xml:space="preserve">AEC Signal Processor </t>
  </si>
  <si>
    <t>BSS / Nion / Yamaha / Shure</t>
  </si>
  <si>
    <t>Two zone Amplifier</t>
  </si>
  <si>
    <t>Crown / Yamaha / QSE</t>
  </si>
  <si>
    <t>Ceiling Speakers</t>
  </si>
  <si>
    <t>BOSCH / JBL / Extron / Tannoy</t>
  </si>
  <si>
    <t xml:space="preserve">In Wall Speakers </t>
  </si>
  <si>
    <t>PRI Module for VC</t>
  </si>
  <si>
    <t xml:space="preserve">DVD recorder </t>
  </si>
  <si>
    <t>Panasonic, SONY</t>
  </si>
  <si>
    <t>Surface Access Enclosure</t>
  </si>
  <si>
    <t>Extron , Crestron, AMX</t>
  </si>
  <si>
    <t xml:space="preserve">Architectural Adapter Plates  </t>
  </si>
  <si>
    <t>Video and RGB Scalar with Audio</t>
  </si>
  <si>
    <t>Matrix Switchers for RGB and Stereo Audio</t>
  </si>
  <si>
    <t>Lighting Automation Processor  and Power Supply</t>
  </si>
  <si>
    <t xml:space="preserve">Crestron , Dynalite </t>
  </si>
  <si>
    <t>Fluorescent Dimmer</t>
  </si>
  <si>
    <t xml:space="preserve">Wireless Access Point </t>
  </si>
  <si>
    <t>DLINK /CISCO / Digisol</t>
  </si>
  <si>
    <t xml:space="preserve">Touchpanel Media Centre </t>
  </si>
  <si>
    <t xml:space="preserve">Relay Module </t>
  </si>
  <si>
    <t>MILESTONE / Creston</t>
  </si>
  <si>
    <t xml:space="preserve"> VGA Cable </t>
  </si>
  <si>
    <t>EXTRON / KRAMER</t>
  </si>
  <si>
    <t xml:space="preserve">Composite Video cable </t>
  </si>
  <si>
    <t>S-video cable</t>
  </si>
  <si>
    <t xml:space="preserve">Speaker Cable </t>
  </si>
  <si>
    <t xml:space="preserve">Serial Control/Audio Cables </t>
  </si>
  <si>
    <t xml:space="preserve">VGA, RCA, Audio, XLR, etc connectors, </t>
  </si>
  <si>
    <t>Reputed Make</t>
  </si>
  <si>
    <t xml:space="preserve">AV Equipment Rack </t>
  </si>
  <si>
    <t>Valrack / Knurr  / APC</t>
  </si>
  <si>
    <t>TV</t>
  </si>
  <si>
    <t>Sony / Panasonic / LG / Samsung / Philips</t>
  </si>
  <si>
    <t>DVD players</t>
  </si>
  <si>
    <t>Supplying, Installing, testing &amp; Commissioning of rack mount, ONVIF support Network Video Recorder suitable for minimum 5MP, 8 input channels for 25 FPS at minimum 4 CIF simultaneous recording in RAID 1 &amp; H.264/MPEG/MJPEG, with continuous/ scheduled/ event and motion trigger record, minimum 4 channel min 4 CIF live playback, with Recording NVR has separate VMS software the same should be included in package and loaded on client viewing with licence for cameras.</t>
  </si>
  <si>
    <t>Supplying, Installing, testing &amp; Commissioning of rack mount, ONVIF support Network Video Recorder suitable for minimum 5MP, 16 input channels for 25 FPS at minimum 4 CIF simultaneous recording in RAID 1 &amp; H.264/MPEG/MJPEG, with continuous/ scheduled/ event and motion trigger record, minimum 4 channel min 4 CIF live playback, with Recording NVR has separate VMS software the same should be included in package and loaded on client viewing with licence for cameras.</t>
  </si>
  <si>
    <r>
      <t xml:space="preserve">POE/ Networking </t>
    </r>
    <r>
      <rPr>
        <sz val="11"/>
        <rFont val="Calibri  "/>
      </rPr>
      <t>Switches</t>
    </r>
  </si>
  <si>
    <t>Supplying, Installing, Testing &amp; Commissioning of Indoor PoE IP Dome Camera, minimum 5.0 mega pixel, 25m IR distance, 10/100 base T LAN, ONVIF, PoE (IEEE 802.3 af compliant), Day/ Night, Night Vision, Motion based recording, 1/3" CMOS sensor, 0.08 min. lux for colour &amp; 0.1 lux for monochrome, 16:9 aspect ration, 2592x1520, 20 FPS, H.264 Video compression, autofocus with 2.8mm fixed lens, Contrast/ Sharpness/ White Balance/ DWDR/ Privacy masking, power supply, Wall/ False ceiling mounting with all necessary accessories.</t>
  </si>
  <si>
    <t>Supplying, Installing, Testing &amp; Commissioning of Outdoor PoE IP Bullet Camera, minimum 5.0 mega pixel, 30m IR distance, IP66, 10/100 base T LAN, ONVIF, PoE (IEEE 802.3 af compliant), Day/ Night, Night Vision, Motion based recording, 1/3" CMOS sensor, 0.08 min. lux for colour &amp; 0.1 lux for monochrome, 16:9 aspect ration, 2592x1520, 20 FPS, H.264 Video compression, autofocus with 2.8mm fixed lens, Contrast/ Sharpness/ White Balance/ DWDR/ Privacy masking, power supply, Wall/ False ceiling mounting with all necessary accessories.</t>
  </si>
  <si>
    <t>Supplying, Installing, testing &amp; Commissioning of rack mount, ONVIF support Network Video Recorder suitable for minimum 5MP, 32 input channels for 25 FPS at minimum 4 CIF simultaneous recording in RAID 1 &amp; H.264/MPEG/MJPEG, with continuous/ scheduled/ event and motion trigger record, minimum 4 channel min 4 CIF live playback, with Recording NVR has separate VMS software the same should be included in package and loaded on client viewing with licence for cameras.</t>
  </si>
  <si>
    <t xml:space="preserve">Viewsonic's Viewboard 75'' 4 K Ultra H D advanced next generation touch interactive panel. 350 cd/m2, 6.5ms response, with ARM Quad Core CPU, 2 G RAM, 16 GB storage,with slot in PC  8 GB Ram DDR4, 256GB </t>
  </si>
  <si>
    <t>Interactive software my ViewBoard white board suite</t>
  </si>
  <si>
    <t xml:space="preserve">Viewsonic's Viewboard 65'' 4 K Ultra H D advanced next generation touch interactive panel. 350 cd/m2, 6.5ms response, with ARM Quad Core CPU, 2 G RAM, 16 GB storage,with slot in PC  8 GB Ram DDR4, 256GB </t>
  </si>
  <si>
    <t>Viewsonic's Viewboard 75'' 4 K Ultra H D advanced next generation touch interactive panel. 350 cd/m2, 8ms response, with ARM Quad Core CPU, 3 G RAM, 32 GB storage, optional slot for PC, WIFI slot, USB touch port, etc</t>
  </si>
  <si>
    <t>Interactive annotation software and ViewBoard Cast streaming software, content creation etc.</t>
  </si>
  <si>
    <t>Viewsonic's Viewboard 65'' 4 K Ultra H D advanced next generation touch interactive panel.  350 cd/m2, 8ms response, with ARM Quad Core CPU, 3 G RAM, 32 GB storage, optional slot for PC, WIFI slot, USB touch port, etc</t>
  </si>
  <si>
    <t>* For Option 1 and 2 Windows pro 64 bit oficial to be charged as actualls</t>
  </si>
  <si>
    <t>If required</t>
  </si>
  <si>
    <t>Option 3</t>
  </si>
  <si>
    <t>Option 4</t>
  </si>
  <si>
    <t>30 Ltrs Admixture Tank as per layout</t>
  </si>
  <si>
    <t>W Box 8ch DVR suppoting 5 MP Professional series XVR 1080P</t>
  </si>
  <si>
    <t>W Box 5MP Dome Camera</t>
  </si>
  <si>
    <t>2) Network Rack @ 2500/- + GST</t>
  </si>
  <si>
    <t>3) Spike Board @ 600/- + GST</t>
  </si>
  <si>
    <t>W Box / CP Plus 5MP Bullet Camera</t>
  </si>
  <si>
    <t>15 u floor mount rack</t>
  </si>
  <si>
    <t>poe switch 24 port dahua</t>
  </si>
  <si>
    <t>24 cable manager with tool less crimping</t>
  </si>
  <si>
    <t>patch cord</t>
  </si>
  <si>
    <t>back box/ bracket</t>
  </si>
  <si>
    <t>cat 6 cable indoor with pvc conduit/ bend/ saddles</t>
  </si>
  <si>
    <t>fibre cable- out door with conduit</t>
  </si>
  <si>
    <t>pigtails</t>
  </si>
  <si>
    <t>24 LC duplex single-mode connectors for 48 fibres</t>
  </si>
  <si>
    <t>hdmi port extender</t>
  </si>
  <si>
    <t>rj 45v connector with boot</t>
  </si>
  <si>
    <t>pdu</t>
  </si>
  <si>
    <t>rack fan</t>
  </si>
  <si>
    <t>bullet camera 4 mp dahua 3.6mmlens</t>
  </si>
  <si>
    <t>nvr 32 channel rack mount type</t>
  </si>
  <si>
    <t>Cabling RJ 59 copper + 3 / Cat 6 with casing, cabling, laying @ 75/- + GST per mtr as actuals</t>
  </si>
  <si>
    <t>4) HDMI Cabel (3mtrs) @ 500/- + GST</t>
  </si>
  <si>
    <t>Dahua /W BOX 4 CH DVR supporting 2 MP, Professional series</t>
  </si>
  <si>
    <t>Dahua 2 MP 3.6mm 6mm fixed lens IR 20m</t>
  </si>
  <si>
    <t>1 TB Survellience Hard Disk</t>
  </si>
  <si>
    <t>Axis F1105 or similar imaging sensor</t>
  </si>
  <si>
    <t>Axis F01 Main Unit Used for 1 sensor (camera)</t>
  </si>
  <si>
    <t>SHARP or Similiar automotive display panel</t>
  </si>
  <si>
    <t>* Subject to conditions</t>
  </si>
  <si>
    <t>CGST 14%</t>
  </si>
  <si>
    <t>SGST 14%</t>
  </si>
  <si>
    <t>GST @ 28%</t>
  </si>
  <si>
    <t xml:space="preserve">Exide 12V 65AH SMF Batteries        Against buyback of old batteries.       </t>
  </si>
  <si>
    <t>12V 65 AH SMF Batteries, against buyback of old batteries. Make - Exide</t>
  </si>
  <si>
    <t>SUPPLY OF PAIKANE SILENT DG KVA: 100 KVA ENGINE: VECV ALTERNATOR: STAMFORD PANEL: AMF LOGIC PANEL</t>
  </si>
  <si>
    <t>Chemical Earthing Including Electrode &amp; Chemical Powder Complete With Excavation &amp; Refilling As Per Is3043</t>
  </si>
  <si>
    <t>Earthing Strip GI 25 x 3 mm</t>
  </si>
  <si>
    <t>Supply &amp; laying of 16 sqmm flexible Cable</t>
  </si>
  <si>
    <t>Termination of above</t>
  </si>
  <si>
    <t>Supply &amp; Laying 3.5Core x 95 Sq mm, Al, Armoured cable</t>
  </si>
  <si>
    <t>End Termination for 95 Sq mm.</t>
  </si>
  <si>
    <t>Supply &amp; Laying 6Core x 1.5 Sq mm, CU, Control cable</t>
  </si>
  <si>
    <t>End Termination for 1.5Sq mm</t>
  </si>
  <si>
    <t>Supply &amp; laying flexible pvc pipe</t>
  </si>
  <si>
    <t>Transportation of DG Set</t>
  </si>
  <si>
    <t>Unloading of DG Set</t>
  </si>
  <si>
    <t>Electrical Permission</t>
  </si>
  <si>
    <t>Commissioning of DG Set</t>
  </si>
  <si>
    <t>free</t>
  </si>
  <si>
    <t>100 KVA SILENT “PAIKANE” DIESEL GENSET</t>
  </si>
  <si>
    <t>DIESEL GENERATOR (DG) SET DETAILS</t>
  </si>
  <si>
    <t xml:space="preserve">GENSET MODEL </t>
  </si>
  <si>
    <t>PKGVE-100</t>
  </si>
  <si>
    <t>RATING ( PRIME / STANDBY )</t>
  </si>
  <si>
    <t>Prime</t>
  </si>
  <si>
    <t xml:space="preserve">KVA </t>
  </si>
  <si>
    <t>100 PHASE, FREQUENCY, VOLTAGE</t>
  </si>
  <si>
    <t>3 PHASE 4 WIRE , 50 Hz, 415V</t>
  </si>
  <si>
    <t>RATED SPEED (RPM)</t>
  </si>
  <si>
    <t>POWER FACTOR</t>
  </si>
  <si>
    <t>CONTROL VOLTAGE</t>
  </si>
  <si>
    <t>12 VDC</t>
  </si>
  <si>
    <t>FUEL TYPE</t>
  </si>
  <si>
    <t>HIGH SPEED DIESEL (HSD)</t>
  </si>
  <si>
    <t>GENSET DIMENSION (L X B X H)</t>
  </si>
  <si>
    <t>3400 x 1200 x 1500</t>
  </si>
  <si>
    <t>GENSET WEIGHT (KG)</t>
  </si>
  <si>
    <t>ENGINE DETAILS</t>
  </si>
  <si>
    <t>MAKE &amp; MODEL</t>
  </si>
  <si>
    <t>VECV</t>
  </si>
  <si>
    <t>STARTING</t>
  </si>
  <si>
    <t>ELECTRIC, 12 V DC, BATTERY: 1 x 100 AH</t>
  </si>
  <si>
    <t>POWER RATING (HP)</t>
  </si>
  <si>
    <t>CYLINDER CONFIGURATION</t>
  </si>
  <si>
    <t>Inline, 6</t>
  </si>
  <si>
    <t>CYCLE</t>
  </si>
  <si>
    <t>4 stroke</t>
  </si>
  <si>
    <t>DISPLACEMENT (Lts)</t>
  </si>
  <si>
    <t>INDUCTION SYSTEM</t>
  </si>
  <si>
    <t>Naturally aspirated</t>
  </si>
  <si>
    <t>COOLING SYSTEM</t>
  </si>
  <si>
    <t>Watercooled</t>
  </si>
  <si>
    <t>ENGINE GOVERNOR</t>
  </si>
  <si>
    <t>Mechanical</t>
  </si>
  <si>
    <t>ALTERNATOR DETAILS</t>
  </si>
  <si>
    <t>MAKE</t>
  </si>
  <si>
    <t>STAMFORD</t>
  </si>
  <si>
    <t>KVA</t>
  </si>
  <si>
    <t>NO OF POLES</t>
  </si>
  <si>
    <t>TYPE OF BEARING</t>
  </si>
  <si>
    <t>SINGLE BEARING</t>
  </si>
  <si>
    <t>VOLTAGE REGULATION</t>
  </si>
  <si>
    <t>+/- 1%</t>
  </si>
  <si>
    <t>EXCITATION TYPE</t>
  </si>
  <si>
    <t>BRUSHLESS</t>
  </si>
  <si>
    <t>INSULATION</t>
  </si>
  <si>
    <t>CLASS H</t>
  </si>
  <si>
    <t>ENCLOSURE PROTECTION (IP)</t>
  </si>
  <si>
    <t>OVERLOAD</t>
  </si>
  <si>
    <t>AN OVERLOAD OF 10% PERMITTED FOR 1 HOUR IN EVERY 12 HOURS OF OPERATION</t>
  </si>
  <si>
    <t>MAJOR COMPONENTS OF DG</t>
  </si>
  <si>
    <t>2. ALTERNATOR</t>
  </si>
  <si>
    <t>3. ACOUSTIC ENCLOSURE</t>
  </si>
  <si>
    <t>4. GENSET SKID BASE</t>
  </si>
  <si>
    <t>5. ANTI-VIBRATION MOUNTS</t>
  </si>
  <si>
    <t>6. INTEGRAL FUEL TANK</t>
  </si>
  <si>
    <t xml:space="preserve">7. EXHAUST SYSTEM - ( BELLOW &amp; SILENCER WITH PIPING BETWEEN BELLOW &amp; SILENCER ) </t>
  </si>
  <si>
    <t>8. CONTROL PANEL</t>
  </si>
  <si>
    <t xml:space="preserve">1. ENGINE       </t>
  </si>
  <si>
    <t>9. BATTERIES</t>
  </si>
  <si>
    <t>DG PROTECTION FEATURES</t>
  </si>
  <si>
    <t>1. LOW LUBE OIL PRESSURE</t>
  </si>
  <si>
    <t>2. HIGH WATER TEMPERATURE</t>
  </si>
  <si>
    <t>3. EMERGENCY STOP</t>
  </si>
  <si>
    <t>PANEL COMPONENTS</t>
  </si>
  <si>
    <t>COMMON: DG CONTROLLER, RELAYS &amp; CONTROL MCBS / FUSE, CURRENT TRANSFORMERS - VA10- CL.1--/5</t>
  </si>
  <si>
    <t>IN MANUAL: MCCB- 3P FOR POWER CIRCUIT FOR DG --- 1 NO.</t>
  </si>
  <si>
    <t>IN AMF-LOGIC: BATTERY CHARGER included; MCCB excluded</t>
  </si>
  <si>
    <t>IN AMF-ATS: BATTERY CHARGER + CONTACTORS FOR DG &amp; MAINS + MCCB for DG &amp; MAINS</t>
  </si>
  <si>
    <t>PRICES, TERMS AND CONDITIONS</t>
  </si>
  <si>
    <t>Installation and commissioning items for 100KVA</t>
  </si>
  <si>
    <t>Price</t>
  </si>
  <si>
    <t>pdu (inclued in item 1)</t>
  </si>
  <si>
    <t>rack fan (inclued in item 1)</t>
  </si>
  <si>
    <t>Honeywell nvr 80 channel rack mount type</t>
  </si>
  <si>
    <t>Honeywell 4MP Starlight Fixd Lens Bullet 4mm, 2592x1520, I+265/H.265/H.264,Built-in Mic, Smart IR-50M, 120DB, IP67</t>
  </si>
  <si>
    <t>WD Purple surveillance hard disk (2tb)</t>
  </si>
  <si>
    <t>poe switch 24 port Dlink</t>
  </si>
  <si>
    <t>patch cord (1.5 mtrs)</t>
  </si>
  <si>
    <t>hdmi port extender (upto 30 mtrs)</t>
  </si>
  <si>
    <t>AUDIOTRAK 6W Box Speaker</t>
  </si>
  <si>
    <t>AUDIOTRAK 10 Zone Paging controller expandable up to 300 speaker zones output 10 Zone per controller and 30 paging controller Build in Pre Amplifier with priority function two micro phones inputs and two line inputs Paging Controller All zone Group Individual</t>
  </si>
  <si>
    <t>AUDIOTRAK 10 Zone call station that works with AT 6212A Paging controller for emergency notification and remote paging applications</t>
  </si>
  <si>
    <t>AUDIOTRAK RMS120W Class D Mixer Amplifier with MP3 USB SD TUNER and bluetooth built in MIC1 and Line 1 input recorder function 1EMC input 2AUX input 4 Phonejack MIC input 1U Rack mount with 100V 4 to 16 ohm output</t>
  </si>
  <si>
    <t>In lieu of 1</t>
  </si>
  <si>
    <t>GST @ 18% EXTRA</t>
  </si>
  <si>
    <t>Cabling 2 pair magnetic free audio cable with casing, cabling, laying etc complete @ 100/- + GST per mtr</t>
  </si>
  <si>
    <t>1) BOSCH 6 W WOODEN BOX Cabinet SPEAKER @ 2200/- + GST</t>
  </si>
  <si>
    <t>2) BOSCH 12 W WOODEN BOX Cabinet SPEAKER @ 2800/- + GST</t>
  </si>
  <si>
    <t>3) Honeywell 6W Plastic Wall Mount Speaker @ 2100/- + GST</t>
  </si>
  <si>
    <t>UCP 213 Pillow Block for shaft Diameter of 65mm</t>
  </si>
  <si>
    <t>CNZ</t>
  </si>
  <si>
    <t>1) Honeywell 4 MP Motorized Bullet Varifocal Motorized Lens 2.8-12mm, IH+265/ H.265/H.264 ,120dB WDR,Smart IR Range Up to 80 m Built-in Mic,SD Card Slot, Reset Button, ,Full Metal Housing,IP 67,IK10 @ 16990/- + GST</t>
  </si>
  <si>
    <t>3) 1KVA UPS with build in battery 15-20 minutes backup @ 7500/- + GST</t>
  </si>
  <si>
    <t>UCFL 208</t>
  </si>
  <si>
    <t>W Box 5MP Bullet / Dome Camera</t>
  </si>
  <si>
    <t>W Box 8 CH DVR supporting 5 MP, Professional series</t>
  </si>
  <si>
    <t>Honeywell NVR Professional Series 10 CH</t>
  </si>
  <si>
    <t>Video Balun Transmitter / Receiver</t>
  </si>
  <si>
    <t>1) Network Rack @ 2500/- + GST</t>
  </si>
  <si>
    <t>1) 4MP Starlight Fixd Lens Bullet 4mm, 2592x1520, I+265/H.265/H.264,Built-in Mic, Smart IR-50M, WDR 120DB, SD Card Slot 512GB,
IP67 @ 9200/- + GST</t>
  </si>
  <si>
    <t>Hot dip galvanized octagonal / hexagonal, tripod col (3mm thickness, 4 mtrs height)</t>
  </si>
  <si>
    <t>Base Plate 200 x 200</t>
  </si>
  <si>
    <t>In build junction box Bajaj Similar</t>
  </si>
  <si>
    <t>Double arm / single arm bracket (1 mtr length)</t>
  </si>
  <si>
    <t>Template</t>
  </si>
  <si>
    <t>4 way conector</t>
  </si>
  <si>
    <t>Foundation bold M16 600mm (1 Set)</t>
  </si>
  <si>
    <t>Excavation 40cmx40cmx50cm</t>
  </si>
  <si>
    <t>Foundation with footing and concreting with shuttering etc</t>
  </si>
  <si>
    <t>Fabrication</t>
  </si>
  <si>
    <t>Erection of pole</t>
  </si>
  <si>
    <t>2) HDMI cable (3mtrs) @ 550/- + GST</t>
  </si>
  <si>
    <t>8 + 2 Port POE Giga Switch D link or Secue Eye or Similar</t>
  </si>
  <si>
    <t>4) Patch panel 12 port loaded @ 1500/- + GST</t>
  </si>
  <si>
    <t xml:space="preserve"> Honeywell 4 MP Motorized Bullet Varifocal Motorized Lens 2.8-12mm, IH+265/ H.265/H.264 ,120dB WDR,Smart IR Range Up to 80 m Built-in Mic,SD Card Slot, Reset Button, ,Full Metal Housing,IP 67,IK10 </t>
  </si>
  <si>
    <t>2) 1KVA UPS with build in battery 15-20 minutes backup @ 7500/- + GST</t>
  </si>
  <si>
    <t>W Box 2MP Bullet Camera</t>
  </si>
  <si>
    <t>Dahua/W Box 4 CH DVR, Professional series</t>
  </si>
  <si>
    <t>In liue of</t>
  </si>
  <si>
    <t>1) W Box 5MP Bullet Camera @ 3500/- + GST</t>
  </si>
  <si>
    <t>Cabling RJ 59 copper + 3 / Cat 6 with casing, cabling, laying @ 85/- + GST per mtr as actuals</t>
  </si>
  <si>
    <t>2) Honeywell 4 CH DVR @ 9690/- + GST</t>
  </si>
  <si>
    <t>Supply and laying of cat 6 cables through PVC pipe / casing caping to be chrarged as actualls @ 85/- per mtr + GST</t>
  </si>
  <si>
    <t>Dahua 2MP Bullet Varifocal Camera</t>
  </si>
  <si>
    <t>Dahua 2 MP Bullet Camera 3.6 mm fixed lens</t>
  </si>
  <si>
    <t>Dahua 32 CH NVR Professional Series</t>
  </si>
  <si>
    <t>1) Honeywell 2MP IP Fixed Lens BulletCamera Cam, Built in Mic, 4MM / 2.8MM Lens, POE, IP67, VCA-Tripwire/Perimeter @ 4990/- + GST</t>
  </si>
  <si>
    <t>2) Honeywell 4 MP Motorized Bullet Varifocal Motorized Lens 2.8-12mm, IH+265/ H.265/H.264 ,120dB WDR,Smart IR Range Up to 80 m Built-in Mic,SD Card Slot, Reset Button, ,Full Metal Housing,IP 67,IK10 @ 16990/- + GST</t>
  </si>
  <si>
    <t>3) Honeywell NVR Professional Series 40 CH @ 48500/- + GST</t>
  </si>
  <si>
    <t>Honeywell 4 MP Network Varifocal Camera 2.8 mm lens IP 67</t>
  </si>
  <si>
    <t>W Box 2 MP Bullet Camera</t>
  </si>
  <si>
    <t>DVR Recording and Rework</t>
  </si>
  <si>
    <t>Relocation and Reinstallation camera charges</t>
  </si>
  <si>
    <t>Dahua 2 MP Varifocal Camera MFZ</t>
  </si>
  <si>
    <t>IP New System</t>
  </si>
  <si>
    <t>Repair Works</t>
  </si>
  <si>
    <t>W Box 2MP Dome Camera</t>
  </si>
  <si>
    <t>3) Enclosure with mounting @ 100/- + GST</t>
  </si>
  <si>
    <t>4) Spike Board @ 600/- + GST</t>
  </si>
  <si>
    <t>Wireless Video Intercom System by Panasonic</t>
  </si>
  <si>
    <t>VDP SOLUTION</t>
  </si>
  <si>
    <t>Offer Price</t>
  </si>
  <si>
    <t>W Box / Dahua 2MP Bullet Camera</t>
  </si>
  <si>
    <t>Outdoor Camera Unit / Door Station VLV522LJ</t>
  </si>
  <si>
    <t>Indoor Monitor Station</t>
  </si>
  <si>
    <t>Wireless Monitor Station</t>
  </si>
  <si>
    <t>Programming Charges</t>
  </si>
  <si>
    <t>Remote EM Lock with switching NC / No</t>
  </si>
  <si>
    <t>ANALOG SOLUTION</t>
  </si>
  <si>
    <t>1) HDMI cable (3mtrs) @ 550/- + GST</t>
  </si>
  <si>
    <t>Total (A)</t>
  </si>
  <si>
    <t>TOTAL (B)</t>
  </si>
  <si>
    <t>7*</t>
  </si>
  <si>
    <t>TOTAL (A) 42400 + TOTAL (B)  17670 = 60070</t>
  </si>
  <si>
    <t>CGST @ 9% = 5406.3</t>
  </si>
  <si>
    <t>SGST @ 9% = 5406.3</t>
  </si>
  <si>
    <t>GRAND TOTAL = 70882.6/-</t>
  </si>
  <si>
    <t>Relay for bell Switch</t>
  </si>
  <si>
    <t>Working Lights 24V, LED 24W</t>
  </si>
  <si>
    <t>Parrt Number</t>
  </si>
  <si>
    <t>MOQ</t>
  </si>
  <si>
    <t>35 nos</t>
  </si>
  <si>
    <t>TOTAL (A) 41400 + TOTAL (B)  17670 = 59070</t>
  </si>
  <si>
    <t>CGST @ 9% = 5316.3</t>
  </si>
  <si>
    <t>SGST @ 9% = 5316.3</t>
  </si>
  <si>
    <t>GRAND TOTAL = 69702.6/-</t>
  </si>
  <si>
    <t>Product Model No.</t>
  </si>
  <si>
    <t>WRKT4612J5NC-IND</t>
  </si>
  <si>
    <t>KNX MIX ACTUATOR MX-112 16A</t>
  </si>
  <si>
    <t>WRKT5104E5NC-IND</t>
  </si>
  <si>
    <t>1-10V DIMMING ACTUATOR, 4 GANG</t>
  </si>
  <si>
    <t>WRKT24025NC</t>
  </si>
  <si>
    <t>KNX Binary Input For Flush Mounted Socket</t>
  </si>
  <si>
    <t>Celing mount PIR senosr (Standalone)</t>
  </si>
  <si>
    <t>KNX IP Gateway</t>
  </si>
  <si>
    <t>4 Channel Fan Regulator</t>
  </si>
  <si>
    <t>IR Blaster</t>
  </si>
  <si>
    <t>Sr.no</t>
  </si>
  <si>
    <t>Model No.</t>
  </si>
  <si>
    <t>Images</t>
  </si>
  <si>
    <t>Unit Price</t>
  </si>
  <si>
    <t>WRKT4616Q5NC-IND</t>
  </si>
  <si>
    <t>KNX MIX ACTUATOR MX-116 16A</t>
  </si>
  <si>
    <t>WRKT62045FA-IND</t>
  </si>
  <si>
    <t>KNX MULTI FUNCTIONAL SWITCH 4 GANG MS104 FA</t>
  </si>
  <si>
    <t xml:space="preserve">2 Way KNX Binary Input For Flush Mounted Socket </t>
  </si>
  <si>
    <t>Qty</t>
  </si>
  <si>
    <t>Ref.Image</t>
  </si>
  <si>
    <t>Product Description</t>
  </si>
  <si>
    <t xml:space="preserve">Unit Price </t>
  </si>
  <si>
    <t>Zennio Z41 Pro Touch Display  Keypad</t>
  </si>
  <si>
    <t>Zennio TMDP6 Touch Keypad</t>
  </si>
  <si>
    <t>Others</t>
  </si>
  <si>
    <t>Panasonic KNX Solution</t>
  </si>
  <si>
    <t>Zenion Solution</t>
  </si>
  <si>
    <t>AVN CURTAIN Mortor</t>
  </si>
  <si>
    <t>Item Description</t>
  </si>
  <si>
    <t>Avn Motor</t>
  </si>
  <si>
    <t>40mm kit</t>
  </si>
  <si>
    <t>Remote 1ch</t>
  </si>
  <si>
    <t>Remote 2ch</t>
  </si>
  <si>
    <t>Pipe 12ft 40mm</t>
  </si>
  <si>
    <t>Somfy LSN Pro Smart</t>
  </si>
  <si>
    <t>LSN  Motor</t>
  </si>
  <si>
    <t>Situo 1</t>
  </si>
  <si>
    <t>Situo 2 ch</t>
  </si>
  <si>
    <t>Pipe 12 ft</t>
  </si>
  <si>
    <t>with heavy drty bracket @ 5k</t>
  </si>
  <si>
    <t>Curtarn Motor Option 2 (D)</t>
  </si>
  <si>
    <t>Home Automation Option 1 (A)</t>
  </si>
  <si>
    <t>Home Automation Option 1 (B)</t>
  </si>
  <si>
    <t>Curtarn Mortor Option 2 ( C)</t>
  </si>
  <si>
    <t>With Heavy duty bracket</t>
  </si>
  <si>
    <t>EXT CIRCLIP DIN 471 (CODE EXT 0400)</t>
  </si>
  <si>
    <t>Part Number</t>
  </si>
  <si>
    <t>Part No.</t>
  </si>
  <si>
    <t>UCP 213 Pillow Block-NTN – Shaft Dia.65mm</t>
  </si>
  <si>
    <t>Bearing f. Take up Housing UCT 212-SKF – Shaft Dia. 60mm</t>
  </si>
  <si>
    <t>FLANGED BEARING - UCFL208 (SKF)</t>
  </si>
  <si>
    <t>Ref quotation attached 122 Dated 17/06/2022</t>
  </si>
  <si>
    <t>Ref quotation attached 121 Dated 10/6/2022</t>
  </si>
  <si>
    <t>Quotation attached below 210</t>
  </si>
  <si>
    <t>Ref quotation attached 411 Dated 15/03/2022</t>
  </si>
  <si>
    <t>16 Port POE Switch D link or Secue Eye</t>
  </si>
  <si>
    <t>4*</t>
  </si>
  <si>
    <t>16*</t>
  </si>
  <si>
    <t>4) Honeywell NVR Professional Series 40 CH @ 49500/- + GST</t>
  </si>
  <si>
    <t>*18% GST EXTRA</t>
  </si>
  <si>
    <t>Initial Advance 25%</t>
  </si>
  <si>
    <t>Supply and laying of cat 6 cables through PVC pipe / casing caping with clamping on surface wall</t>
  </si>
  <si>
    <t>16) If required extra Supply and laying of cat 6 cables through PVC pipe / casing caping with clamping on surface wall to be chrarged as actualls @ 95/- per mtr + GST</t>
  </si>
  <si>
    <t>3) Wall chasing and laying of PVC conduit conceled @ 55/- per mtr + GST as actuals</t>
  </si>
  <si>
    <t>Basis Amount</t>
  </si>
  <si>
    <t>Grand Total with GST</t>
  </si>
  <si>
    <t>On completion 25%</t>
  </si>
  <si>
    <t>Second slab 10 days prior to delivery of equipment 25%</t>
  </si>
  <si>
    <t>Third slab on delivery of equipment 25 %</t>
  </si>
  <si>
    <t>20000/- Advance Paid</t>
  </si>
  <si>
    <t>30000/- Advance Paid</t>
  </si>
  <si>
    <t>Option 1 A + Option 2 C = 623970/- + 18% GST = 736284.6/-</t>
  </si>
  <si>
    <t>Option 1 A + Option 2 D = 633070/- + 18% GST = 747022.6/-</t>
  </si>
  <si>
    <t>Option 1 B + Option 2 C = 633470/- + 18% GST = 747494.6/-</t>
  </si>
  <si>
    <t>Option 1 B + Option 2 D = 642570 + 18% GST = 758232.6/-</t>
  </si>
  <si>
    <t>DESCRIPTION</t>
  </si>
  <si>
    <t>Qty.</t>
  </si>
  <si>
    <t>Cerebro-Mini(HC Mini) Gateway</t>
  </si>
  <si>
    <t>1 channel light dimmer</t>
  </si>
  <si>
    <t>IR Controller(Z-Wave)</t>
  </si>
  <si>
    <t>Room 1</t>
  </si>
  <si>
    <t>Room 2</t>
  </si>
  <si>
    <t>3*</t>
  </si>
  <si>
    <t>3) Dimming for additional light if required to be charged extra @19600/- + GST</t>
  </si>
  <si>
    <t>1) Situo 1 @ 6000/- + GST</t>
  </si>
  <si>
    <t>2) Situo 2CH @ 7800/- + GST</t>
  </si>
  <si>
    <t>Automation for Room 1 (Ground Floor)</t>
  </si>
  <si>
    <t>Automation for Room 2 (First Floor)</t>
  </si>
  <si>
    <t>Somfy Curtains for Room 1</t>
  </si>
  <si>
    <t>3-Node (Z-Wave) Either operates as three switch on/off / Roller shades based on selection</t>
  </si>
  <si>
    <t>Fan dimmer 1-channel fan speed control insert module with load current max 8A, compatible with standard
ceiling and wall-mounted fans</t>
  </si>
  <si>
    <t>Power Supply 640mA</t>
  </si>
  <si>
    <t>Option 1 A + Option 2 C = 613970/- + 18% GST</t>
  </si>
  <si>
    <t>Luxury touch art 7 + 2 hum free (10A / 200W)</t>
  </si>
  <si>
    <t>Luxury touch art 2 zone curtain control switch</t>
  </si>
  <si>
    <t>Wizhome automation</t>
  </si>
  <si>
    <t>*Wifi network to be provided by client</t>
  </si>
  <si>
    <t>*KNX Signal cable to be charged at 98/- +GST per mtr supply only</t>
  </si>
  <si>
    <t>Option 1 A + Option 2 D = 623070/- + 18% GST</t>
  </si>
  <si>
    <t>Option 1 B + Option 2 C = 618970/- + 18% GST</t>
  </si>
  <si>
    <t>8 Touch Panel With Gold Bezel &amp; Black Glass (IN)</t>
  </si>
  <si>
    <t>*RJ 45 interface to be provied by client</t>
  </si>
  <si>
    <t>Option 1 B + Option 2 D = 628070 + 18% GST</t>
  </si>
  <si>
    <t xml:space="preserve"> T gate 20 notes @68600/- + GST</t>
  </si>
  <si>
    <t>Network bridge zigbee @29500/- + GST</t>
  </si>
  <si>
    <t>Multi room media controller zigbee @ 29500/- + GST</t>
  </si>
  <si>
    <t>Panasonic PIR Sensor (Standalone)</t>
  </si>
  <si>
    <t>Panasonic Smart Controller
6Plus2+Wifi (3A) ROMA</t>
  </si>
  <si>
    <t>* 2 way switching not possible for this solution and also single control for both curtains</t>
  </si>
  <si>
    <t>Confrigring and programming</t>
  </si>
  <si>
    <t>*Strickly on wifi to be provided on client side</t>
  </si>
  <si>
    <t>*Wifi / network backbone Ethenert connectivity to be provided whereever needed.</t>
  </si>
  <si>
    <t>Ref by Ryan Cobo</t>
  </si>
  <si>
    <t>2NC I Limit Switch</t>
  </si>
  <si>
    <t>1) Honeywell 4 MP Motorized Bullet Varifocal Motorized Lens 2.8-12mm, IH+265/ H.265/H.264 ,120dB WDR,Smart IR Range Up to 80 m Built-in Mic,SD Card Slot, Reset Button, ,Full Metal Housing,IP 67,IK10 @ 18690/- + GST</t>
  </si>
  <si>
    <t>2) Honeywell NVR Professional Series 80 CH @ 129800/- + GST</t>
  </si>
  <si>
    <t>If required extra Supply and laying of cat 6 cables through PVC pipe / casing caping to be charged @ 95/- per mtr + GST</t>
  </si>
  <si>
    <t>2) Patch panel 12 port loaded @ 1500/- + GST</t>
  </si>
  <si>
    <t>CP PLUS ECD - 280F-SUPER HD LUX, 3.6mm LENSE BULLET CAMERA 2MP &amp; WITH GUARDS DETECTION</t>
  </si>
  <si>
    <t>CP PLUS 8 CHANNELS DVR FULL HD LINUX OS H 265, D1@100PF WITH NETWORK, HIGH RESOLUTION</t>
  </si>
  <si>
    <t>2 TB Hard Disk (PURE SURVELLIANCE) SEAGATE</t>
  </si>
  <si>
    <t>1 TB Hard Disk (PURE SURVELLIANCE) SEAGATE</t>
  </si>
  <si>
    <t>Brand</t>
  </si>
  <si>
    <t>Capture Wireless 15m PIR 866MHz (Texecom India)</t>
  </si>
  <si>
    <t>Premier Elite 8XP-W 866MHz (Texecom India)</t>
  </si>
  <si>
    <t>Premier Elite 64-W LIVE E 866MHz LS1 (Texecom India)</t>
  </si>
  <si>
    <t>SmartCom (Ethernet &amp; Wi-Fi) (Texecom India)</t>
  </si>
  <si>
    <t>Programming and sensor learning</t>
  </si>
  <si>
    <t>Texecom</t>
  </si>
  <si>
    <t>In Liue of</t>
  </si>
  <si>
    <t>CCTV Solution</t>
  </si>
  <si>
    <t>Intrusion Solution</t>
  </si>
  <si>
    <t>Dahua 5 MP Starlight and WDR Series Dome camera, Max. 25 fps@5 MP (16:9 video output), 3.6 mm fixed lens (2.8 mm optional) , Built-in mic, Max. IR length 25 m, Smart IR, IP50, DC12V</t>
  </si>
  <si>
    <t>Dahua 5 MP Starlight and WDR Series Dome camera, Max. 25 fps@5 MP (16:9 video output), Starlight &amp; 100db WDR, 4 in 1 switchable(CVI/TVI/AHD/CVBS), 2.7-12mm Motorized lens, IR 60m,IP67, Metal</t>
  </si>
  <si>
    <t>Dahua  5 MP Starlight and WDR Series Bullet camera, Max. 25 fps@5 MP (16:9 video output), Starlight &amp; 100db WDR, 4 in 1 switchable(CVI/TVI/AHD/CVBS), 2.7-12mm Motorized lens, IR 60m,IP67, Metal</t>
  </si>
  <si>
    <t>Dahua 16 Ch DVR Professional Series supporting 5 MP Cameras</t>
  </si>
  <si>
    <t>1) 4RSC Roller Shutter Contact (Texecom India) @ 2420 + GST</t>
  </si>
  <si>
    <t>4) Dahua 32 CH DVR Professional Series supporting 5 MP @ 39000/- + GST</t>
  </si>
  <si>
    <t>Transportation</t>
  </si>
  <si>
    <t>Programming Confriguration Charges</t>
  </si>
  <si>
    <t>KNX Power Supply 640mA</t>
  </si>
  <si>
    <t>App charges with interfacing</t>
  </si>
  <si>
    <t>&gt;&gt; Scenario control in all rooms</t>
  </si>
  <si>
    <t>&gt;&gt; iOS / Android Smart phone control</t>
  </si>
  <si>
    <t>1) KNX MIX ACTUATOR SWITCHING CONTROLLER @150000/- + GST</t>
  </si>
  <si>
    <t>KNX Zennio Z41 Pro Touch Display  Keypad Controller with 10 scenes and gateway</t>
  </si>
  <si>
    <t>KNX  MDT 1-10V DIMMING CONTROL DEVICE 4 FOLD</t>
  </si>
  <si>
    <t>* KNX Cable charged as actuals @ 150/- per mtr + GST (only supply)</t>
  </si>
  <si>
    <t>Ref Image</t>
  </si>
  <si>
    <t>2) KNX Programming interface @ 95000/- + GST</t>
  </si>
  <si>
    <t>KNX MULTI FUNCTIONAL SWITCH by Panasonic Thea IQ (12 channels)</t>
  </si>
  <si>
    <t>Solution Offered:</t>
  </si>
  <si>
    <t>&gt;&gt; Activation of Lighting control (as per dimming schedule provided)</t>
  </si>
  <si>
    <t>&gt;&gt; Activation of Dimming control</t>
  </si>
  <si>
    <t>&gt;&gt; Keypad user interface</t>
  </si>
  <si>
    <t>KNX programming inteface port (temporary)</t>
  </si>
  <si>
    <t>Supply,installation,testing &amp; comissioning of 32 Channel NVR with 4K Support and 4HDD Slot
• 32 IP Channel Inputs; HDMI, 1/1 Audio I/O and 2/1 Alarm I/O
• 12MP, 8MP, 5MP,3MP, 2MP, 1080P, D1 &amp; CIF Recording Resolution
• 5 x 4k/16 x 3MP/24 x 1080P/54 x 720P/64 x D1 Decoding
• 4 SATA HDD Support (10TB Capacity per Slot, Hard Disk Included)
• Save Storage Space with Adaptive Recording &amp; Camera-wise Recording Retention
• SMS &amp; Email Notification/ Calling from Mobile Application
• 512Mbps Throughput - 256 Uplink, 256 Downlink
• Cascading: Built-in CMS to Monitor and Manage Multiple Matrix NVRs
• ONVIF and Major Camera Brands Support</t>
  </si>
  <si>
    <t>Supplying, fixing, and configuring 8-ports 10/100/1000Mbps unmanaged gigabit PoE Switch complete</t>
  </si>
  <si>
    <t>Supplying, fixing, and configuring 8-ports managed gigabit switches layer-2, 10/100/1000 base-T PoE smart switch plus 2 SFP only complete.</t>
  </si>
  <si>
    <t>Supply &amp; installation of POE Switch  24 port 10/100/1000 POE +4SFP</t>
  </si>
  <si>
    <t>Supply, Installation of 32"Led TV Monitor</t>
  </si>
  <si>
    <t>Supply &amp; Installation of 4m GI Pole with related mountings for installation of cameras complete with pole foundation and installation</t>
  </si>
  <si>
    <t>Supplying and laying of Cat - 6 UTP, 4 pair annealed tinned copper conductor PVC insulated, PVC sheathed, armoured data cable  including connection, etc. complete as required</t>
  </si>
  <si>
    <t>Supplying and fixing 1 meter length, UTP Patch cord of Cat 6 type in position as per specification No. WG-COC/PC</t>
  </si>
  <si>
    <t>Supplying and fixing 9U wall mount rack (Dimension-DxWxH – 450x550x500 mm) as per specification No. WG-NAS/RAK</t>
  </si>
  <si>
    <t>Supplying, installing &amp; testing UTP Connector (RJ-45) as per specification No. WG-NAS/UTPC.</t>
  </si>
  <si>
    <t>Supplying &amp; erecting  UPS pure sine wave of 600 VA capacity complete with standard features, along with necessary SMF batteries for 30 mins. battery backup, as per specifications</t>
  </si>
  <si>
    <t>Supplying and erecting FR grade, PVC armoured multimode armoured multimode Optical Fibre Cable with 6 fibres, with core dia 50/125 μm (OM3) suitable for 1 GBps ethernet distance at 850 nm of wavelength, on wall/ceiling or laid in provided pipe/trench as per specification No. WG-COC/OFC LSZH</t>
  </si>
  <si>
    <t>Fibre LIU 24-port rack mount(sc simplex)</t>
  </si>
  <si>
    <t>6U-wall mount network rack with fan and power distribution unit</t>
  </si>
  <si>
    <t>24-port fibre patch pannel (sc simplex) with installation</t>
  </si>
  <si>
    <t>6*</t>
  </si>
  <si>
    <t>Fibre splicing quanty to be charged as actualls @1250/- + GST</t>
  </si>
  <si>
    <t>If required extra quantity of Single mode optic fibre cable unarmoured with FRLS cassing, capping complete to be charged as actualls</t>
  </si>
  <si>
    <t>Supplying and fixing SC/LC type Multimode Duplex Adaptor as per specification in approved manner</t>
  </si>
  <si>
    <t>Supplying and fixing SC/LC type Multimode Pigtails (OM3) for LIU to terminate OFC in LIU as per specification No. WG-NAS/LIU2</t>
  </si>
  <si>
    <t>Supplying and fixing Rack type 24 Ports, Light guide Interconnect Unit with adapter panel
for termination of Optical fibre cables on wall/ provided U Rack complete as per specification no. WG-NAS/ LIU</t>
  </si>
  <si>
    <t>Supplying &amp; erecting on line UPS pure sine wave of 1 kVA capacity complete with standard features, along with necessary SMF batteries for 30 mins. battery backup, as per specification no. AP-UPS</t>
  </si>
  <si>
    <t>Patch Panel  UTP Keystone- 24 Port- Unloaded (Cat 5e,Cat 6 &amp; Cat 6 A )</t>
  </si>
  <si>
    <t>Jack Cat 6 Keystone UTP Tool-Less - White</t>
  </si>
  <si>
    <t>Supplying &amp; installing Single Mode Fiber Patch Cord Patch Cords - 3 m – Duplex</t>
  </si>
  <si>
    <t>WD Purple Surveillance Hard Disk 4 TB</t>
  </si>
  <si>
    <t>Supplyig installation testing &amp; commisioning of 25mtrs range 5MP IR Bullet Camera (2.8mm Lens) 1 / 2.8” SONY - CMOS (Exmor Technology - STARVIS Series) 5MP, 0Lux with IR LED on, 2.8mm Board lens/F 1.8 Horizontal Field of View: 104 degrees IR Distance up to 50m Video Analytics: Trip Wire, Intrusion Detection and Motion Detection H.265/H.264/M-JPEG Video Compression PoE Support, NAS Storage, SD Card(256GB), Quad Stream Support True WDR, 2D and 3D Noise Reduction, Adaptive Streaming, Smart Streaming and ROI Available from 15th Feb,2020 IK10, IP66, CE, FCC and RoHS</t>
  </si>
  <si>
    <t>Installation and confriguration @ 2000/- + GST</t>
  </si>
  <si>
    <t>Installation and confriguration  additional @ 4000/- + GST</t>
  </si>
  <si>
    <t>1)Splicing qty to be charged as actuals and cost to be charged @1500/- + GST</t>
  </si>
  <si>
    <t>*1)Supplying, installing &amp; testing UTP Connector (RJ-45) as per specification No. WG-NAS/UTPC cost per no 12 pack of 100 total 1200/- + GST</t>
  </si>
  <si>
    <t>Single mode optic fibre cable unarmoured with FRLS cassing, condute pipe</t>
  </si>
  <si>
    <t>Supplying and laying (including excavation) 50 mm outside dia. double wall corrugated pipes (DWC) of HDPE for enclosing cable below ground/road surface, to required depth complete price will be shared later on awaitng for the pricing.  (The dept of exacation is not clear so price may vary.)</t>
  </si>
  <si>
    <t xml:space="preserve">CGST </t>
  </si>
  <si>
    <t xml:space="preserve">SGST </t>
  </si>
  <si>
    <t>Base Price</t>
  </si>
  <si>
    <t>98838/-</t>
  </si>
  <si>
    <t>1098200/-</t>
  </si>
  <si>
    <t>1295876/-</t>
  </si>
  <si>
    <t>1000Base-LX Single-Mode, 10KM SFP Transceiver with DD</t>
  </si>
  <si>
    <t>24-port gigabit Managed Fibre switch rack mount(sc simplex)</t>
  </si>
  <si>
    <t>PATCH CORD SC-SC SM DUPLEX LENGTH- 1m</t>
  </si>
  <si>
    <t>IT SERVICES</t>
  </si>
  <si>
    <t xml:space="preserve">Sr.No </t>
  </si>
  <si>
    <t>Particulars</t>
  </si>
  <si>
    <t xml:space="preserve">Unit </t>
  </si>
  <si>
    <t>Rate Rs</t>
  </si>
  <si>
    <t>Amount Rs</t>
  </si>
  <si>
    <t>Supply,Installation, Testing and Commissioning Ceiling Mount Wreless Dual Band Access Point, Gigabit Ethernet PoE Port ( 802.3af/at PoE) ,Antennas : 3 Internal Omni,2.4 GHz: 4 dBi, 5 GHz: 5 dB' MU - MIMO, Mounting Kit,  Seamless Roaming, Signal rate : 5 GHz:Up to 867 Mbps,  2.4 GHz:Up to 450 Mbps, Transmission power : ≤20 dBm(2.4 GHz, EIRP), ≤23 dBm(5 GHz, EIRP)</t>
  </si>
  <si>
    <t>EACH</t>
  </si>
  <si>
    <t>Supply,Installation, Testing and CommissioningIn Wall Dual Bank Access Point, PoE Gigabit LAN Port, 1  Non PoE Gigabit LAN Port, 802.3af/802.3at PoE, 2 Dual-Band Antennas,  2.4 GHz: 2× 4 dBi,  5 GHz: 2× 3.6 dB, Signal Rate :  5 GHz: Up to 867 Mbps, 2.4 GHz: Up to 300 Mbps,  IEEE 802.11n/g/b/ac; MU-MIMO, Transmission Power : ≤20 dBm (2.4 GHz, ` ≤23 dBm (5 GHz, EIRP)</t>
  </si>
  <si>
    <t>Supply,Installation, Testing and Commissioning24 Port Unmanaged Ethernet Gigabit PoE Switch, 2 Uplink ports, 2 SFP ports, 450 Watts power budget, Upto 30W loading on port, Rack Mountable</t>
  </si>
  <si>
    <t>Supply,Installation, Testing and Commissioning 16 port Unmanaged Ethernet  Gigabit  PoE Switch, 2 Uplink ports, 2 SFP ports, 350 Watts power budget, upto 30 watts loading on port, Rack Mountable</t>
  </si>
  <si>
    <t>Supply,Installation, Testing and Commissioning24 Port Unmanaged Ethernet Gigabit  Switch ( Server Room), Rack mountable</t>
  </si>
  <si>
    <t>Supply,Installation, Testing and Commissioning 8 Port desktop Gigabit Ethernet Switch</t>
  </si>
  <si>
    <t>42U Networking Rack for server room,  4 nos.cable managers, 12 socket power manager, 2 nos cooling fans, castors mounted, all four sides openable, powder coated, Floor mount</t>
  </si>
  <si>
    <t>Supplying and fixing 9U wall mount rack (Dimension-DxWxH 
– 450x550x500 mm) as per specification (9 U Wall mount Networking Rack, 2 nos cable managers, 6 socket power manager, 1 no cooling fan, powder coated)</t>
  </si>
  <si>
    <t>CCTV SYSTEM</t>
  </si>
  <si>
    <t>Supplying &amp; installing single mode OS1/OS2 - armoured - 12  core OS1/OS2 armoured single mode optical fibre of size 
50/125µm. 10/40 gbps speed in provided underground HDPE pipe complete.</t>
  </si>
  <si>
    <t>METER</t>
  </si>
  <si>
    <t>Supplying &amp; installing single mode fibre patch cord 3 m complete</t>
  </si>
  <si>
    <t>Supplying &amp; installing single mode fibre adapter with plate - 6 port complete.</t>
  </si>
  <si>
    <t>Supplying and fixing rack type 24 ports, light guide interconnect unit with adapter panel for termination of optical fibre cables on wall/ provided U rack complete as per specification</t>
  </si>
  <si>
    <t>Supplying &amp; installing single mode simplex pigtail complete</t>
  </si>
  <si>
    <t xml:space="preserve">Supplying and fixing 24 port patch panel with tool-less keystone jacks in provided U Rack complete as per specification </t>
  </si>
  <si>
    <t>Supplying &amp; installing UTP networking cat-6 armoured cable suitable for LAN / WAN Computer net-working as per specification</t>
  </si>
  <si>
    <t xml:space="preserve">Supplying and fixing IP66 enclosure for fibre splicing as per specification complete. </t>
  </si>
  <si>
    <t>Supplying and fixing 1 meter length, UTP patch cord of Cat 6 type in position as per specification</t>
  </si>
  <si>
    <t>Supplying and fixing 3 meter length, UTP patch cord of Cat 6 type in position as per specification</t>
  </si>
  <si>
    <t>Supplying, fixing, and configuring media convertor 1000Base T to 1000 base-SX SC single-mode media converter (550m) 
complete.</t>
  </si>
  <si>
    <t xml:space="preserve">Supplying and erecting of Pro series IP Dome / Bullet Camera , 4MP 3.6mm Make: CP Plus / Dahua </t>
  </si>
  <si>
    <t xml:space="preserve">Supplying and erecting Pro series NVR 32 Channel with 4 SATA Make : CP Plus /Dahua </t>
  </si>
  <si>
    <t>Supplying, fixing, and configuring 16-ports 10/100/1000Mbps unmanaged gigabit PoE Switch complete</t>
  </si>
  <si>
    <t>Supplying, fixing, and configuring 24-ports 10/100/1000Mbps unmanaged gigabit PoE Switch complete</t>
  </si>
  <si>
    <t>Supplying and erecting of Mounting Box for Indoor Cameras</t>
  </si>
  <si>
    <t>Supplying, installing &amp; testing UTP connector (RJ-45) as per specification with crimping</t>
  </si>
  <si>
    <t xml:space="preserve">Supplying, installing of Outdoor Housing for cameras ( Fibre body) </t>
  </si>
  <si>
    <t>Monitor 32 " Samsung /Eq</t>
  </si>
  <si>
    <t>Rack 17 U along with plates  for CCTV &amp; EPABX</t>
  </si>
  <si>
    <t>TELEPHONE SYSTEM</t>
  </si>
  <si>
    <t>Supplying, erecting &amp; commissioning of Digital EPABX System  configured fo 1 PRI, 10 Digital Extensions &amp; 250 Analog Extensions matrix or similar</t>
  </si>
  <si>
    <t xml:space="preserve">Supplying, erecting &amp; commissioning of operator phone system as per specification </t>
  </si>
  <si>
    <t>Supplying, erecting &amp; commissioning MDF Box 300 x 300 pairs with krones as per specification</t>
  </si>
  <si>
    <t xml:space="preserve">Supplying, erecting &amp; commissioning junction box suitable for 20 pairs as per specification </t>
  </si>
  <si>
    <t xml:space="preserve">Supplying, erecting &amp; commissioning junction box suitable for 50 pairs as per specification </t>
  </si>
  <si>
    <t xml:space="preserve">Supplying, erecting &amp; commissioning 10 pair KRONE module for connection &amp; disconnection of telephone cable as per specification </t>
  </si>
  <si>
    <t>Supplying &amp; erecting over voltage protection magazine suitable for 10 pair as per specification</t>
  </si>
  <si>
    <t xml:space="preserve">Supplying, installing, testing &amp; commissioning push button telephone instrument desk top/wall mount with caller IDunit as per specification complete. </t>
  </si>
  <si>
    <t>Supplying &amp; erecting jelly filled armoured telephone copper cable 20 pair with 0.5 mm dia. laid in provided trench as per 
specification</t>
  </si>
  <si>
    <t>Supplying &amp; erecting jelly filled armoured telephone copper cable 5 pair with 0.5 mm dia. laid in provided trench as per 
specification</t>
  </si>
  <si>
    <t>Supplying &amp; erecting jelly filled armoured telephone copper cable 50 pair with 0.5 mm dia. laid in provided trench as per 
specification</t>
  </si>
  <si>
    <t>Supplying &amp; erecting jelly filled armoured telephone copper cable 10 pair with 0.5 mm dia. laid in provided trench as per 
specification</t>
  </si>
  <si>
    <t>BILL OF QUANTITIES FOR ELV SERVICES FOR GHD ANGHAAN</t>
  </si>
  <si>
    <t>Supplying and fixing 9U IP66 outdoor mount server rack with pole mount bracket (Dimension- DxW - 450X550 mm) as 
per specification</t>
  </si>
  <si>
    <r>
      <t xml:space="preserve">Supplying   and  laying (including excavation of suitable width &amp; depth up to 90 cm) </t>
    </r>
    <r>
      <rPr>
        <b/>
        <sz val="11"/>
        <rFont val="Calibri"/>
        <family val="2"/>
        <scheme val="minor"/>
      </rPr>
      <t xml:space="preserve">50 mm  outside   dia. double   wall corrugated  pipes  (DWC) </t>
    </r>
    <r>
      <rPr>
        <sz val="11"/>
        <rFont val="Calibri"/>
        <family val="2"/>
        <scheme val="minor"/>
      </rPr>
      <t>of  HDPE for enclosing cable below ground/road surface, to required depth complete.</t>
    </r>
  </si>
  <si>
    <t>GST @ 18%</t>
  </si>
  <si>
    <t>Supply,Installation, Testing and CommissioningUTM Firewall with builtin Hotspot gateway, Interfacing with popular PMS to generate WiFi password for guest when guest checks in, Captive portal with SMS integration, One year subscription make : SOPHOS firewall 4000 users</t>
  </si>
  <si>
    <t xml:space="preserve">Supplying and erecting of Surveillance Hard disk 6 TB Make : Seagate </t>
  </si>
  <si>
    <t>Supplying, fixing, and configuring 32-ports 10/100/1000Mbps unmanaged gigabit PoE Switch complete tp link (16 port 2 qty)</t>
  </si>
  <si>
    <t>MAKE: LUTRON - USA</t>
  </si>
  <si>
    <t>To,</t>
  </si>
  <si>
    <t>PROPOSAL OF LUTRON LIGHTING &amp; HVAC CONTROL SYSTEM FOR VILLA RIBA</t>
  </si>
  <si>
    <t>Mr. Saket Arya</t>
  </si>
  <si>
    <t>Part- A: LIGHTING CONTROL SYSTEM</t>
  </si>
  <si>
    <t>Cost Per Unit</t>
  </si>
  <si>
    <t>Total Cost</t>
  </si>
  <si>
    <t>Image</t>
  </si>
  <si>
    <t>Supply of 2 Link HomeWorks® QSX processor has built-in astronomical clock. Processor Link- 2 RJ-45
ports with built in switch for daisy chaining processors (max 16 processors). It has 2 links that can be
individually configured as one of three types: QS Wired Link, QS Wireless Link or Panel Link.</t>
  </si>
  <si>
    <t>HQP7-2</t>
  </si>
  <si>
    <t>LUTRON-USA</t>
  </si>
  <si>
    <t>Supply of QS Link Power Supply, The QS link power supply provides up to 75 Power Draw Units (PDUs)
on a QS link.
Input Power: • Nominal input voltage: 100–277 V~, • Frequency: 50/60 Hz, • Current consumption,
fully loaded (typical):0.7 A (230 V~).
Power Supply Output: • Nominal output voltage and tolerance:24 V- / ±1%, 75 Power Draw Units
(PDUs), • 2.5 A SELV / PELV / NEC® Class 2, • Power Draw Units (PDUs): Supplies 75 PDUs maximum.</t>
  </si>
  <si>
    <t>QSPS-DH-1-75</t>
  </si>
  <si>
    <t>Supply of DIN Rail Adaptive Power Modules has 4 Phase Adaptive outputs, 1200 W (Zone 1), 800 W
(Zones 2, 3 and 4) that Automatically selects leading edge or trailing edge dimming for
incandescent/halogen, electronic /magnetic low voltage and neon/cold cathode light sources. It can
also control direct dimmable CFL/LED loads. RTISSR technology ensures that each output dims
smoothly and is flicker-free.</t>
  </si>
  <si>
    <t>LQSE-4A5-230D</t>
  </si>
  <si>
    <t>Supply of DIN Rail analogue Modules has 4 Zone 0-10 volt dimming outputs can dim T5, FL or LEDs,
with 4 corresponding feed through 10 ampere switched outputs. Each 0-10-volt output can source or
sink 50ma per output.</t>
  </si>
  <si>
    <t xml:space="preserve">LQSE-4T10-D </t>
  </si>
  <si>
    <t>LQSE-4S5-230D</t>
  </si>
  <si>
    <t xml:space="preserve">LQSE-4S5-230D </t>
  </si>
  <si>
    <t>Supply of DIN Rail Motor module is an interface that provides seamless integration of HomeWorks®
QS systems with AC blinds, shades, or any compatible AC motor. It provides four (4) independently
controllable AC raise/lower outputs from one common AC input feed</t>
  </si>
  <si>
    <t>LQSE-4M-D</t>
  </si>
  <si>
    <t>R.O</t>
  </si>
  <si>
    <t>Supply of Single Column Palladiom wired keypad. (Metal/Glass Finish- Pre-engraved Button).</t>
  </si>
  <si>
    <t>HQWT-S-P4-W-CWH-E</t>
  </si>
  <si>
    <t>Supply of Dual Column Palladiom wired keypad. (Metal/Glass Finish- Pre-engraved Button).</t>
  </si>
  <si>
    <t>HQWT-S-P44-W-CWH-E</t>
  </si>
  <si>
    <t xml:space="preserve">LUTRON-USA </t>
  </si>
  <si>
    <t>Supply of Palladiom Thermostat. (Metal/Glass Finish- Pre-engraved Button).</t>
  </si>
  <si>
    <t>HQWT-T-HW-CWH-A</t>
  </si>
  <si>
    <t>Supply of Single gang 4 Button Wireless Pico keypad. (Polymer Finish)</t>
  </si>
  <si>
    <t>PN2-4B-TAW+LPFP-S1-
TAW</t>
  </si>
  <si>
    <t>Supply of Radio power saving occupancy / vacancy high performance programmable sensor with
5.5x5.5M of coverage area for lighting control with time delay. Considering 2.4m is the maximum
mounting height.</t>
  </si>
  <si>
    <t xml:space="preserve">LRF5 - OCR2B - P -WH </t>
  </si>
  <si>
    <t>Supply of QS Sensor Module (QSM) is a ceiling-mounted device that integrates Lutron wireless and
wired sensors and controls through the QS communication link to Energi Savr Node (ESN) units</t>
  </si>
  <si>
    <t>QSM5–XW–C</t>
  </si>
  <si>
    <t>Supply of Local Enclosure. (Big Size)</t>
  </si>
  <si>
    <t>Local/Customize</t>
  </si>
  <si>
    <t>TOTAL COST OF LIGHTING CONTROL SYSTEM (PLUS GST 18% EXTRA).</t>
  </si>
  <si>
    <t>COST OF DRAWINGS, COMMISSIONING &amp; PROGRAMMING EXTRA (PLUS GST 18% EXTRA).</t>
  </si>
  <si>
    <r>
      <t>Supply of DIN Rail mounted 4-zone Switching module, with Single input feed. Each zone is rated at 5A
for switching of inductive, capacitive, or resistive loads. Includes QS communication link to any QS
device (max 100) and one contact closure input /output link</t>
    </r>
    <r>
      <rPr>
        <b/>
        <sz val="10"/>
        <color rgb="FF000000"/>
        <rFont val="Calibri  "/>
      </rPr>
      <t>.</t>
    </r>
  </si>
  <si>
    <r>
      <t>Supply of DIN Rail mounted 4-zone Switching module, with Single input feed. Each zone is rated at 5A
for switching of inductive, capacitive, or resistive loads. Includes QS communication link to any QS
device (max 100) and one contact closure input /output link</t>
    </r>
    <r>
      <rPr>
        <b/>
        <sz val="10"/>
        <color rgb="FF000000"/>
        <rFont val="Calibri  "/>
      </rPr>
      <t>. (FOR FAN SPEED CONTROL)</t>
    </r>
  </si>
  <si>
    <t>Part- B:  HVAC CONTROL SYSTEM</t>
  </si>
  <si>
    <t>MAKE: COOL AUTOMATION</t>
  </si>
  <si>
    <t>Supply of Cool master net for HVAC controlling.</t>
  </si>
  <si>
    <t>COOLNET</t>
  </si>
  <si>
    <t>COOL
AUTOMATION</t>
  </si>
  <si>
    <t>TOTAL COST OF HVAC CONTROL SYSTEM (PLUS GST 18% EXTRA).</t>
  </si>
  <si>
    <t>COST OF PROGRAMMING EXTRA (PLUS GST 18% EXTRA).</t>
  </si>
  <si>
    <t>NOTES FOR LUTRON LIGHTING CONTROL SYSTEM:</t>
  </si>
  <si>
    <t>1. Lutron Lighting Control BOM is based upon Electrical Lighting Layout's sent by you.</t>
  </si>
  <si>
    <t>2. We have considered Lighting Circuits and DB location are as per the Electrical Diagram, if any changes are made to this, the bill of quantity and hence pricing may vary.</t>
  </si>
  <si>
    <t>3. In this Proposal, we have considered one per floor dimmer DB location for all dimming areas/areas under lighting control system, for any changes are made to this, the bill of
quantity and hence pricing may vary.</t>
  </si>
  <si>
    <t>4. We have considered one Lutron processor for all dimming areas.</t>
  </si>
  <si>
    <t>5. All wired keypads considered here are assumed to have standard Polymer finish; in case any custom finish is required cost will be extra.</t>
  </si>
  <si>
    <t>6. In this proposal we have considered all toilets area's on Ocuupancy?Vacancy sensor and keypad control, for any changes are made to this, the bill of quantity and hence pricing
may vary.</t>
  </si>
  <si>
    <t>7. UPS power supply will be in client's scope, in case required then cost will be extra.</t>
  </si>
  <si>
    <t>NOTE FOR THE ELECTRICAL CONTRACTORS:</t>
  </si>
  <si>
    <t>1. Keypads to be located in each area as per consultation with designer</t>
  </si>
  <si>
    <t>2. Lighting control system communication wiring (2 cables of 2 -core wire each: Cable 1: 2 core wire of 1.5 mm² Twisted &amp; Shielded &amp; Cable 2: 2 Core wire of 1.5 mm² ) will be in
electrical contacrtor's scope.</t>
  </si>
  <si>
    <t>3. Keypad back box on wall, speaker back boxes on wall or in ceiling &amp; Panel Mounting on wall will be in electrical contacrtor's scope.</t>
  </si>
  <si>
    <t>4. All wiring should be as per wiring diagram, which is to be provided by us</t>
  </si>
  <si>
    <t>5. All the lighting circuits of all the areas should be brought to Dimming Panel.</t>
  </si>
  <si>
    <t>7. Please note that the cost of dimmable LED drivers (1-10 volts/Dali) is not considered here and has to be provided by the third party.</t>
  </si>
  <si>
    <t>8. Termination &amp; ferruling of all circuits to the dimmer panel will be in electrical contractor's scope.</t>
  </si>
  <si>
    <t>6. All the circuits should have 3-wires of 2.5 sqmm as phase, neutral and Earth. The circuits which have fluorescent lamps or CFL’s, requires Dimmable ballast for dimming (price not included in the quote) And they do require two-control wire (low voltage) of 1.5 sqmm per circuits other than phase, neutral and earth in separate conduit.</t>
  </si>
  <si>
    <t>CIRCUIT DETAIL: Lutron Lighting control BOM is based upon the below mention circuit detail:</t>
  </si>
  <si>
    <t>AREA</t>
  </si>
  <si>
    <t>220V DIRECT
DIMMABLE
CIRCUITS</t>
  </si>
  <si>
    <t>0-10V
DIMMING
CIRCUITS</t>
  </si>
  <si>
    <t>SWITCHING
CIRCUITS</t>
  </si>
  <si>
    <t>EXHAUST FAN
CIRCUITS</t>
  </si>
  <si>
    <t>FAN SPEED
CONTROL</t>
  </si>
  <si>
    <t>WIRELESS
OCCUPANCY
SENSOR</t>
  </si>
  <si>
    <t>NO. OF SINGLE
COLUMN
PALLADIUM
KEYPAD</t>
  </si>
  <si>
    <t>NO. OF DUAL
COLUMN
PALLADIUM
KEYPAD</t>
  </si>
  <si>
    <t>BUTTON
WIRELESS PICO
KEYPAD</t>
  </si>
  <si>
    <t>3RD PARTY
MOTOR
CONTROL
CIRCUITS</t>
  </si>
  <si>
    <t>PALLADIOM
THERMOSTAT</t>
  </si>
  <si>
    <t>GROUND FLOOR</t>
  </si>
  <si>
    <t>ENTRANCE FOYER</t>
  </si>
  <si>
    <t>COURTYARD STAIRCASE</t>
  </si>
  <si>
    <t>LIVING AREA</t>
  </si>
  <si>
    <t>DINING AREA</t>
  </si>
  <si>
    <t>MOTHERS BEDROOM</t>
  </si>
  <si>
    <t>MOTHERS TOILET</t>
  </si>
  <si>
    <t>MOTHERS CLOSET</t>
  </si>
  <si>
    <t>DECK TOILET</t>
  </si>
  <si>
    <t>EXTERNAL DECK</t>
  </si>
  <si>
    <t>DECK AND POOL AREA</t>
  </si>
  <si>
    <t>MODUELS REQUIRED</t>
  </si>
  <si>
    <t>PROPOSAL OF LUTRON MOTORIZED SHADES SYSTEM FOR VILLA RIBA.</t>
  </si>
  <si>
    <t>Part- C:  SHADES CONTROL SYSTEM</t>
  </si>
  <si>
    <r>
      <t xml:space="preserve">Sivoia QS D105 Motorized Drapery Shade -10 Feet Width Max. </t>
    </r>
    <r>
      <rPr>
        <b/>
        <sz val="10"/>
        <color rgb="FF000000"/>
        <rFont val="Calibri  "/>
      </rPr>
      <t>(Weight upto 48 KG)</t>
    </r>
  </si>
  <si>
    <r>
      <t xml:space="preserve">Sivoia QS D105 Motorized Drapery Shade -15 Feet Width Max. </t>
    </r>
    <r>
      <rPr>
        <b/>
        <sz val="10"/>
        <color rgb="FF000000"/>
        <rFont val="Calibri  "/>
      </rPr>
      <t>(Weight upto 37 KG)</t>
    </r>
  </si>
  <si>
    <r>
      <t xml:space="preserve">Sivoia QS D105 Motorized Drapery Shade -20 Feet Width Max. </t>
    </r>
    <r>
      <rPr>
        <b/>
        <sz val="10"/>
        <color rgb="FF000000"/>
        <rFont val="Calibri  "/>
      </rPr>
      <t>(Weight upto 32 KG)</t>
    </r>
  </si>
  <si>
    <r>
      <t xml:space="preserve">Sivoia QS D145 Motorized Drapery Shade -15 Feet Width Max. </t>
    </r>
    <r>
      <rPr>
        <b/>
        <sz val="10"/>
        <color rgb="FF000000"/>
        <rFont val="Calibri  "/>
      </rPr>
      <t>(Weight upto 66 KG)</t>
    </r>
  </si>
  <si>
    <r>
      <t xml:space="preserve">Sivoia QS D145 Motorized Drapery Shade -20 Feet Width Max. </t>
    </r>
    <r>
      <rPr>
        <b/>
        <sz val="10"/>
        <color rgb="FF000000"/>
        <rFont val="Calibri  "/>
      </rPr>
      <t>(Weight upto 55 KG)</t>
    </r>
  </si>
  <si>
    <t>TOTAL COST OF SHADES CONTROL SYSTEM (PLUS GST 18% EXTRA ).</t>
  </si>
  <si>
    <t>COST OF DRAWINGS, COMMISSIONING, PROGRAMMING EXTRA (PLUS GST 18% EXTRA ).</t>
  </si>
  <si>
    <t>FIRST FLOOR</t>
  </si>
  <si>
    <t>COURTYARD PASSAGE</t>
  </si>
  <si>
    <t>LOUNGE AREA</t>
  </si>
  <si>
    <t>BALCONY</t>
  </si>
  <si>
    <t>RASHI'S BEDROOM</t>
  </si>
  <si>
    <t>RASHI'S TOILET</t>
  </si>
  <si>
    <t>RASHI'S CLOSET</t>
  </si>
  <si>
    <t>S&amp;S BEDROOM</t>
  </si>
  <si>
    <t>S&amp;S TOILET</t>
  </si>
  <si>
    <t>S&amp;S CLOSET</t>
  </si>
  <si>
    <t>IVAANA'S BEDROOM</t>
  </si>
  <si>
    <t>IVAANA'S TOILET</t>
  </si>
  <si>
    <t>Office Floor</t>
  </si>
  <si>
    <t>Cabling with Cat 6 with casing, cabling, laying @ 65/- + GST per mtr as actuals</t>
  </si>
  <si>
    <t>W Box Full HD 4 CH DVR, Professional series supporting 5MP</t>
  </si>
  <si>
    <t>Video Ballon Transreceiver</t>
  </si>
  <si>
    <t>12 VDC Power Supply</t>
  </si>
  <si>
    <t>Honeywell 2MP IP Fixed Lens Dome Camera Cam, Built in Mic, 2.8MM Lens, POE, IP66, VCA-Tripwire/Perimeter</t>
  </si>
  <si>
    <t>3) Network Rack @ 2900/- + GST</t>
  </si>
  <si>
    <t>1) Honeywell 5 MP Motorized Bullet Varifocal Motorized Lens 2.8-12mm, IH+265/ H.265/H.264 ,120dB WDR,Smart IR Range Up to 80 m Built-in Mic,SD Card Slot, Reset Button, ,Full Metal Housing,IP 67,IK10 @ 18690/- + GST</t>
  </si>
  <si>
    <t>Discount</t>
  </si>
  <si>
    <t>4 + 2 Port POE Giga Switch D link or Similar</t>
  </si>
  <si>
    <t>Honeywell 2MP IP Fixed Lens Bullet Camera Cam, Built in Mic, 2.8MM Lens, POE, IP66, VCA-Tripwire/Perimeter</t>
  </si>
  <si>
    <t>Dahua / Wbox 5MP Bullet Camera</t>
  </si>
  <si>
    <t>Cabling with Cat 6 with casing, cabling, laying @ 90/- + GST per mtr as actuals</t>
  </si>
  <si>
    <t>Display 19''</t>
  </si>
  <si>
    <t>Network Rack</t>
  </si>
  <si>
    <t>HDMI Cable (3 mtrs)</t>
  </si>
  <si>
    <t>PA System</t>
  </si>
  <si>
    <t>6W Superb Quality Ceiling Speaker module</t>
  </si>
  <si>
    <t>VOICE ALARM CONTROLLER</t>
  </si>
  <si>
    <t>VOICE ALARM ROUTER</t>
  </si>
  <si>
    <t>VOICE ALARM CALL STATION</t>
  </si>
  <si>
    <t>VOICE ALARM CALL STATION KEYPAD</t>
  </si>
  <si>
    <t>Plena Booster Amplifier 480 W</t>
  </si>
  <si>
    <t>Plena Mixing Amplifier 240 W</t>
  </si>
  <si>
    <t>CCTV System</t>
  </si>
  <si>
    <t>BOSCH or Similar</t>
  </si>
  <si>
    <t>8 ports + 2 Port POE Giga Switch D link or Similar</t>
  </si>
  <si>
    <t>Supply and laying of cat 6 cables through PVC pipe / casing caping</t>
  </si>
  <si>
    <t>2) Honeywell NVR Professional Series 80 CH @ 110000/- + GST</t>
  </si>
  <si>
    <t>Honeywell or Similar 2MP IP Fixed Lens Dome Camera Cam, Built in Mic, 2.8MM Lens, POE, IP66, VCA-Tripwire/Perimeter</t>
  </si>
  <si>
    <t>Honeywell or Similar NVR Professional Series 40 CH</t>
  </si>
  <si>
    <t>1)Display 32'' @ 32990 + GST</t>
  </si>
  <si>
    <t>Dahua / Wbox 8CH DVR, Professional series supporting 5MP</t>
  </si>
  <si>
    <t>Identix K90 Biometric Fingerprint And Card Reader Time &amp; Attendance With Access Control System Push Data Technology &amp; Battery Backup Warranty One Year</t>
  </si>
  <si>
    <t>Identix K90 Biometric Fingerprint And Card Reader Time &amp; Attendance With Access Control System Push Data Technology &amp;  Warranty One Year</t>
  </si>
  <si>
    <t>Software Charges</t>
  </si>
  <si>
    <t>Matrix</t>
  </si>
  <si>
    <t>2 Digital Extension, 38 Analog Extensions Expandable Up To 48 Extensions 16 Port voice logger</t>
  </si>
  <si>
    <t>24dss Digital (Black) TEL</t>
  </si>
  <si>
    <t>FSK / DTMF Compatible Caller ID 30 Incomming and 5 Outgoing Call Memory 16 Digit LCD Display</t>
  </si>
  <si>
    <t>Key Pad Lock Ringer Volume Control Tone / Pilse Switchable Redial Flash Pause Mute</t>
  </si>
  <si>
    <t>ETERNITY PE6SP</t>
  </si>
  <si>
    <t>EON510</t>
  </si>
  <si>
    <t>M51</t>
  </si>
  <si>
    <t>C11</t>
  </si>
  <si>
    <t>BEETEL</t>
  </si>
  <si>
    <t>COSMOS</t>
  </si>
  <si>
    <t>Battery Backup with 7 AH Battery Backup Kit</t>
  </si>
  <si>
    <t>1) Honeywell NVR Professional Series 40 CH @ 52900/- + GST</t>
  </si>
  <si>
    <t>Honeywell or Similar NVR Professional Series 20 CH</t>
  </si>
  <si>
    <t xml:space="preserve">Honeywell or Similar 5 MP Motorized Bullet Varifocal Motorized Lens 2.8-12mm, IH+265/ H.265/H.264 ,120dB WDR,Smart IR Range Up to 80 m Built-in Mic,SD Card Slot, Reset Button, ,Full Metal Housing,IP 67,IK10 </t>
  </si>
  <si>
    <t>Honeywell or Similar 4MP IP Fixed Lens Dome Camera Cam, Built in Mic, 2.8MM Lens, POE, IP66, VCA-Tripwire/Perimeter</t>
  </si>
  <si>
    <t>Honeywell or Similar 4MP IP Fixed Lens Bullet Camera Cam, Built in Mic, 2.8MM Lens, POE, IP66, VCA-Tripwire/Perimeter</t>
  </si>
  <si>
    <t>AMF Panel</t>
  </si>
  <si>
    <t>KIRLOSKAR Remote Monitoring System</t>
  </si>
  <si>
    <t>Fuel Tank</t>
  </si>
  <si>
    <t>Battery with Leads</t>
  </si>
  <si>
    <t>First fill Oil</t>
  </si>
  <si>
    <t>Engine Safeties and Protection</t>
  </si>
  <si>
    <t>Anti Vibration Mounting Pads</t>
  </si>
  <si>
    <t>Sub Total</t>
  </si>
  <si>
    <t>Freight from Factory</t>
  </si>
  <si>
    <t>Grand Total (Rs)</t>
  </si>
  <si>
    <t>Unloading generator on the platform</t>
  </si>
  <si>
    <t>Making earth station including excavation and filling with chemical using GI plate, GI pipe. GI strip</t>
  </si>
  <si>
    <t>Supply and Laying of 3.5core 35sq.mm aluminum armored cable</t>
  </si>
  <si>
    <t>15mts</t>
  </si>
  <si>
    <t>Supply and Laying of 4core 1.5sq.mm copper armored cable</t>
  </si>
  <si>
    <t>Supply of 10sq.mm flexible copper wire</t>
  </si>
  <si>
    <t>16mts</t>
  </si>
  <si>
    <t>Making all connections onto the Generator and AMF panel including all hardware</t>
  </si>
  <si>
    <t>1 Job</t>
  </si>
  <si>
    <t>GST@9%</t>
  </si>
  <si>
    <t>TESTING COMMISSIONING</t>
  </si>
  <si>
    <r>
      <t xml:space="preserve">Diesel Generating Set comprising of “KOEL” 4R810TA G1 Water Cooled Engine producing </t>
    </r>
    <r>
      <rPr>
        <b/>
        <sz val="12"/>
        <color theme="1"/>
        <rFont val="Times New Roman"/>
        <family val="1"/>
      </rPr>
      <t xml:space="preserve">83 BHP @ 1500 RPM coupled </t>
    </r>
    <r>
      <rPr>
        <sz val="12"/>
        <color theme="1"/>
        <rFont val="Times New Roman"/>
        <family val="1"/>
      </rPr>
      <t>With “K</t>
    </r>
    <r>
      <rPr>
        <b/>
        <sz val="12"/>
        <color theme="1"/>
        <rFont val="Times New Roman"/>
        <family val="1"/>
      </rPr>
      <t xml:space="preserve">irloskar iGreen” Three phase </t>
    </r>
    <r>
      <rPr>
        <sz val="12"/>
        <color theme="1"/>
        <rFont val="Times New Roman"/>
        <family val="1"/>
      </rPr>
      <t>Alternator mounted on a Base Frame along with</t>
    </r>
  </si>
  <si>
    <r>
      <t xml:space="preserve">Acoustic Enclosure suitable for 62.5 kVA DG Set. </t>
    </r>
    <r>
      <rPr>
        <b/>
        <sz val="12"/>
        <color theme="1"/>
        <rFont val="Times New Roman"/>
        <family val="1"/>
      </rPr>
      <t xml:space="preserve">CPCBII </t>
    </r>
    <r>
      <rPr>
        <sz val="12"/>
        <color theme="1"/>
        <rFont val="Times New Roman"/>
        <family val="1"/>
      </rPr>
      <t>approved</t>
    </r>
  </si>
  <si>
    <t>Honeywell or Similiar 2MP IP Fixed Lens Bullet Camera Cam, Built in Mic, 2.8MM Lens, POE, IP66, VCA-Tripwire/Perimeter</t>
  </si>
  <si>
    <t>Honeywell or Similar NVR Professional Series 5 CH</t>
  </si>
  <si>
    <t>Cabling with Cat 6 with casing, cabling, laying @ 95/- + GST per mtr as actuals</t>
  </si>
  <si>
    <t>2) Network Rack @ 2900/- + GST</t>
  </si>
  <si>
    <t>IP Camera</t>
  </si>
  <si>
    <t>Analog Camera</t>
  </si>
  <si>
    <t>W Box or Similiar 5MP Bullet Camera</t>
  </si>
  <si>
    <t>W Box or Similar 4 CH DVR, Professional series supporting 5MP</t>
  </si>
  <si>
    <t>CGST @ 9%</t>
  </si>
  <si>
    <t>SGST @ 9%</t>
  </si>
  <si>
    <t>Transportation for all</t>
  </si>
  <si>
    <t>2) Honeywell NVR Professional Series 40 CH @ 52900/- + GST</t>
  </si>
  <si>
    <t>Display 32''</t>
  </si>
  <si>
    <t>Dlink, CP Plus Or Similiar Network Rack 6 U</t>
  </si>
  <si>
    <t>1)Spike Board @ 600 + GST</t>
  </si>
  <si>
    <t>Access Controller</t>
  </si>
  <si>
    <t>OC Controller</t>
  </si>
  <si>
    <t>ISP Subsciption Annaul</t>
  </si>
  <si>
    <t>QUOTATION DONE BASED ON THE BOQ PROVIDED CONSIDERING THE GENERAL SPEIFICATIONS CONSIDERED WHICH IS NOT MENTIONED</t>
  </si>
  <si>
    <t>Extra item</t>
  </si>
  <si>
    <t>9**</t>
  </si>
  <si>
    <t>2) Cable Cat6 Schneider - For Networking in Mtrs To be Billed at actual @ 96/- + GST</t>
  </si>
  <si>
    <t>1) Cable laying in the provided conduit @ 75/- + GST</t>
  </si>
  <si>
    <t>Client scope</t>
  </si>
  <si>
    <t xml:space="preserve"> ISP Subsciption Annaul - to be done by client</t>
  </si>
  <si>
    <t>Battery Backup additional</t>
  </si>
  <si>
    <t>Discounted Price</t>
  </si>
  <si>
    <t>Identix Biometric Fingerprint And Card Reader Time &amp; Attendance With Access Control System Push Data Technology</t>
  </si>
  <si>
    <t>1) Biomax Finger Pprint reader with USB @6990/- + GST</t>
  </si>
  <si>
    <t>IDEMIA Morpho Sigmi Multi Access Controller cum Time Attendence</t>
  </si>
  <si>
    <t>Algadec or Similar EM Lock 600 LBS</t>
  </si>
  <si>
    <t>Exit proximity sensor board exit button</t>
  </si>
  <si>
    <t>1) Management Software for further customisation charges as per client requirement base price @ 60000/- + GST</t>
  </si>
  <si>
    <t>6 Core Cabel to be charged as actuals @ 120/- + GST per mtr</t>
  </si>
  <si>
    <t>Honeywell or Similiar 2MP IP Fixed Lens Dome Camera Cam, Built in Mic, 4MM / 2.8MM Lens, POE, IP67, VCA-Tripwire/Perimeter</t>
  </si>
  <si>
    <t>Honeywell or SimiliarNVR Professional Series 80 CH</t>
  </si>
  <si>
    <t>UTP networking cat-6 cable suitable for LAN / WAN Computer networking</t>
  </si>
  <si>
    <t>IP PBX system Equipped with 06 CO, 2 Digital Extensions, 84 Analogue Extensions  with Built-in Auto Attendant &amp; 2 Channel Voicemail for 2 Hrs.(Expandable up to 130 extensions)</t>
  </si>
  <si>
    <t>100 Pair MDF With Krone Module.</t>
  </si>
  <si>
    <t xml:space="preserve">RJ-45 keystone jack with face plate and junction box </t>
  </si>
  <si>
    <t>Installation / Laying Charges</t>
  </si>
  <si>
    <t xml:space="preserve"> HDMI cable (3mtrs)</t>
  </si>
  <si>
    <t>POE Dual Band Access Point with gigabit ethernet port, wireless signal rates of up to 1300 Mbps over the 5 GHz band with 4 + 2 ports</t>
  </si>
  <si>
    <t>casing capping / conduit(3/4")</t>
  </si>
  <si>
    <t>IP PBX system Equipped with 06 CO, 2 Digital Extensions, 84 Analogue Extensions with Built-in Auto Attendant &amp; 2 Channel Voicemail for 2 Hrs.(Expandable up to 130 extensions)</t>
  </si>
  <si>
    <t>IP Phone and keys for hotel(roomservice house keeping reception dedicated buttons)</t>
  </si>
  <si>
    <t>Digital key Phone with 3 line Backlit Display &amp; 24 Programmable Keys (main reception)</t>
  </si>
  <si>
    <t>EPABX Solution</t>
  </si>
  <si>
    <t>Patch Panel</t>
  </si>
  <si>
    <t>2) 1KVA UPS with built in battery @ 9600/- + GST</t>
  </si>
  <si>
    <t>4800 Delta</t>
  </si>
  <si>
    <t>Dlink</t>
  </si>
  <si>
    <t>Vendor Price</t>
  </si>
  <si>
    <t>Dlink / Digisol</t>
  </si>
  <si>
    <t>6250 / 5850</t>
  </si>
  <si>
    <t>Network Rack 6 U</t>
  </si>
  <si>
    <t>Monitor 32''</t>
  </si>
  <si>
    <t>Network Dressing and Systemic wiring</t>
  </si>
  <si>
    <t>Dahua or Similar 4MP Bullet Varifocal Camera</t>
  </si>
  <si>
    <t>Price without Installation</t>
  </si>
  <si>
    <t>PA SYSTEM</t>
  </si>
  <si>
    <t>ITEM NO.</t>
  </si>
  <si>
    <t>Item Description provided by us</t>
  </si>
  <si>
    <t>UNIT</t>
  </si>
  <si>
    <t>RATE</t>
  </si>
  <si>
    <t>P89</t>
  </si>
  <si>
    <t xml:space="preserve">Supplying and fixing of Digital Interrated System Manager, 8 zones, Multi-functional Integration, without PTT microphone  
1. Input impedance-20 kΩ 
2. Frequency response-60 Hz - 16 kHz
3.Audio output channels- 4 
4 AVC Input Channels- 4                                                    </t>
  </si>
  <si>
    <t>Romote Call Station 8 preset buttons and 8 configurable buttons optional gooseneck or PTT</t>
  </si>
  <si>
    <t>each</t>
  </si>
  <si>
    <t>Main control unit HCU-2000 (RoHS)</t>
  </si>
  <si>
    <t>P90</t>
  </si>
  <si>
    <t>Supplying and fixing of Power Amplifier, 1000W 1.100V,70V and 4-16 Ohms transformer isolated
2. Combination XLR /RCA Line In and Line OUT connectors
3. LED status indicators
4. Speaker output short circuit protection.</t>
  </si>
  <si>
    <t>1000W Power Amp</t>
  </si>
  <si>
    <t>P91</t>
  </si>
  <si>
    <t>Supplying and fixing of  Power Amplifier, 660W
• 100V,70V and 4-16 Ohms transformer isolated
• Combination XLR /RCA Line In and Line OUT
• LED status indicators
• Speaker output short circuit protection</t>
  </si>
  <si>
    <t>P92</t>
  </si>
  <si>
    <t>Supplying and fixing of  Power Amplifier, 480W
• 100V,70V and 4-16 Ohms transformer isolated
• Combination XLR /RCA Line In and Line OUT
• LED status indicators
• Speaker output short circuit protection</t>
  </si>
  <si>
    <t>HNIA480</t>
  </si>
  <si>
    <t>P93</t>
  </si>
  <si>
    <t>Supplying and fixing of  Power Amplifier, 240W               
•100V,70V and 4 Ohms transformer isolated
speaker outputs
•Banlanced XLR input with XLR parallel link-
•400Hz high pass filter
•Ground Selector Switch: Frame/ float
•Adjustable input gain from -12dB to 0dB</t>
  </si>
  <si>
    <t>240W Power Amp</t>
  </si>
  <si>
    <t>P94</t>
  </si>
  <si>
    <t>Supplying and fixing of 1.5/3/6W, 5" Plastic Ceiling Speaker
• Flush-mounting system for fast and easy
installation
• Wide frequency response for excellent speech
and music reproduction
• Excellent crash and rust resistant design
• Fully ABS plastic with metal grille
• Power tapping options available – 6/3/1.5W</t>
  </si>
  <si>
    <t>5 inch ceiling loudspeaker 6 or 3 or 1 or 5W white metal</t>
  </si>
  <si>
    <t>P95</t>
  </si>
  <si>
    <t>Supplying and fixing of 3/6W, 4" Plastic Mount Speaker 
• Sensitivity   88 dB
• SPL 1m/6 W 96 dB
• SPL 1m/3 W  93 dB 
• Frequency response (-10 dB) 110 Hz ~13K Hz</t>
  </si>
  <si>
    <t>6W Ceiling Speaker</t>
  </si>
  <si>
    <t>P96</t>
  </si>
  <si>
    <t>Supplying and fixing of Horn loudspeaker, 15/7.5W, white, ABS
Max power  25 W
Rated power 15 W
Power tapping 15 W / 7.5 W
Sound pressure level 15W/1W(1m,350Hz~7kHz)- 115 dB / 103 dB
Frequency response(-10 dB)-   350 Hz ~8k Hz
Dispersion angle (1k Hz / -6 dB)- 140°
Rated input voltage-100 V / 70 V</t>
  </si>
  <si>
    <t>15W horn speakers</t>
  </si>
  <si>
    <t>P97</t>
  </si>
  <si>
    <t>Supplying, drawing, connecting, testing and commissioning of shielded, twin twisted and stranded  single core PVC insulated (white PVC sheathing with colour skinning) FRLS copper conductor cable in existing surface/recessed steel/PVC conduit of approprriate size including connections etc. complete as required of following size.</t>
  </si>
  <si>
    <t>(a) 2 x 1.5 sq.mm</t>
  </si>
  <si>
    <t>meter</t>
  </si>
  <si>
    <t>Item provided by us</t>
  </si>
  <si>
    <t>Unit</t>
  </si>
  <si>
    <t>Rate</t>
  </si>
  <si>
    <t>P98</t>
  </si>
  <si>
    <t>Supplying and fixing of  IP BULLET CAMERA</t>
  </si>
  <si>
    <t>Honeywell or Smiliar 2 MP bullet Camera</t>
  </si>
  <si>
    <t>Each</t>
  </si>
  <si>
    <t>1.1/3” 3Megapixel 6mm lens progressive scan Aptina CMOS</t>
  </si>
  <si>
    <t>2. H.264 &amp; MJPEG dual-stream encoding</t>
  </si>
  <si>
    <t>3.Max15fps@1.3M(1280×960)&amp;25/30fps@720P(1280×720)</t>
  </si>
  <si>
    <t>4. Day/Night(ICR), 2DNR, AWB, AGC, BLC</t>
  </si>
  <si>
    <t>5. Multiple network monitoring: Web viewer, CMS(DSS/PSS) &amp; DMSS</t>
  </si>
  <si>
    <t>6. 6mm fixed Lens (3.6mm, 8mm optional)</t>
  </si>
  <si>
    <t>7. Max. IR LEDs length 20m</t>
  </si>
  <si>
    <t>8. IP66, PoE</t>
  </si>
  <si>
    <t>P99</t>
  </si>
  <si>
    <t>Supplying and fixing of IP DOME CAMERA</t>
  </si>
  <si>
    <t>Honeywell or Similar 2 MP DOME Camera</t>
  </si>
  <si>
    <t>1.1/3” 2Megapixel progressive scan Aptina CMOS</t>
  </si>
  <si>
    <t>P100</t>
  </si>
  <si>
    <t>1.1/3” 1.3Megapixel progressive scan Aptina CMOS                                                                     </t>
  </si>
  <si>
    <t>2. H.264 &amp; MJPEG dual-stream encoding 3.Max15fps@1.3M(1280×960)&amp;25/30fps@720P(1280×720)                                                                                                   4. Day/Night(ICR), 2DNR, AWB, AGC, BLC                                                             </t>
  </si>
  <si>
    <t>5. Multiple network monitoring: Web viewer,CMS(DSS/PSS) &amp; DMSS 6. 6mm fixed Lens (3.6mm, 8mm optional)</t>
  </si>
  <si>
    <t>7. Max. IR LEDs length 30m                                                                                                       </t>
  </si>
  <si>
    <t>P101</t>
  </si>
  <si>
    <t>Supplying and fixing of  IP PTZ COME CAMERA 1.3MP, 1/2.8" CMOS, 3D DNR, ICR, Color: 0.05lux/F1.6, B/W:0.01lux/F1.6, Optical Zoom:30x, Focus:4.7-94.0mm, 1920x1080:30fps, Pan Speed: 0.1° -160°/s, Tilt Speed: 0.1° -120°/s -150mtr.                                                                                                                             </t>
  </si>
  <si>
    <t>Honey well or Similar 2MP Starlight IR PTZ Camera</t>
  </si>
  <si>
    <t>P102</t>
  </si>
  <si>
    <t>Supplying and fixing of LPR BULLET CAMERA                                                                                    </t>
  </si>
  <si>
    <t>1.1/3” 2Megapixel 6mm lens progressive scan Aptina CMOS</t>
  </si>
  <si>
    <t>P103</t>
  </si>
  <si>
    <t>Supplying and fixing of  NVR             </t>
  </si>
  <si>
    <t>Honeywell or Similar 40 CHANNEL NVR</t>
  </si>
  <si>
    <t>1.64 CH  IP camera input</t>
  </si>
  <si>
    <t>2.H.264/MPEG4 Dual-Codec</t>
  </si>
  <si>
    <t>3.HDMI, VGA &amp; BNC output up to 1080P</t>
  </si>
  <si>
    <t>4 Recording:</t>
  </si>
  <si>
    <t>   16CH:    16CH@D1/8CH@720P/4CH@1080P</t>
  </si>
  <si>
    <t>    8CH:      8CH@D1/4CH@720P/2CH@1080P</t>
  </si>
  <si>
    <t>    4CH:      4CH@D1/2CH@720P/1CH@1080P</t>
  </si>
  <si>
    <t>5. 8SATA, 2USB                                                                                                                 </t>
  </si>
  <si>
    <t>P104</t>
  </si>
  <si>
    <t>Supplying and fixing of NVR                                                                                          </t>
  </si>
  <si>
    <t>Honeywell or Similiar80 CHANNEL NVR</t>
  </si>
  <si>
    <t>1.32 CH IP camera input</t>
  </si>
  <si>
    <t>P105</t>
  </si>
  <si>
    <t>Supplying and fixing of 4 - HDD Surveillance Hard Disk                                  </t>
  </si>
  <si>
    <t>WD Purple 4Tb HDD</t>
  </si>
  <si>
    <t>P106</t>
  </si>
  <si>
    <t>Supplying and fixing of 8 Port Gigabit PoE+ Managed Switch Network Switch</t>
  </si>
  <si>
    <t>P107</t>
  </si>
  <si>
    <t>Supplying and fixing of 32 Port Gigabit PoE+ Managed Switch Network Switch</t>
  </si>
  <si>
    <t>Supplying and fixing of 24 Port Gigabit PoE+ Managed Switch Network Switch</t>
  </si>
  <si>
    <t>P108</t>
  </si>
  <si>
    <t>Supply, Installation, Testing, Commissioning of CCTV camera display professional grade LED screen for 1/2/4/8/16 screen splits for IP cameras, 40" LED, back lit, 16:9, 1920x1080, Brightness 350 nits, 5000:1 contrast, VGA-HDMI-DVI-D-Stereo minijack Input, Audio Minijack output, Built In Speaker, External control RS232/ RJ45, Built in Tuner, Media Player, 9.5 mm top/ side &amp; 15 mm bottom bazel, Wall mount stand,   power supply consumption, 240V AC.</t>
  </si>
  <si>
    <t>Part A</t>
  </si>
  <si>
    <t>Part B</t>
  </si>
  <si>
    <t>FIRE ALARM SYSTEM</t>
  </si>
  <si>
    <t>P114</t>
  </si>
  <si>
    <t>Supplying, erecting &amp; terminating PVC armoured cable 2 core 2.5 sq mm copper conductor continuous 5.48 sq mm (12 SWG) G.I. earth wire complete erected with glands &amp; lugs, on wall/ trusses/pole or laid in provided trench/ pipe as per specification no. CB-LT/CU</t>
  </si>
  <si>
    <t>rmt</t>
  </si>
  <si>
    <t>P115</t>
  </si>
  <si>
    <t>Supply, Install, Testing &amp; Commissioning of Addressable Fire Alarm System</t>
  </si>
  <si>
    <t>P115.1</t>
  </si>
  <si>
    <t>Microprocessor based 10 loop intelligent analogue addressable, modular, expandable networkable, fire alarm control panel with minimum 640 character LCD display, multiple access levels, event historiy file in non-volatile memory. The panel shall display and control all point in the entire network with capability of even programming any point in the network from the front keypad. The panel shall be equipped with sufficient number of loops, each loop shall have capacity of minimum 160+160 addressable devices &amp; Detectors in any combination in one loop. The panel shall have intergraded programmable voice command center, voice evacuvation zones, four access levels, capable of taking flash scan devices, sufficient number of programmable relay controls &amp; annunciator points for selecting the input or output zones for controlling various utilities.</t>
  </si>
  <si>
    <t>Make - GST Flush or Surface Mounting Modularized Panel Maximum 10 Loops standalone2420 Addressable Devices 8 loops with Networkable1936 addressable points No Loops FittedRequires loop cardGSFLCIFP8 and network card additionally for networking 140 Zone Indication Big</t>
  </si>
  <si>
    <t>No</t>
  </si>
  <si>
    <t>The panel shall have Bacnet card with all accessories as required for integration. The panel must be capable of cross zoning facility and compatible with the PA system, supported by battery bank and shall have back up of 2 hours all with necessary cabling, terminations, control wiring etc complete.</t>
  </si>
  <si>
    <t>RS232 Co mm unication Board for GSFGSTIFP8 Co mm issioning and GMC Software Connection</t>
  </si>
  <si>
    <t>Portable Programming Tool for Addressing Presetting and Testing of Addressable Devices</t>
  </si>
  <si>
    <t>Dual Loop card for IFP8 484 Addressable Devices Capacity LPCB Approved</t>
  </si>
  <si>
    <t>Modbus Protocol RS232 Co mm unication Board</t>
  </si>
  <si>
    <t>P115.2</t>
  </si>
  <si>
    <t>ALARM INITIATING DEVICES, MODULES &amp; CONTROLS:</t>
  </si>
  <si>
    <t>Supplying, installing, testing and commissioning of following items:</t>
  </si>
  <si>
    <t>P115.2.1</t>
  </si>
  <si>
    <t>Supply, storing, fixing &amp; testing of Addressable analog optical type smoke detectors with base complete junction box &amp; cable glands with termination of cable wherever required and applicable (UL &amp; FM approved) below false Ceiling</t>
  </si>
  <si>
    <t>Intelligent Photoelectric Smoke Detector</t>
  </si>
  <si>
    <t>P115.2.2</t>
  </si>
  <si>
    <t>Supply, storing, fixing &amp; testing of Addressable analog optical type smoke detectors with base complete junction box &amp; cable glands with termination of cable wherever required and applicable (UL &amp; FM approved) above false Ceiling</t>
  </si>
  <si>
    <t>P115.2.3</t>
  </si>
  <si>
    <t xml:space="preserve">Supply, storing, fixing &amp; testing of Addressable analog rate of rise cum fixed temperature type heat detector with complete junction box &amp; cable glands with termination of cable wherever required and applicable (UL &amp; FM approved) below false ceiling or direct fixed on slab </t>
  </si>
  <si>
    <t>Intelligent Heat Detector DI9103E</t>
  </si>
  <si>
    <t>P115.3</t>
  </si>
  <si>
    <t>Addressable Manual call points suitable for wall/column mounting with complete junction box &amp; cable glands with termination of cable wherever required and applicable (UL &amp;FM approved)</t>
  </si>
  <si>
    <t>Addressable Semi Flush Mounting Resettable NonBreaking Glass Supplied with Special Reset Tool Compatible with both I DI Series Certified by LPCB</t>
  </si>
  <si>
    <t>P115.4</t>
  </si>
  <si>
    <t>Supplying, Installing, Testing and Commissioning of polarity insensitive twin LEDs, response indicators with suitable 16 gauges MS box acrylic sheet minimum 2 mm thick and LED mounted for wide angle viewing 60-degree minimum.</t>
  </si>
  <si>
    <t>Response Indicator Metal Plate</t>
  </si>
  <si>
    <t>P115.5</t>
  </si>
  <si>
    <t>Supply, storing, fixing &amp; testing of analogue addressable Active Repeater Fire alarm control Panel.  (UL, FM approved)</t>
  </si>
  <si>
    <t>Network Active RepeaterPT Compatible with GSFGST100 GSFGST200 GSFGST5000 IFP8PT Consider GSFP9940A card to network this with GST panels</t>
  </si>
  <si>
    <t>RS485 Network Card for GST200 panels</t>
  </si>
  <si>
    <t>P115.6</t>
  </si>
  <si>
    <t>Addressable Hooter with Monitor Module with complete junction box &amp; cable glands with termination of cable wherever required and applicable. (UL &amp; FM approved)</t>
  </si>
  <si>
    <t>Addressable Sounder 24VDC required Certificated by LPCB</t>
  </si>
  <si>
    <t>P115.7</t>
  </si>
  <si>
    <t>Addressable Control Module with complete junction box &amp; cable glands with termination of cable wherever required and applicable. (UL &amp; FM approved)</t>
  </si>
  <si>
    <t>Addressable Single Input Output Module Certificated by LPCB Loop Powered</t>
  </si>
  <si>
    <t>P115.8</t>
  </si>
  <si>
    <t>EXIT POINT Directional Sounders with strobes with minimum 8 distinct sound patterns to indicate corridors, Exit doors, Move upward, move down ward etc. to direct Occupants for fast &amp; safe Evacuation as per specification</t>
  </si>
  <si>
    <t>Addressable Combined Sounder and Strobe24VDC Certificated by LPCB</t>
  </si>
  <si>
    <t>8 Port POE Giga Switch D link or Secue Eye or Similar</t>
  </si>
  <si>
    <t>Honeywell 4MP IP Fixed Lens Dome Camera Cam, Built in Mic, 4MM Lens, POE, VCA-Tripwire/Perimeter</t>
  </si>
  <si>
    <t>Honeywell  4MP IP Fixed Lens Bullet Camera Cam, Built in Mic, 4MM Lens, POE, VCA-Tripwire/Perimeter</t>
  </si>
  <si>
    <t>WBOX 2 MP Dome Camera</t>
  </si>
  <si>
    <t>Honeywell  2MP IP Fixed Lens Dome Camera Cam, Built in Mic, 2.8MM Lens, POE, IP66, VCA-Tripwire/Perimeter</t>
  </si>
  <si>
    <t>WBOX 4 MP 4MP Full Color IP Dome</t>
  </si>
  <si>
    <t>WBOX 4 MP 4MP Full Color IP Bullet</t>
  </si>
  <si>
    <t>WBOX 8Ch NVR</t>
  </si>
  <si>
    <t>6 m hexagonal, pole (3mm thickness, 6 mtrs height), bottom 150 mm, top 70mm</t>
  </si>
  <si>
    <t>Base Plate 250 x 250x12</t>
  </si>
  <si>
    <t>Double arm (1 mtr length) adjustable</t>
  </si>
  <si>
    <t>Foundation with footing and concreting</t>
  </si>
  <si>
    <t>4 way connector</t>
  </si>
  <si>
    <t>TorqAOK</t>
  </si>
  <si>
    <t>Wifi connectivity buildin card</t>
  </si>
  <si>
    <t>Curtain Rail Driving Belt Track etc complete assembly</t>
  </si>
  <si>
    <t>Touch art crystal glass luxury humpfree combination switch 7+2 8amps 10 amps</t>
  </si>
  <si>
    <t>2 way relay</t>
  </si>
  <si>
    <t>5 amps socket</t>
  </si>
  <si>
    <t>Curtain switch Touch art crystal glass luxury  1 zone</t>
  </si>
  <si>
    <t>2 Zone Remote</t>
  </si>
  <si>
    <t>Curtain Motor for 12'11 ft drapering curtain (sheer + main curtain)</t>
  </si>
  <si>
    <t>Curtain Motor for 14'11 ft drapering curtain (sheer + main curtain)</t>
  </si>
  <si>
    <t>Touch art crystal glass luxury digital AC thermostat</t>
  </si>
  <si>
    <t>Touch art crystal glass luxury 3 zone switch</t>
  </si>
  <si>
    <t>Touch art crystal glass luxury 2 zone switch</t>
  </si>
  <si>
    <t>COMMAX CDV-70JQT</t>
  </si>
  <si>
    <t>Outdoor Camea Unit</t>
  </si>
  <si>
    <t>Programming Installation Testing and Commissioning</t>
  </si>
  <si>
    <t>(A) Home Automation Solution Master Bedroom</t>
  </si>
  <si>
    <t>(B) Home Automation Solution Hall</t>
  </si>
  <si>
    <t>(C) VDP Solution</t>
  </si>
  <si>
    <t>TOTAL (A) 167010 + TOTAL (B) 98540 + TOTAL (C) 38700 = 299850/- + GST @ 18%</t>
  </si>
  <si>
    <t>BOM for CCTV and Networing for Shack and Pool:</t>
  </si>
  <si>
    <t xml:space="preserve">Surveillance Hard Disk 2 TB </t>
  </si>
  <si>
    <t>8+2 Port POE Giga Managed Switch with 2-sfp ports</t>
  </si>
  <si>
    <t xml:space="preserve">HDMI cable (3mtrs) </t>
  </si>
  <si>
    <t xml:space="preserve">Spike Board </t>
  </si>
  <si>
    <t>Dual band multifunction wireless access point, poe</t>
  </si>
  <si>
    <t>32'' LED Display</t>
  </si>
  <si>
    <t>BOM for CCTV and Networing for Reception and Block1 :</t>
  </si>
  <si>
    <t xml:space="preserve">NVR Professional Series 48 CH </t>
  </si>
  <si>
    <t>BOM for CCTV and Networing for Reception and Block2 :</t>
  </si>
  <si>
    <t>20 ch 1 sata 7800</t>
  </si>
  <si>
    <t>20 ch 2 sata 14500</t>
  </si>
  <si>
    <t xml:space="preserve">NVR Professional Series 20 CH </t>
  </si>
  <si>
    <t>Honeywell 2MP IP Fixed Lens Bullet Camera</t>
  </si>
  <si>
    <t>80 ch 8 sata 59700</t>
  </si>
  <si>
    <t xml:space="preserve">Honeywell NVR Professional Series 40 CH </t>
  </si>
  <si>
    <t>40 ch 2 sata 16500</t>
  </si>
  <si>
    <t>Network rack 2U</t>
  </si>
  <si>
    <t>Network Rack 2U</t>
  </si>
  <si>
    <t>Network rack 6U</t>
  </si>
  <si>
    <t>Supply of cat 6 cable</t>
  </si>
  <si>
    <t xml:space="preserve">laying of cat 6 cables with  PVC pipe / casing capping with clamping on surface wall </t>
  </si>
  <si>
    <t>Optional</t>
  </si>
  <si>
    <t>Long range, heavy network usage, dual wan, gigabit enterprise router</t>
  </si>
  <si>
    <t>1) GajSheild High performance large enterprise network firewall for internet security @ 481250 + GST 18% EXTRA</t>
  </si>
  <si>
    <t>2) Sophos High performance large enterprise network firewall for internet security @ 350000 + GST 18% EXTRA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</si>
</sst>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General_)"/>
    <numFmt numFmtId="165" formatCode="_ * #,##0.00_ ;_ * \-#,##0.00_ ;_ * &quot;-&quot;??_ ;_ @_ "/>
    <numFmt numFmtId="166" formatCode="0.0"/>
  </numFmts>
  <fonts count="61">
    <font>
      <sz val="11"/>
      <color theme="1"/>
      <name val="Calibri"/>
      <family val="2"/>
      <scheme val="minor"/>
    </font>
    <font>
      <b/>
      <sz val="12"/>
      <color theme="1"/>
      <name val="Calibri"/>
      <family val="2"/>
      <scheme val="minor"/>
    </font>
    <font>
      <sz val="12"/>
      <color theme="1"/>
      <name val="Calibri"/>
      <family val="2"/>
      <scheme val="minor"/>
    </font>
    <font>
      <sz val="12"/>
      <color rgb="FF222222"/>
      <name val="Calibri"/>
      <family val="2"/>
      <scheme val="minor"/>
    </font>
    <font>
      <b/>
      <sz val="8"/>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12"/>
      <color theme="1"/>
      <name val="Calibri  "/>
    </font>
    <font>
      <sz val="11"/>
      <color theme="1"/>
      <name val="Calibri  "/>
    </font>
    <font>
      <sz val="12"/>
      <color theme="1"/>
      <name val="Calibri  "/>
    </font>
    <font>
      <b/>
      <sz val="11"/>
      <color rgb="FF000000"/>
      <name val="Calibri  "/>
    </font>
    <font>
      <sz val="11"/>
      <color rgb="FF000000"/>
      <name val="Calibri  "/>
    </font>
    <font>
      <b/>
      <sz val="10"/>
      <color theme="1"/>
      <name val="Calibri  "/>
    </font>
    <font>
      <sz val="11"/>
      <name val="Calibri"/>
      <family val="2"/>
      <scheme val="minor"/>
    </font>
    <font>
      <b/>
      <sz val="11"/>
      <color theme="1"/>
      <name val="Calibri  "/>
    </font>
    <font>
      <sz val="10"/>
      <name val="Arial"/>
      <family val="2"/>
    </font>
    <font>
      <sz val="11"/>
      <name val="Calibri  "/>
    </font>
    <font>
      <b/>
      <sz val="11"/>
      <name val="Calibri  "/>
    </font>
    <font>
      <sz val="11"/>
      <color rgb="FF222222"/>
      <name val="Calibri"/>
      <family val="2"/>
      <scheme val="minor"/>
    </font>
    <font>
      <sz val="11"/>
      <color theme="1"/>
      <name val="Trebuchet MS"/>
      <family val="2"/>
    </font>
    <font>
      <sz val="11"/>
      <color rgb="FF222222"/>
      <name val="Arial"/>
      <family val="2"/>
    </font>
    <font>
      <sz val="11"/>
      <color rgb="FF222222"/>
      <name val="Calibri  "/>
    </font>
    <font>
      <b/>
      <sz val="8"/>
      <color theme="1"/>
      <name val="Calibri  "/>
    </font>
    <font>
      <sz val="12"/>
      <color rgb="FF222222"/>
      <name val="Calibri"/>
      <family val="2"/>
    </font>
    <font>
      <sz val="10"/>
      <color theme="1"/>
      <name val="Calibri  "/>
    </font>
    <font>
      <b/>
      <sz val="12"/>
      <color theme="1"/>
      <name val="Arial"/>
      <family val="2"/>
    </font>
    <font>
      <sz val="12"/>
      <color theme="1"/>
      <name val="Arial"/>
      <family val="2"/>
    </font>
    <font>
      <sz val="11"/>
      <color theme="1"/>
      <name val="Calibri"/>
      <family val="2"/>
      <scheme val="minor"/>
    </font>
    <font>
      <sz val="10"/>
      <color rgb="FF000000"/>
      <name val="Calibri  "/>
    </font>
    <font>
      <b/>
      <sz val="9"/>
      <color theme="1"/>
      <name val="Calibri  "/>
    </font>
    <font>
      <b/>
      <sz val="10"/>
      <name val="Calibri  "/>
    </font>
    <font>
      <sz val="10"/>
      <name val="Calibri  "/>
    </font>
    <font>
      <sz val="10"/>
      <color theme="1"/>
      <name val="Calibri   "/>
    </font>
    <font>
      <sz val="10"/>
      <color rgb="FF000000"/>
      <name val="Calibri   "/>
    </font>
    <font>
      <b/>
      <sz val="10"/>
      <color theme="1"/>
      <name val="Calibri   "/>
    </font>
    <font>
      <sz val="10"/>
      <color rgb="FF222222"/>
      <name val="Calibri   "/>
    </font>
    <font>
      <b/>
      <sz val="9"/>
      <color theme="1"/>
      <name val="Calibri   "/>
    </font>
    <font>
      <b/>
      <sz val="9"/>
      <color rgb="FF222222"/>
      <name val="Calibri   "/>
    </font>
    <font>
      <b/>
      <sz val="9"/>
      <color theme="1"/>
      <name val="Calibri"/>
      <family val="2"/>
      <scheme val="minor"/>
    </font>
    <font>
      <sz val="12"/>
      <color rgb="FF000000"/>
      <name val="Calibri"/>
      <family val="2"/>
      <scheme val="minor"/>
    </font>
    <font>
      <sz val="10"/>
      <name val="Cambria"/>
      <family val="1"/>
    </font>
    <font>
      <sz val="10"/>
      <color rgb="FF222222"/>
      <name val="Calibri  "/>
    </font>
    <font>
      <sz val="11"/>
      <name val="Arial"/>
      <family val="2"/>
    </font>
    <font>
      <b/>
      <sz val="11"/>
      <name val="Calibri"/>
      <family val="2"/>
      <scheme val="minor"/>
    </font>
    <font>
      <b/>
      <sz val="11"/>
      <color rgb="FF000000"/>
      <name val="CIDFont+F1"/>
    </font>
    <font>
      <b/>
      <sz val="10"/>
      <color rgb="FF000000"/>
      <name val="Calibri  "/>
    </font>
    <font>
      <sz val="10"/>
      <color rgb="FF000000"/>
      <name val="CIDFont+F2"/>
    </font>
    <font>
      <sz val="11"/>
      <color rgb="FF000000"/>
      <name val="CIDFont+F2"/>
    </font>
    <font>
      <sz val="11"/>
      <color rgb="FF333333"/>
      <name val="Calibri  "/>
    </font>
    <font>
      <sz val="10"/>
      <color rgb="FF333333"/>
      <name val="Calibri  "/>
    </font>
    <font>
      <sz val="12"/>
      <color theme="1"/>
      <name val="Times New Roman"/>
      <family val="1"/>
    </font>
    <font>
      <b/>
      <sz val="12"/>
      <color theme="1"/>
      <name val="Times New Roman"/>
      <family val="1"/>
    </font>
    <font>
      <u/>
      <sz val="11"/>
      <color theme="10"/>
      <name val="Calibri"/>
      <family val="2"/>
      <scheme val="minor"/>
    </font>
    <font>
      <b/>
      <sz val="16"/>
      <color theme="1"/>
      <name val="Calibri"/>
      <family val="2"/>
      <scheme val="minor"/>
    </font>
    <font>
      <sz val="11"/>
      <color rgb="FFFF0000"/>
      <name val="Calibri  "/>
    </font>
    <font>
      <u/>
      <sz val="10"/>
      <color theme="1"/>
      <name val="Calibri  "/>
    </font>
    <font>
      <b/>
      <sz val="10"/>
      <color rgb="FF000000"/>
      <name val="Calibri"/>
      <family val="2"/>
    </font>
    <font>
      <sz val="10"/>
      <color rgb="FF000000"/>
      <name val="Calibri"/>
      <family val="2"/>
    </font>
    <font>
      <sz val="11"/>
      <color theme="1" tint="0.14999847407452621"/>
      <name val="Calibri  "/>
    </font>
    <font>
      <b/>
      <u/>
      <sz val="10"/>
      <color theme="1"/>
      <name val="Calibri  "/>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indexed="64"/>
      </right>
      <top/>
      <bottom style="medium">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medium">
        <color rgb="FF000000"/>
      </left>
      <right/>
      <top/>
      <bottom/>
      <diagonal/>
    </border>
    <border>
      <left/>
      <right style="thin">
        <color indexed="64"/>
      </right>
      <top/>
      <bottom/>
      <diagonal/>
    </border>
    <border>
      <left style="thin">
        <color indexed="64"/>
      </left>
      <right/>
      <top style="thin">
        <color indexed="64"/>
      </top>
      <bottom/>
      <diagonal/>
    </border>
  </borders>
  <cellStyleXfs count="7">
    <xf numFmtId="0" fontId="0" fillId="0" borderId="0"/>
    <xf numFmtId="0" fontId="16" fillId="0" borderId="0"/>
    <xf numFmtId="44" fontId="28" fillId="0" borderId="0" applyFont="0" applyFill="0" applyBorder="0" applyAlignment="0" applyProtection="0"/>
    <xf numFmtId="0" fontId="16" fillId="0" borderId="0"/>
    <xf numFmtId="0" fontId="16" fillId="0" borderId="0" applyProtection="0"/>
    <xf numFmtId="165" fontId="28" fillId="0" borderId="0" applyFont="0" applyFill="0" applyBorder="0" applyAlignment="0" applyProtection="0"/>
    <xf numFmtId="0" fontId="53" fillId="0" borderId="0" applyNumberFormat="0" applyFill="0" applyBorder="0" applyAlignment="0" applyProtection="0"/>
  </cellStyleXfs>
  <cellXfs count="562">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 fillId="0" borderId="0" xfId="0" applyFont="1"/>
    <xf numFmtId="0" fontId="1" fillId="0" borderId="0" xfId="0" applyFont="1"/>
    <xf numFmtId="0" fontId="0" fillId="0" borderId="1" xfId="0"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3" fillId="0" borderId="0" xfId="0" applyFont="1" applyBorder="1" applyAlignment="1">
      <alignment horizontal="center" vertical="center" wrapText="1"/>
    </xf>
    <xf numFmtId="0" fontId="1" fillId="0" borderId="1" xfId="0" applyFont="1" applyBorder="1" applyAlignment="1">
      <alignment horizontal="center" vertical="center" wrapText="1"/>
    </xf>
    <xf numFmtId="0" fontId="5" fillId="0" borderId="0" xfId="0" applyFont="1"/>
    <xf numFmtId="0" fontId="6" fillId="0" borderId="0" xfId="0" applyFont="1" applyAlignment="1">
      <alignment horizontal="left" vertical="top"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7" fillId="0" borderId="0" xfId="0" applyFont="1"/>
    <xf numFmtId="0" fontId="0" fillId="0" borderId="0" xfId="0" applyBorder="1"/>
    <xf numFmtId="0" fontId="8"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9" fillId="0" borderId="0" xfId="0" applyFont="1" applyAlignment="1">
      <alignment horizontal="center" vertical="center" wrapText="1"/>
    </xf>
    <xf numFmtId="0" fontId="13" fillId="0" borderId="0" xfId="0" applyFont="1" applyAlignment="1">
      <alignment horizontal="center" vertical="center" wrapText="1"/>
    </xf>
    <xf numFmtId="0" fontId="5" fillId="0" borderId="0" xfId="0" applyFont="1" applyAlignment="1">
      <alignment horizontal="left" vertical="top" wrapText="1"/>
    </xf>
    <xf numFmtId="0" fontId="8" fillId="0" borderId="0" xfId="0" applyFont="1" applyBorder="1" applyAlignment="1">
      <alignment horizontal="center" vertical="center" wrapText="1"/>
    </xf>
    <xf numFmtId="0" fontId="10" fillId="0" borderId="0" xfId="0" applyFont="1" applyBorder="1" applyAlignment="1">
      <alignment horizontal="center" vertical="center" wrapText="1"/>
    </xf>
    <xf numFmtId="0" fontId="14"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2" xfId="0" applyFont="1" applyBorder="1" applyAlignment="1">
      <alignment horizontal="center" vertical="center" wrapText="1"/>
    </xf>
    <xf numFmtId="0" fontId="0" fillId="0" borderId="1" xfId="0" applyFont="1" applyBorder="1" applyAlignment="1">
      <alignment horizontal="center" vertical="center" wrapText="1"/>
    </xf>
    <xf numFmtId="0" fontId="7" fillId="0" borderId="1" xfId="0" applyFont="1" applyBorder="1" applyAlignment="1">
      <alignment horizontal="center" vertical="center" wrapText="1"/>
    </xf>
    <xf numFmtId="0" fontId="5" fillId="0" borderId="0" xfId="0" applyFont="1" applyBorder="1" applyAlignment="1">
      <alignment horizontal="left" vertical="top" wrapText="1"/>
    </xf>
    <xf numFmtId="0" fontId="5" fillId="0" borderId="0" xfId="0" applyFont="1" applyAlignment="1">
      <alignment horizontal="left" vertical="top"/>
    </xf>
    <xf numFmtId="0" fontId="1"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0" xfId="0" applyAlignment="1">
      <alignment wrapText="1"/>
    </xf>
    <xf numFmtId="0" fontId="7"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7" fillId="0" borderId="0" xfId="0" applyFont="1" applyAlignment="1">
      <alignment horizontal="center" vertical="center" wrapText="1"/>
    </xf>
    <xf numFmtId="0" fontId="9" fillId="0" borderId="1" xfId="0" applyFont="1" applyBorder="1" applyAlignment="1">
      <alignment horizontal="center" vertical="center" wrapText="1"/>
    </xf>
    <xf numFmtId="0" fontId="4" fillId="0" borderId="0" xfId="0" applyFont="1" applyAlignment="1">
      <alignment horizontal="left" vertical="center" wrapText="1"/>
    </xf>
    <xf numFmtId="0" fontId="7" fillId="0" borderId="0" xfId="0" applyFont="1" applyAlignment="1">
      <alignment wrapText="1"/>
    </xf>
    <xf numFmtId="0" fontId="9"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0" xfId="0" applyFont="1" applyAlignment="1">
      <alignment horizontal="center" vertical="center" wrapText="1"/>
    </xf>
    <xf numFmtId="164" fontId="17" fillId="0" borderId="0" xfId="0" applyNumberFormat="1" applyFont="1" applyAlignment="1">
      <alignment horizontal="center" vertical="center" wrapText="1"/>
    </xf>
    <xf numFmtId="1" fontId="17" fillId="0" borderId="1" xfId="1" applyNumberFormat="1" applyFont="1" applyBorder="1" applyAlignment="1">
      <alignment horizontal="center" vertical="center" wrapText="1"/>
    </xf>
    <xf numFmtId="0" fontId="18" fillId="2" borderId="11" xfId="0" applyFont="1" applyFill="1" applyBorder="1" applyAlignment="1">
      <alignment horizontal="center" vertical="center" wrapText="1"/>
    </xf>
    <xf numFmtId="0" fontId="18" fillId="2" borderId="14" xfId="0" applyFont="1" applyFill="1" applyBorder="1" applyAlignment="1">
      <alignment horizontal="center" vertical="center" wrapText="1"/>
    </xf>
    <xf numFmtId="0" fontId="17" fillId="0" borderId="11" xfId="0" applyFont="1" applyBorder="1" applyAlignment="1">
      <alignment horizontal="center" vertical="center" wrapText="1"/>
    </xf>
    <xf numFmtId="0" fontId="17" fillId="2" borderId="14" xfId="0" applyFont="1" applyFill="1" applyBorder="1" applyAlignment="1">
      <alignment horizontal="center" vertical="center" wrapText="1"/>
    </xf>
    <xf numFmtId="0" fontId="17" fillId="0" borderId="14" xfId="0" applyFont="1" applyBorder="1" applyAlignment="1">
      <alignment horizontal="center" vertical="center" wrapText="1"/>
    </xf>
    <xf numFmtId="0" fontId="9" fillId="0" borderId="1" xfId="0" applyFont="1" applyFill="1" applyBorder="1" applyAlignment="1">
      <alignment horizontal="center" vertical="center" wrapText="1"/>
    </xf>
    <xf numFmtId="0" fontId="17" fillId="0" borderId="1" xfId="1"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0" borderId="8"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15" fillId="0" borderId="1" xfId="0" applyFont="1" applyBorder="1" applyAlignment="1">
      <alignment horizontal="center" vertical="center" wrapText="1"/>
    </xf>
    <xf numFmtId="0" fontId="6" fillId="0" borderId="0" xfId="0" applyFont="1"/>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2"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15"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9" fillId="0" borderId="1" xfId="0" applyFont="1" applyBorder="1" applyAlignment="1">
      <alignment horizontal="left" vertical="top" wrapText="1"/>
    </xf>
    <xf numFmtId="0" fontId="20" fillId="0" borderId="2" xfId="0" applyFont="1" applyBorder="1" applyAlignment="1">
      <alignment horizontal="left" vertical="top" wrapText="1"/>
    </xf>
    <xf numFmtId="0" fontId="9" fillId="0" borderId="2" xfId="0" applyFont="1" applyBorder="1" applyAlignment="1">
      <alignment horizontal="left" vertical="top" wrapText="1"/>
    </xf>
    <xf numFmtId="0" fontId="2" fillId="0" borderId="0" xfId="0" applyFont="1" applyAlignment="1">
      <alignment horizontal="center" vertical="center" wrapText="1"/>
    </xf>
    <xf numFmtId="0" fontId="0" fillId="0" borderId="0" xfId="0" applyBorder="1" applyAlignment="1">
      <alignment horizontal="center" vertical="center" wrapText="1"/>
    </xf>
    <xf numFmtId="0" fontId="15" fillId="0" borderId="0" xfId="0" applyFont="1" applyBorder="1" applyAlignment="1">
      <alignment horizontal="center" vertical="center" wrapText="1"/>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2" fillId="2"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5" fillId="0" borderId="0" xfId="0" applyFont="1" applyAlignment="1">
      <alignment vertical="top" wrapText="1"/>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22"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4" fillId="0" borderId="0" xfId="0" applyFont="1" applyAlignment="1">
      <alignment horizontal="left" vertical="center" wrapText="1"/>
    </xf>
    <xf numFmtId="0" fontId="24" fillId="0" borderId="0" xfId="0" applyFont="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left" vertical="top"/>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0" fillId="0" borderId="0" xfId="0" applyAlignment="1"/>
    <xf numFmtId="0" fontId="5" fillId="0" borderId="0" xfId="0" applyFont="1" applyAlignment="1"/>
    <xf numFmtId="0" fontId="6" fillId="0" borderId="0" xfId="0" applyFont="1" applyAlignment="1"/>
    <xf numFmtId="0" fontId="1"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4" fillId="0" borderId="0" xfId="0" applyFont="1" applyAlignment="1">
      <alignment horizontal="left" vertical="center" wrapText="1"/>
    </xf>
    <xf numFmtId="0" fontId="5" fillId="0" borderId="0" xfId="0" applyFont="1" applyAlignment="1">
      <alignment horizontal="left" vertical="top"/>
    </xf>
    <xf numFmtId="0" fontId="0" fillId="0" borderId="0" xfId="0" applyAlignment="1">
      <alignment horizontal="left" vertical="top"/>
    </xf>
    <xf numFmtId="0" fontId="1" fillId="0" borderId="1" xfId="0" applyFont="1" applyBorder="1" applyAlignment="1">
      <alignment horizontal="center" vertical="center" wrapText="1"/>
    </xf>
    <xf numFmtId="0" fontId="5" fillId="0" borderId="0" xfId="0" applyFont="1" applyAlignment="1">
      <alignment horizontal="left" vertical="top"/>
    </xf>
    <xf numFmtId="0" fontId="7" fillId="0" borderId="0" xfId="0" applyFont="1" applyAlignment="1">
      <alignment horizontal="left" vertical="top"/>
    </xf>
    <xf numFmtId="0" fontId="7" fillId="0" borderId="0" xfId="0" applyFont="1" applyAlignment="1"/>
    <xf numFmtId="0" fontId="1"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5" fillId="0" borderId="0" xfId="0" applyFont="1" applyAlignment="1">
      <alignment horizontal="left" vertical="top"/>
    </xf>
    <xf numFmtId="0" fontId="6" fillId="0" borderId="0" xfId="0" applyFont="1" applyAlignment="1">
      <alignment wrapText="1"/>
    </xf>
    <xf numFmtId="0" fontId="0" fillId="0" borderId="0" xfId="0" applyFill="1" applyAlignment="1">
      <alignment horizontal="left" vertical="top"/>
    </xf>
    <xf numFmtId="0" fontId="0" fillId="0" borderId="0" xfId="0" applyFill="1" applyAlignment="1">
      <alignment wrapText="1"/>
    </xf>
    <xf numFmtId="0" fontId="7" fillId="0" borderId="0" xfId="0" applyFont="1" applyAlignment="1">
      <alignment horizontal="left" vertical="top"/>
    </xf>
    <xf numFmtId="0" fontId="1" fillId="0" borderId="1" xfId="0" applyFont="1" applyBorder="1" applyAlignment="1">
      <alignment horizontal="center" vertical="center" wrapText="1"/>
    </xf>
    <xf numFmtId="0" fontId="7" fillId="0" borderId="0" xfId="0" applyFont="1" applyAlignment="1">
      <alignment horizontal="left" vertical="top"/>
    </xf>
    <xf numFmtId="0" fontId="5" fillId="0" borderId="0" xfId="0" applyFont="1" applyAlignment="1">
      <alignment horizontal="left" vertical="top"/>
    </xf>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5" fillId="0" borderId="0" xfId="0" applyFont="1" applyAlignment="1">
      <alignment horizontal="left" vertical="top"/>
    </xf>
    <xf numFmtId="0" fontId="1" fillId="0" borderId="0"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wrapText="1"/>
    </xf>
    <xf numFmtId="0" fontId="2" fillId="0" borderId="0" xfId="0" applyFont="1" applyAlignment="1"/>
    <xf numFmtId="0" fontId="2" fillId="0" borderId="0" xfId="0" applyFont="1" applyAlignment="1">
      <alignment wrapText="1"/>
    </xf>
    <xf numFmtId="0" fontId="1" fillId="0" borderId="0" xfId="0" applyFont="1" applyAlignment="1"/>
    <xf numFmtId="0" fontId="2" fillId="0" borderId="0" xfId="0" applyFont="1" applyFill="1" applyAlignment="1"/>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5" fillId="0" borderId="0" xfId="0" applyFont="1" applyAlignment="1">
      <alignment horizontal="left" vertical="top"/>
    </xf>
    <xf numFmtId="0" fontId="2" fillId="3" borderId="0" xfId="0" applyFont="1" applyFill="1" applyAlignment="1"/>
    <xf numFmtId="0" fontId="18" fillId="0" borderId="1" xfId="0" applyFont="1" applyFill="1" applyBorder="1" applyAlignment="1">
      <alignment horizontal="center" vertical="center" wrapText="1"/>
    </xf>
    <xf numFmtId="0" fontId="17" fillId="4" borderId="1" xfId="0" applyFont="1" applyFill="1" applyBorder="1" applyAlignment="1">
      <alignment horizontal="center" vertical="center" wrapText="1"/>
    </xf>
    <xf numFmtId="1" fontId="9" fillId="0" borderId="1" xfId="0" applyNumberFormat="1" applyFont="1" applyBorder="1" applyAlignment="1">
      <alignment horizontal="center" vertical="center" wrapText="1"/>
    </xf>
    <xf numFmtId="1" fontId="9" fillId="0" borderId="1"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0" borderId="8" xfId="0" applyFont="1" applyBorder="1" applyAlignment="1">
      <alignment horizontal="center" vertical="center" wrapText="1"/>
    </xf>
    <xf numFmtId="0" fontId="15" fillId="0" borderId="1" xfId="0" applyFont="1" applyFill="1" applyBorder="1" applyAlignment="1">
      <alignment horizontal="center" vertical="center" wrapText="1"/>
    </xf>
    <xf numFmtId="0" fontId="0" fillId="0" borderId="0" xfId="0" applyFill="1" applyAlignment="1">
      <alignment horizontal="center" vertical="center" wrapText="1"/>
    </xf>
    <xf numFmtId="0" fontId="12" fillId="0" borderId="0" xfId="0" applyFont="1" applyFill="1" applyAlignment="1">
      <alignment horizontal="center" vertical="center" wrapText="1"/>
    </xf>
    <xf numFmtId="0" fontId="26"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7" fillId="0" borderId="1" xfId="0" applyNumberFormat="1" applyFont="1" applyBorder="1" applyAlignment="1">
      <alignment horizontal="center" vertical="center" wrapText="1"/>
    </xf>
    <xf numFmtId="0" fontId="7" fillId="0" borderId="0" xfId="0" applyFont="1" applyBorder="1" applyAlignment="1">
      <alignment horizontal="center" vertical="center" wrapText="1"/>
    </xf>
    <xf numFmtId="0" fontId="1" fillId="0" borderId="0" xfId="0" applyFont="1" applyAlignment="1">
      <alignment horizontal="left" vertical="top"/>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2" fillId="0"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9" fillId="0" borderId="0" xfId="0" applyFont="1" applyFill="1"/>
    <xf numFmtId="1" fontId="15" fillId="0" borderId="1" xfId="0" applyNumberFormat="1" applyFont="1" applyFill="1" applyBorder="1" applyAlignment="1">
      <alignment horizontal="center" vertical="center" wrapText="1"/>
    </xf>
    <xf numFmtId="0" fontId="9" fillId="0" borderId="1" xfId="2" applyNumberFormat="1" applyFont="1" applyFill="1" applyBorder="1" applyAlignment="1">
      <alignment horizontal="center" vertical="center" wrapText="1"/>
    </xf>
    <xf numFmtId="0" fontId="29" fillId="0" borderId="1" xfId="0" applyFont="1" applyFill="1" applyBorder="1" applyAlignment="1">
      <alignment horizontal="center" vertical="center" wrapText="1"/>
    </xf>
    <xf numFmtId="0" fontId="15" fillId="0" borderId="0" xfId="0" applyFont="1" applyFill="1"/>
    <xf numFmtId="1" fontId="11" fillId="0" borderId="1" xfId="0" applyNumberFormat="1" applyFont="1" applyFill="1" applyBorder="1" applyAlignment="1">
      <alignment horizontal="center" vertical="center" wrapText="1"/>
    </xf>
    <xf numFmtId="0" fontId="11" fillId="0" borderId="1" xfId="2" applyNumberFormat="1" applyFont="1" applyFill="1" applyBorder="1" applyAlignment="1">
      <alignment horizontal="center" vertical="center" wrapText="1"/>
    </xf>
    <xf numFmtId="0" fontId="30" fillId="0" borderId="0" xfId="0" applyFont="1" applyFill="1"/>
    <xf numFmtId="1" fontId="11" fillId="0" borderId="0" xfId="0" applyNumberFormat="1" applyFont="1" applyFill="1" applyBorder="1" applyAlignment="1">
      <alignment horizontal="center" vertical="center" wrapText="1"/>
    </xf>
    <xf numFmtId="0" fontId="12" fillId="0" borderId="2"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25" fillId="0" borderId="0" xfId="0" applyFont="1" applyAlignment="1">
      <alignment horizontal="center" vertical="center" wrapText="1"/>
    </xf>
    <xf numFmtId="0" fontId="31"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25" fillId="0" borderId="0" xfId="0" applyFont="1" applyFill="1" applyAlignment="1">
      <alignment horizontal="center" vertical="center" wrapText="1"/>
    </xf>
    <xf numFmtId="0" fontId="32" fillId="4"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9" fillId="4" borderId="1" xfId="0" applyFont="1" applyFill="1" applyBorder="1" applyAlignment="1">
      <alignment horizontal="center" vertical="center" wrapText="1"/>
    </xf>
    <xf numFmtId="1" fontId="25" fillId="0" borderId="1" xfId="0" applyNumberFormat="1" applyFont="1" applyBorder="1" applyAlignment="1">
      <alignment horizontal="center" vertical="center" wrapText="1"/>
    </xf>
    <xf numFmtId="0" fontId="3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0" xfId="0" applyFont="1" applyBorder="1" applyAlignment="1">
      <alignment horizontal="center" vertical="center" wrapText="1"/>
    </xf>
    <xf numFmtId="0" fontId="32" fillId="0" borderId="1" xfId="0" applyFont="1" applyFill="1" applyBorder="1" applyAlignment="1">
      <alignment horizontal="center" vertical="center" wrapText="1"/>
    </xf>
    <xf numFmtId="0" fontId="25" fillId="0" borderId="1" xfId="0" applyFont="1" applyFill="1" applyBorder="1" applyAlignment="1">
      <alignment horizontal="center" vertical="center" wrapText="1"/>
    </xf>
    <xf numFmtId="1" fontId="25" fillId="0" borderId="1" xfId="0" applyNumberFormat="1" applyFont="1" applyFill="1" applyBorder="1" applyAlignment="1">
      <alignment horizontal="center" vertical="center" wrapText="1"/>
    </xf>
    <xf numFmtId="2" fontId="29" fillId="0" borderId="1" xfId="0" applyNumberFormat="1" applyFont="1" applyFill="1" applyBorder="1" applyAlignment="1">
      <alignment horizontal="center" vertical="center" wrapText="1"/>
    </xf>
    <xf numFmtId="0" fontId="25" fillId="0" borderId="0" xfId="0" applyFont="1" applyAlignment="1">
      <alignment vertical="center" wrapText="1"/>
    </xf>
    <xf numFmtId="0" fontId="9" fillId="0" borderId="0" xfId="0" applyFont="1"/>
    <xf numFmtId="0" fontId="9" fillId="0" borderId="18" xfId="0" applyFont="1" applyBorder="1" applyAlignment="1">
      <alignment horizontal="center" vertical="center" wrapText="1"/>
    </xf>
    <xf numFmtId="0" fontId="17" fillId="4" borderId="6" xfId="0" applyFont="1" applyFill="1" applyBorder="1" applyAlignment="1">
      <alignment horizontal="center" vertical="center" wrapText="1"/>
    </xf>
    <xf numFmtId="0" fontId="15" fillId="0" borderId="0" xfId="0" applyFont="1"/>
    <xf numFmtId="0" fontId="1"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7" fillId="0" borderId="17" xfId="0" applyFont="1" applyBorder="1" applyAlignment="1">
      <alignment vertical="center" wrapText="1"/>
    </xf>
    <xf numFmtId="0" fontId="0" fillId="0" borderId="1" xfId="0" applyBorder="1" applyAlignment="1">
      <alignment horizontal="center" vertical="center" wrapText="1"/>
    </xf>
    <xf numFmtId="0" fontId="7" fillId="0" borderId="0" xfId="0" applyFont="1" applyAlignment="1">
      <alignment horizontal="left" vertical="top"/>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33" fillId="0" borderId="0" xfId="0" applyFont="1"/>
    <xf numFmtId="0" fontId="9" fillId="0" borderId="1" xfId="0" applyFont="1" applyBorder="1" applyAlignment="1">
      <alignment horizontal="center" vertical="center" wrapText="1"/>
    </xf>
    <xf numFmtId="0" fontId="35"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36"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4" fillId="0" borderId="0" xfId="0" applyFont="1" applyAlignment="1">
      <alignment horizontal="right" vertical="center"/>
    </xf>
    <xf numFmtId="0" fontId="5" fillId="0" borderId="0" xfId="0" applyFont="1" applyBorder="1" applyAlignment="1">
      <alignment horizontal="center" vertical="center" wrapText="1"/>
    </xf>
    <xf numFmtId="0" fontId="35" fillId="0" borderId="0" xfId="0" applyFont="1" applyBorder="1" applyAlignment="1">
      <alignment horizontal="center" vertical="center" wrapText="1"/>
    </xf>
    <xf numFmtId="0" fontId="39" fillId="0" borderId="0" xfId="0" applyFont="1" applyAlignment="1">
      <alignment horizontal="left" vertical="top"/>
    </xf>
    <xf numFmtId="0" fontId="37" fillId="0" borderId="0" xfId="0" applyFont="1" applyAlignment="1">
      <alignment horizontal="left" vertical="top"/>
    </xf>
    <xf numFmtId="0" fontId="38" fillId="0" borderId="0" xfId="0" applyFont="1" applyAlignment="1">
      <alignment horizontal="left" vertical="top"/>
    </xf>
    <xf numFmtId="0" fontId="15" fillId="0" borderId="1" xfId="0" applyFont="1" applyBorder="1" applyAlignment="1">
      <alignment horizontal="center" vertical="center" wrapText="1"/>
    </xf>
    <xf numFmtId="0" fontId="0" fillId="0" borderId="0" xfId="0" applyAlignment="1">
      <alignment vertical="center" wrapText="1"/>
    </xf>
    <xf numFmtId="0" fontId="25" fillId="0" borderId="0" xfId="0" applyFont="1" applyBorder="1" applyAlignment="1">
      <alignment horizontal="left" vertical="top"/>
    </xf>
    <xf numFmtId="0" fontId="40" fillId="4"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14" fillId="4" borderId="1" xfId="0" applyFont="1" applyFill="1" applyBorder="1" applyAlignment="1">
      <alignment horizontal="center" vertical="center" wrapText="1"/>
    </xf>
    <xf numFmtId="0" fontId="0" fillId="0" borderId="1" xfId="0" applyBorder="1"/>
    <xf numFmtId="0" fontId="0" fillId="0" borderId="0" xfId="0" applyAlignment="1">
      <alignment vertical="top"/>
    </xf>
    <xf numFmtId="0" fontId="7" fillId="0" borderId="0" xfId="0" applyFont="1" applyAlignment="1">
      <alignment vertical="top"/>
    </xf>
    <xf numFmtId="0" fontId="15" fillId="0" borderId="1" xfId="0" applyFont="1" applyBorder="1" applyAlignment="1">
      <alignment horizontal="center" vertical="center" wrapText="1"/>
    </xf>
    <xf numFmtId="0" fontId="13" fillId="0" borderId="1" xfId="0" applyFont="1" applyBorder="1" applyAlignment="1">
      <alignment horizontal="center" vertical="center" wrapText="1"/>
    </xf>
    <xf numFmtId="1" fontId="32" fillId="0" borderId="1" xfId="0" applyNumberFormat="1" applyFont="1" applyBorder="1" applyAlignment="1">
      <alignment horizontal="center" vertical="center" wrapText="1"/>
    </xf>
    <xf numFmtId="0" fontId="6" fillId="0" borderId="0" xfId="0" applyFont="1" applyAlignment="1">
      <alignment horizontal="center" vertical="center" wrapText="1"/>
    </xf>
    <xf numFmtId="0" fontId="41" fillId="0" borderId="1" xfId="0" applyFont="1" applyBorder="1" applyAlignment="1">
      <alignment horizontal="center" vertical="center" wrapText="1"/>
    </xf>
    <xf numFmtId="0" fontId="41" fillId="0" borderId="1" xfId="4" applyFont="1" applyBorder="1" applyAlignment="1" applyProtection="1">
      <alignment horizontal="center" vertical="center" wrapText="1"/>
    </xf>
    <xf numFmtId="3" fontId="41" fillId="0" borderId="1" xfId="0" applyNumberFormat="1" applyFont="1" applyBorder="1" applyAlignment="1">
      <alignment horizontal="center" vertical="center" wrapText="1"/>
    </xf>
    <xf numFmtId="0" fontId="0" fillId="0" borderId="1" xfId="0" applyBorder="1" applyAlignment="1">
      <alignment horizontal="center" vertical="center" wrapText="1"/>
    </xf>
    <xf numFmtId="0" fontId="9" fillId="0" borderId="1" xfId="0" applyFont="1" applyBorder="1" applyAlignment="1">
      <alignment horizontal="center" vertical="center" wrapText="1"/>
    </xf>
    <xf numFmtId="0" fontId="6" fillId="0" borderId="0" xfId="0" applyFont="1" applyBorder="1" applyAlignment="1">
      <alignment horizontal="center" vertical="center" wrapText="1"/>
    </xf>
    <xf numFmtId="1" fontId="7"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 xfId="0" applyFont="1" applyBorder="1" applyAlignment="1">
      <alignment horizontal="center" vertical="center"/>
    </xf>
    <xf numFmtId="0" fontId="25" fillId="0" borderId="0" xfId="0" applyFont="1" applyBorder="1" applyAlignment="1">
      <alignment horizontal="center" vertical="center" wrapText="1"/>
    </xf>
    <xf numFmtId="1" fontId="7" fillId="0" borderId="0" xfId="0" applyNumberFormat="1" applyFont="1" applyBorder="1" applyAlignment="1">
      <alignment horizontal="center" vertical="center" wrapText="1"/>
    </xf>
    <xf numFmtId="0" fontId="7" fillId="0" borderId="0" xfId="0" applyFont="1" applyBorder="1" applyAlignment="1">
      <alignment horizontal="left" vertical="top"/>
    </xf>
    <xf numFmtId="0" fontId="9" fillId="0" borderId="0" xfId="2" applyNumberFormat="1" applyFont="1" applyFill="1" applyBorder="1" applyAlignment="1">
      <alignment horizontal="center" vertical="center" wrapText="1"/>
    </xf>
    <xf numFmtId="0" fontId="15" fillId="0" borderId="1" xfId="2" applyNumberFormat="1" applyFont="1" applyFill="1" applyBorder="1" applyAlignment="1">
      <alignment horizontal="center" vertical="center" wrapText="1"/>
    </xf>
    <xf numFmtId="0" fontId="42" fillId="0" borderId="0" xfId="0" applyFont="1" applyAlignment="1">
      <alignment horizontal="center" vertical="center" wrapText="1"/>
    </xf>
    <xf numFmtId="0" fontId="13" fillId="0" borderId="1" xfId="0" applyFont="1" applyBorder="1" applyAlignment="1">
      <alignment horizontal="center" vertical="center" wrapText="1"/>
    </xf>
    <xf numFmtId="0" fontId="43" fillId="0" borderId="0" xfId="0" applyFont="1" applyFill="1" applyBorder="1" applyAlignment="1">
      <alignment horizontal="center" vertical="center"/>
    </xf>
    <xf numFmtId="0" fontId="0" fillId="0" borderId="8" xfId="0" applyBorder="1"/>
    <xf numFmtId="0" fontId="0" fillId="0" borderId="8" xfId="0" applyBorder="1" applyAlignment="1">
      <alignment horizontal="left"/>
    </xf>
    <xf numFmtId="0" fontId="7" fillId="0" borderId="8" xfId="0" applyFont="1" applyBorder="1"/>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xf>
    <xf numFmtId="0" fontId="0" fillId="0" borderId="1" xfId="0" applyBorder="1" applyAlignment="1">
      <alignment horizontal="right"/>
    </xf>
    <xf numFmtId="0" fontId="0" fillId="0" borderId="1" xfId="0" applyNumberFormat="1" applyBorder="1"/>
    <xf numFmtId="0" fontId="0" fillId="0" borderId="1" xfId="0" applyBorder="1" applyAlignment="1">
      <alignment horizontal="left" wrapText="1"/>
    </xf>
    <xf numFmtId="0" fontId="7" fillId="0" borderId="1" xfId="0" applyFont="1" applyBorder="1" applyAlignment="1">
      <alignment wrapText="1"/>
    </xf>
    <xf numFmtId="0" fontId="0" fillId="0" borderId="1" xfId="0" applyFont="1" applyBorder="1" applyAlignment="1">
      <alignment wrapText="1"/>
    </xf>
    <xf numFmtId="0" fontId="0" fillId="0" borderId="1" xfId="0" applyFont="1" applyBorder="1" applyAlignment="1">
      <alignment vertical="top" wrapText="1"/>
    </xf>
    <xf numFmtId="0" fontId="0" fillId="0" borderId="1" xfId="0" applyFont="1" applyBorder="1" applyAlignment="1">
      <alignment horizontal="center"/>
    </xf>
    <xf numFmtId="0" fontId="0" fillId="0" borderId="3" xfId="0" applyFont="1" applyBorder="1" applyAlignment="1"/>
    <xf numFmtId="0" fontId="14" fillId="0" borderId="1" xfId="0" applyFont="1" applyBorder="1" applyAlignment="1">
      <alignment horizontal="justify" vertical="top" wrapText="1"/>
    </xf>
    <xf numFmtId="0" fontId="0" fillId="0" borderId="1" xfId="0" applyBorder="1" applyAlignment="1">
      <alignment horizontal="left" vertical="top"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xf numFmtId="165" fontId="7" fillId="0" borderId="1" xfId="5" applyFont="1" applyBorder="1"/>
    <xf numFmtId="0" fontId="7" fillId="0" borderId="1" xfId="0" applyFont="1" applyBorder="1" applyAlignment="1">
      <alignment horizontal="center" vertical="center" wrapText="1"/>
    </xf>
    <xf numFmtId="0" fontId="7" fillId="0" borderId="0" xfId="0" applyFont="1" applyAlignment="1">
      <alignment horizontal="left" vertical="top"/>
    </xf>
    <xf numFmtId="0" fontId="46" fillId="0" borderId="0" xfId="0" applyFont="1" applyBorder="1" applyAlignment="1">
      <alignment horizontal="left" vertical="top"/>
    </xf>
    <xf numFmtId="0" fontId="25" fillId="0" borderId="0" xfId="0" applyFont="1"/>
    <xf numFmtId="0" fontId="25" fillId="0" borderId="0" xfId="0" applyFont="1" applyBorder="1"/>
    <xf numFmtId="0" fontId="29" fillId="0" borderId="1" xfId="0" applyFont="1" applyBorder="1" applyAlignment="1">
      <alignment vertical="center" wrapText="1"/>
    </xf>
    <xf numFmtId="0" fontId="29" fillId="0" borderId="1" xfId="0" applyFont="1" applyBorder="1" applyAlignment="1">
      <alignment horizontal="center" vertical="center" wrapText="1"/>
    </xf>
    <xf numFmtId="0" fontId="13" fillId="0" borderId="1" xfId="0" applyFont="1" applyBorder="1" applyAlignment="1">
      <alignment horizontal="center" vertical="center"/>
    </xf>
    <xf numFmtId="0" fontId="25" fillId="0" borderId="1" xfId="0" applyFont="1" applyBorder="1" applyAlignment="1">
      <alignment horizontal="center" vertical="center"/>
    </xf>
    <xf numFmtId="0" fontId="13" fillId="0" borderId="0" xfId="0" applyFont="1"/>
    <xf numFmtId="0" fontId="25" fillId="0" borderId="0" xfId="0" applyFont="1" applyAlignment="1"/>
    <xf numFmtId="0" fontId="46" fillId="0" borderId="0" xfId="0" applyFont="1" applyBorder="1" applyAlignment="1">
      <alignment vertical="center"/>
    </xf>
    <xf numFmtId="0" fontId="29" fillId="0" borderId="0" xfId="0" applyFont="1" applyBorder="1" applyAlignment="1">
      <alignment vertical="center"/>
    </xf>
    <xf numFmtId="0" fontId="46" fillId="0" borderId="1" xfId="0" applyFont="1" applyBorder="1" applyAlignment="1">
      <alignment horizontal="center" vertical="center" wrapText="1"/>
    </xf>
    <xf numFmtId="0" fontId="47" fillId="0" borderId="1" xfId="0" applyFont="1" applyBorder="1" applyAlignment="1">
      <alignment vertical="center" wrapText="1"/>
    </xf>
    <xf numFmtId="0" fontId="46" fillId="0" borderId="1" xfId="0" applyFont="1" applyBorder="1" applyAlignment="1">
      <alignment vertical="center" wrapText="1"/>
    </xf>
    <xf numFmtId="0" fontId="48" fillId="0" borderId="1" xfId="0" applyFont="1" applyBorder="1" applyAlignment="1">
      <alignment vertical="center" wrapText="1"/>
    </xf>
    <xf numFmtId="0" fontId="25" fillId="0" borderId="0" xfId="0" applyFont="1" applyBorder="1" applyAlignment="1"/>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Font="1" applyAlignment="1"/>
    <xf numFmtId="0" fontId="7" fillId="0" borderId="0" xfId="0" applyFont="1" applyBorder="1" applyAlignment="1">
      <alignment horizontal="center" vertical="center"/>
    </xf>
    <xf numFmtId="0" fontId="7" fillId="0" borderId="0" xfId="0" applyFont="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9" fillId="0" borderId="0" xfId="0" applyFont="1" applyAlignment="1">
      <alignment wrapText="1"/>
    </xf>
    <xf numFmtId="0" fontId="49" fillId="0" borderId="1" xfId="0" applyFont="1" applyBorder="1" applyAlignment="1">
      <alignment horizontal="center" vertical="center" wrapText="1"/>
    </xf>
    <xf numFmtId="0" fontId="50"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15" fillId="0" borderId="1" xfId="0" applyFont="1" applyBorder="1" applyAlignment="1">
      <alignment horizontal="center" vertical="center" wrapText="1"/>
    </xf>
    <xf numFmtId="0" fontId="5" fillId="0" borderId="0" xfId="0" applyFont="1" applyAlignment="1">
      <alignment horizontal="left" vertical="top" wrapText="1"/>
    </xf>
    <xf numFmtId="0" fontId="0" fillId="0" borderId="0" xfId="0" applyAlignment="1">
      <alignment horizontal="left" vertical="top"/>
    </xf>
    <xf numFmtId="0" fontId="6" fillId="0" borderId="0" xfId="0" applyFont="1" applyAlignment="1">
      <alignment horizontal="left" vertical="top" wrapText="1"/>
    </xf>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4" xfId="0" applyFont="1" applyBorder="1" applyAlignment="1">
      <alignment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left" vertical="top"/>
    </xf>
    <xf numFmtId="0" fontId="51" fillId="0" borderId="0" xfId="0" applyFont="1" applyAlignment="1">
      <alignment horizontal="center" vertical="center" wrapText="1"/>
    </xf>
    <xf numFmtId="0" fontId="52" fillId="0" borderId="1" xfId="0" applyFont="1" applyBorder="1" applyAlignment="1">
      <alignment horizontal="center" vertical="center" wrapText="1"/>
    </xf>
    <xf numFmtId="0" fontId="51" fillId="0" borderId="1" xfId="0" applyFont="1" applyBorder="1" applyAlignment="1">
      <alignment horizontal="center" vertical="center" wrapText="1"/>
    </xf>
    <xf numFmtId="3" fontId="52" fillId="0" borderId="1" xfId="0" applyNumberFormat="1" applyFont="1" applyBorder="1" applyAlignment="1">
      <alignment horizontal="center" vertical="center" wrapText="1"/>
    </xf>
    <xf numFmtId="0" fontId="52" fillId="0" borderId="0" xfId="0" applyFont="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7" fillId="0" borderId="0" xfId="0" applyFont="1" applyAlignment="1">
      <alignment horizontal="left" vertical="top"/>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54" fillId="0" borderId="0" xfId="0" applyFont="1"/>
    <xf numFmtId="0" fontId="54" fillId="0" borderId="0" xfId="0" applyFont="1" applyAlignment="1"/>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5" fillId="0" borderId="0" xfId="0" applyFont="1" applyAlignment="1">
      <alignment horizontal="left" vertical="top" wrapText="1"/>
    </xf>
    <xf numFmtId="0" fontId="0" fillId="0" borderId="0" xfId="0" applyAlignment="1">
      <alignment horizontal="left" vertical="top"/>
    </xf>
    <xf numFmtId="0" fontId="6" fillId="0" borderId="0" xfId="0" applyFont="1" applyAlignment="1">
      <alignment horizontal="left" vertical="top" wrapText="1"/>
    </xf>
    <xf numFmtId="0" fontId="7" fillId="0" borderId="1" xfId="0" applyFont="1" applyBorder="1" applyAlignment="1">
      <alignment horizontal="center" vertical="center" wrapText="1"/>
    </xf>
    <xf numFmtId="0" fontId="7" fillId="0" borderId="0" xfId="0" applyFont="1" applyAlignment="1">
      <alignment horizontal="left" vertical="top"/>
    </xf>
    <xf numFmtId="0" fontId="7" fillId="0" borderId="5"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29" fillId="0" borderId="0" xfId="0" applyFont="1" applyAlignment="1">
      <alignment horizontal="center" vertical="center" wrapText="1"/>
    </xf>
    <xf numFmtId="0" fontId="25" fillId="0" borderId="3" xfId="0" applyFont="1" applyBorder="1" applyAlignment="1">
      <alignment horizontal="center" vertical="center" wrapText="1"/>
    </xf>
    <xf numFmtId="0" fontId="13" fillId="0" borderId="0" xfId="0" applyFont="1" applyAlignment="1">
      <alignment horizontal="left" vertical="top"/>
    </xf>
    <xf numFmtId="0" fontId="25" fillId="0" borderId="0" xfId="0" applyFont="1" applyAlignment="1">
      <alignment horizontal="left" vertical="top"/>
    </xf>
    <xf numFmtId="0" fontId="9" fillId="0" borderId="0" xfId="0" applyFont="1" applyAlignment="1"/>
    <xf numFmtId="0" fontId="0" fillId="3" borderId="0" xfId="0" applyFill="1" applyAlignment="1">
      <alignment wrapText="1"/>
    </xf>
    <xf numFmtId="0" fontId="9" fillId="3" borderId="0" xfId="0" applyFont="1" applyFill="1" applyAlignment="1"/>
    <xf numFmtId="0" fontId="25" fillId="0" borderId="6" xfId="0" applyFont="1" applyBorder="1" applyAlignment="1">
      <alignment horizontal="center" vertical="center" wrapText="1"/>
    </xf>
    <xf numFmtId="0" fontId="55" fillId="0" borderId="0" xfId="0" applyFont="1" applyAlignment="1"/>
    <xf numFmtId="0" fontId="55" fillId="0" borderId="0" xfId="0" applyFont="1" applyAlignment="1">
      <alignment horizontal="center" vertical="center" wrapText="1"/>
    </xf>
    <xf numFmtId="0" fontId="15" fillId="0" borderId="3" xfId="0" applyFont="1" applyBorder="1" applyAlignment="1">
      <alignment horizontal="center" vertical="center" wrapText="1"/>
    </xf>
    <xf numFmtId="0" fontId="15"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25" fillId="0" borderId="2" xfId="0" applyFont="1" applyBorder="1" applyAlignment="1">
      <alignment horizontal="center" vertical="center" wrapText="1"/>
    </xf>
    <xf numFmtId="0" fontId="0" fillId="0" borderId="0" xfId="0" applyBorder="1" applyAlignment="1">
      <alignment wrapText="1"/>
    </xf>
    <xf numFmtId="0" fontId="13" fillId="0" borderId="1" xfId="0" applyFont="1" applyBorder="1" applyAlignment="1">
      <alignment horizontal="center" vertical="center" wrapText="1"/>
    </xf>
    <xf numFmtId="0" fontId="6" fillId="0" borderId="0" xfId="0" applyFont="1" applyAlignment="1">
      <alignment horizontal="left" vertical="top" wrapText="1"/>
    </xf>
    <xf numFmtId="0" fontId="31" fillId="0" borderId="0" xfId="4" applyFont="1" applyFill="1" applyBorder="1" applyAlignment="1" applyProtection="1">
      <alignment vertical="top"/>
    </xf>
    <xf numFmtId="0" fontId="31" fillId="0" borderId="0" xfId="4" applyFont="1" applyFill="1" applyBorder="1" applyAlignment="1" applyProtection="1">
      <alignment vertical="top" wrapText="1"/>
    </xf>
    <xf numFmtId="0" fontId="25" fillId="0" borderId="0" xfId="0" applyFont="1" applyFill="1" applyAlignment="1">
      <alignment wrapText="1"/>
    </xf>
    <xf numFmtId="0" fontId="13" fillId="0" borderId="1" xfId="0" applyFont="1" applyFill="1" applyBorder="1" applyAlignment="1">
      <alignment horizontal="left" vertical="top" wrapText="1"/>
    </xf>
    <xf numFmtId="0" fontId="25" fillId="0" borderId="0" xfId="0" applyFont="1" applyFill="1" applyAlignment="1">
      <alignment horizontal="left" vertical="top" wrapText="1"/>
    </xf>
    <xf numFmtId="0" fontId="32" fillId="0" borderId="1" xfId="0" applyFont="1" applyFill="1" applyBorder="1" applyAlignment="1" applyProtection="1">
      <alignment horizontal="left" vertical="top" wrapText="1"/>
    </xf>
    <xf numFmtId="0" fontId="50" fillId="0" borderId="1" xfId="0" applyFont="1" applyFill="1" applyBorder="1" applyAlignment="1">
      <alignment horizontal="left" vertical="top" wrapText="1"/>
    </xf>
    <xf numFmtId="0" fontId="31" fillId="0" borderId="1" xfId="0" applyFont="1" applyFill="1" applyBorder="1" applyAlignment="1" applyProtection="1">
      <alignment horizontal="left" vertical="top" wrapText="1"/>
    </xf>
    <xf numFmtId="0" fontId="32" fillId="0" borderId="1" xfId="4" applyFont="1" applyFill="1" applyBorder="1" applyAlignment="1" applyProtection="1">
      <alignment horizontal="left" vertical="top" wrapText="1"/>
    </xf>
    <xf numFmtId="0" fontId="25" fillId="0" borderId="1" xfId="0" applyFont="1" applyFill="1" applyBorder="1" applyAlignment="1">
      <alignment horizontal="left" vertical="top" wrapText="1"/>
    </xf>
    <xf numFmtId="0" fontId="13" fillId="0" borderId="1" xfId="0" applyFont="1" applyFill="1" applyBorder="1" applyAlignment="1">
      <alignment horizontal="center" vertical="center"/>
    </xf>
    <xf numFmtId="0" fontId="25" fillId="0" borderId="0" xfId="0" applyFont="1" applyFill="1" applyBorder="1" applyAlignment="1">
      <alignment wrapText="1"/>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2" borderId="1" xfId="0" applyFont="1" applyFill="1" applyBorder="1" applyAlignment="1">
      <alignment horizontal="left" vertical="top" wrapText="1"/>
    </xf>
    <xf numFmtId="0" fontId="13" fillId="0" borderId="1" xfId="0" applyFont="1" applyBorder="1" applyAlignment="1">
      <alignment horizontal="left" vertical="top" wrapText="1"/>
    </xf>
    <xf numFmtId="0" fontId="25" fillId="2" borderId="1" xfId="0" applyFont="1" applyFill="1" applyBorder="1" applyAlignment="1">
      <alignment horizontal="left" vertical="top" wrapText="1"/>
    </xf>
    <xf numFmtId="0" fontId="56" fillId="2" borderId="1" xfId="6" applyFont="1" applyFill="1" applyBorder="1" applyAlignment="1">
      <alignment horizontal="left" vertical="top" wrapText="1"/>
    </xf>
    <xf numFmtId="0" fontId="25" fillId="2" borderId="6" xfId="0" applyFont="1" applyFill="1" applyBorder="1" applyAlignment="1">
      <alignment horizontal="left" vertical="top" wrapText="1"/>
    </xf>
    <xf numFmtId="0" fontId="25" fillId="2" borderId="7" xfId="0" applyFont="1" applyFill="1" applyBorder="1" applyAlignment="1">
      <alignment horizontal="left" vertical="top" wrapText="1"/>
    </xf>
    <xf numFmtId="0" fontId="56" fillId="2" borderId="7" xfId="6" applyFont="1" applyFill="1" applyBorder="1" applyAlignment="1">
      <alignment horizontal="left" vertical="top" wrapText="1"/>
    </xf>
    <xf numFmtId="0" fontId="25" fillId="2" borderId="8" xfId="0" applyFont="1" applyFill="1" applyBorder="1" applyAlignment="1">
      <alignment horizontal="left" vertical="top" wrapText="1"/>
    </xf>
    <xf numFmtId="0" fontId="6" fillId="0" borderId="1" xfId="0" applyFont="1" applyBorder="1" applyAlignment="1">
      <alignment horizontal="left" vertical="top" wrapText="1"/>
    </xf>
    <xf numFmtId="0" fontId="25" fillId="0" borderId="1" xfId="0" applyFont="1" applyBorder="1" applyAlignment="1">
      <alignment horizontal="left" vertical="top" wrapText="1"/>
    </xf>
    <xf numFmtId="0" fontId="25" fillId="0" borderId="0" xfId="0" applyFont="1" applyAlignment="1">
      <alignment horizontal="left" vertical="top" wrapText="1"/>
    </xf>
    <xf numFmtId="0" fontId="31" fillId="0" borderId="3" xfId="0" applyFont="1" applyFill="1" applyBorder="1" applyAlignment="1" applyProtection="1">
      <alignment horizontal="left" vertical="top" wrapText="1"/>
    </xf>
    <xf numFmtId="0" fontId="32" fillId="0" borderId="8" xfId="4" applyFont="1" applyFill="1" applyBorder="1" applyAlignment="1" applyProtection="1">
      <alignment horizontal="left" vertical="top" wrapText="1"/>
    </xf>
    <xf numFmtId="166" fontId="32" fillId="0" borderId="1" xfId="0" applyNumberFormat="1" applyFont="1" applyFill="1" applyBorder="1" applyAlignment="1" applyProtection="1">
      <alignment horizontal="left" vertical="top" wrapText="1"/>
    </xf>
    <xf numFmtId="0" fontId="5" fillId="0" borderId="0" xfId="0" applyFont="1" applyBorder="1" applyAlignment="1">
      <alignment horizontal="left" vertical="top"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46" fillId="0" borderId="1" xfId="0" applyFont="1" applyBorder="1" applyAlignment="1">
      <alignment horizontal="center" vertical="center" wrapText="1"/>
    </xf>
    <xf numFmtId="0" fontId="57" fillId="0" borderId="1" xfId="0" applyFont="1" applyBorder="1" applyAlignment="1">
      <alignment horizontal="center" vertical="center" wrapText="1"/>
    </xf>
    <xf numFmtId="0" fontId="58"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46" fillId="0" borderId="1" xfId="0" applyFont="1" applyBorder="1" applyAlignment="1">
      <alignment horizontal="center" vertical="center" wrapText="1"/>
    </xf>
    <xf numFmtId="0" fontId="59" fillId="0" borderId="1" xfId="0" applyFont="1" applyBorder="1" applyAlignment="1">
      <alignment horizontal="center" vertical="center" wrapText="1"/>
    </xf>
    <xf numFmtId="0" fontId="60" fillId="0" borderId="0" xfId="0" applyFont="1" applyAlignment="1"/>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7" fillId="0" borderId="0" xfId="0" applyFont="1" applyAlignment="1">
      <alignment horizontal="left" vertical="top"/>
    </xf>
    <xf numFmtId="0" fontId="13" fillId="0" borderId="1" xfId="0" applyFont="1" applyBorder="1" applyAlignment="1">
      <alignment horizontal="center" vertical="center" wrapText="1"/>
    </xf>
    <xf numFmtId="0" fontId="9" fillId="0" borderId="3" xfId="0" applyFont="1" applyBorder="1" applyAlignment="1">
      <alignment horizontal="center" vertical="center" wrapText="1"/>
    </xf>
    <xf numFmtId="0" fontId="0" fillId="0" borderId="0" xfId="0" applyAlignment="1">
      <alignment horizontal="left" vertical="top"/>
    </xf>
    <xf numFmtId="0" fontId="25" fillId="0" borderId="0" xfId="0" applyFont="1" applyFill="1" applyBorder="1" applyAlignment="1">
      <alignment horizontal="left" vertical="top"/>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4" fillId="0" borderId="0" xfId="0" applyFont="1" applyAlignment="1">
      <alignment horizontal="left" vertical="center"/>
    </xf>
    <xf numFmtId="0" fontId="5" fillId="0" borderId="5" xfId="0" applyFont="1" applyBorder="1" applyAlignment="1">
      <alignment horizontal="left" vertical="center" wrapText="1"/>
    </xf>
    <xf numFmtId="0" fontId="5" fillId="0" borderId="0" xfId="0" applyFont="1" applyBorder="1" applyAlignment="1">
      <alignment horizontal="left" vertical="center" wrapText="1"/>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0" borderId="3" xfId="0" applyFont="1" applyBorder="1" applyAlignment="1">
      <alignment horizontal="center" vertical="center" wrapText="1"/>
    </xf>
    <xf numFmtId="0" fontId="5" fillId="0" borderId="1" xfId="0" applyFont="1" applyBorder="1" applyAlignment="1">
      <alignment horizontal="left" vertical="top" wrapText="1"/>
    </xf>
    <xf numFmtId="0" fontId="5" fillId="0" borderId="0" xfId="0" applyFont="1" applyBorder="1" applyAlignment="1">
      <alignment horizontal="left" vertical="top" wrapText="1"/>
    </xf>
    <xf numFmtId="0" fontId="7" fillId="0" borderId="1"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3" xfId="0" applyFont="1" applyBorder="1" applyAlignment="1">
      <alignment horizontal="center" vertical="center" wrapText="1"/>
    </xf>
    <xf numFmtId="0" fontId="9"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3" xfId="0" applyFon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4" fillId="0" borderId="0" xfId="0" applyFont="1" applyAlignment="1">
      <alignment horizontal="left" vertical="top" wrapText="1"/>
    </xf>
    <xf numFmtId="0" fontId="7" fillId="0" borderId="1" xfId="0" applyFont="1" applyBorder="1" applyAlignment="1">
      <alignment horizontal="left" vertical="top" wrapText="1"/>
    </xf>
    <xf numFmtId="0" fontId="4" fillId="0" borderId="0" xfId="0" applyFont="1" applyAlignment="1">
      <alignment horizontal="left" vertical="center" wrapText="1"/>
    </xf>
    <xf numFmtId="0" fontId="7" fillId="0" borderId="17" xfId="0" applyFont="1" applyBorder="1" applyAlignment="1">
      <alignment horizontal="left" vertical="center" wrapText="1"/>
    </xf>
    <xf numFmtId="0" fontId="7" fillId="0" borderId="0" xfId="0" applyFont="1" applyAlignment="1">
      <alignment horizontal="left" vertical="top"/>
    </xf>
    <xf numFmtId="0" fontId="17" fillId="2" borderId="9" xfId="0" applyFont="1" applyFill="1" applyBorder="1" applyAlignment="1">
      <alignment horizontal="center" vertical="center" wrapText="1"/>
    </xf>
    <xf numFmtId="0" fontId="17" fillId="0" borderId="12" xfId="0" applyFont="1" applyBorder="1" applyAlignment="1">
      <alignment horizontal="center" vertical="center" wrapText="1"/>
    </xf>
    <xf numFmtId="0" fontId="17" fillId="0" borderId="10"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center" vertical="center" wrapText="1"/>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xf numFmtId="0" fontId="7" fillId="0" borderId="3" xfId="0" applyFont="1" applyBorder="1" applyAlignment="1">
      <alignment horizontal="left" vertical="center" wrapText="1"/>
    </xf>
    <xf numFmtId="0" fontId="7" fillId="0" borderId="1" xfId="0" applyFont="1" applyBorder="1" applyAlignment="1">
      <alignment horizontal="left" vertical="center" wrapText="1"/>
    </xf>
    <xf numFmtId="0" fontId="15"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3"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3" xfId="0" applyFont="1" applyBorder="1" applyAlignment="1">
      <alignment horizontal="center" vertical="center" wrapText="1"/>
    </xf>
    <xf numFmtId="0" fontId="5" fillId="0" borderId="0" xfId="0" applyFont="1" applyAlignment="1">
      <alignment horizontal="left" vertical="top" wrapText="1"/>
    </xf>
    <xf numFmtId="0" fontId="9" fillId="0" borderId="1" xfId="0" applyFont="1" applyBorder="1" applyAlignment="1">
      <alignment horizontal="left" vertical="top"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 xfId="0" applyFont="1" applyBorder="1" applyAlignment="1">
      <alignment horizontal="center"/>
    </xf>
    <xf numFmtId="0" fontId="7" fillId="0" borderId="0" xfId="0" applyFont="1" applyAlignment="1">
      <alignment horizontal="center" vertical="center" wrapText="1"/>
    </xf>
    <xf numFmtId="0" fontId="23" fillId="0" borderId="1" xfId="0" applyFont="1" applyBorder="1" applyAlignment="1">
      <alignment horizontal="left" vertical="top" wrapText="1"/>
    </xf>
    <xf numFmtId="0" fontId="15" fillId="0" borderId="0" xfId="0" applyFont="1" applyAlignment="1">
      <alignment horizontal="left" vertical="top" wrapText="1"/>
    </xf>
    <xf numFmtId="0" fontId="25" fillId="0" borderId="0" xfId="0" applyFont="1" applyBorder="1" applyAlignment="1">
      <alignment horizontal="left" vertical="top" wrapText="1"/>
    </xf>
    <xf numFmtId="0" fontId="5" fillId="0" borderId="0" xfId="0" applyFont="1" applyAlignment="1">
      <alignment horizontal="left" vertical="top"/>
    </xf>
    <xf numFmtId="0" fontId="0" fillId="0" borderId="0" xfId="0" applyAlignment="1">
      <alignment horizontal="left" vertical="top" wrapText="1"/>
    </xf>
    <xf numFmtId="0" fontId="7" fillId="0" borderId="1" xfId="0" applyFont="1" applyBorder="1" applyAlignment="1">
      <alignment horizontal="center" vertical="center"/>
    </xf>
    <xf numFmtId="0" fontId="2" fillId="0" borderId="7" xfId="0" applyFont="1" applyBorder="1" applyAlignment="1">
      <alignment horizontal="center" vertical="center" wrapText="1"/>
    </xf>
    <xf numFmtId="0" fontId="2" fillId="0" borderId="4" xfId="0" applyFont="1" applyBorder="1" applyAlignment="1">
      <alignment horizontal="center" vertical="center" wrapText="1"/>
    </xf>
    <xf numFmtId="0" fontId="13" fillId="0" borderId="1" xfId="0" applyFont="1" applyBorder="1" applyAlignment="1">
      <alignment horizontal="center" vertical="center" wrapText="1"/>
    </xf>
    <xf numFmtId="0" fontId="29" fillId="0" borderId="1" xfId="0" applyFont="1" applyFill="1" applyBorder="1" applyAlignment="1">
      <alignment horizontal="center" vertical="center" wrapText="1"/>
    </xf>
    <xf numFmtId="0" fontId="25" fillId="0" borderId="15" xfId="0" applyFont="1" applyBorder="1" applyAlignment="1">
      <alignment horizontal="center" vertical="center" wrapText="1"/>
    </xf>
    <xf numFmtId="0" fontId="29" fillId="4"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5" fillId="0" borderId="1"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0" borderId="3" xfId="0" applyFont="1" applyFill="1" applyBorder="1" applyAlignment="1">
      <alignment horizontal="center" vertical="center" wrapText="1"/>
    </xf>
    <xf numFmtId="1" fontId="11" fillId="0" borderId="2" xfId="0" applyNumberFormat="1" applyFont="1" applyFill="1" applyBorder="1" applyAlignment="1">
      <alignment horizontal="center" vertical="center" wrapText="1"/>
    </xf>
    <xf numFmtId="1" fontId="11" fillId="0" borderId="4" xfId="0" applyNumberFormat="1" applyFont="1" applyFill="1" applyBorder="1" applyAlignment="1">
      <alignment horizontal="center" vertical="center" wrapText="1"/>
    </xf>
    <xf numFmtId="1" fontId="11" fillId="0" borderId="3" xfId="0" applyNumberFormat="1" applyFont="1" applyFill="1" applyBorder="1" applyAlignment="1">
      <alignment horizontal="center" vertical="center" wrapText="1"/>
    </xf>
    <xf numFmtId="0" fontId="15" fillId="0" borderId="1" xfId="0" applyFont="1" applyFill="1" applyBorder="1" applyAlignment="1">
      <alignment horizont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9" fillId="0" borderId="1" xfId="0" applyFont="1" applyBorder="1" applyAlignment="1">
      <alignment horizontal="center"/>
    </xf>
    <xf numFmtId="0" fontId="35" fillId="0" borderId="15" xfId="0" applyFont="1" applyBorder="1" applyAlignment="1">
      <alignment horizontal="center"/>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35" fillId="0" borderId="0" xfId="0" applyFont="1" applyAlignment="1">
      <alignment horizontal="center" vertical="center" wrapText="1"/>
    </xf>
    <xf numFmtId="0" fontId="35" fillId="0" borderId="2" xfId="0" applyFont="1" applyBorder="1" applyAlignment="1">
      <alignment horizontal="center" vertical="center" wrapText="1"/>
    </xf>
    <xf numFmtId="0" fontId="35" fillId="0" borderId="4" xfId="0" applyFont="1" applyBorder="1" applyAlignment="1">
      <alignment horizontal="center" vertical="center" wrapText="1"/>
    </xf>
    <xf numFmtId="0" fontId="35" fillId="0" borderId="3" xfId="0" applyFont="1" applyBorder="1" applyAlignment="1">
      <alignment horizontal="center" vertical="center" wrapText="1"/>
    </xf>
    <xf numFmtId="0" fontId="33" fillId="0" borderId="1" xfId="0" applyFont="1" applyBorder="1" applyAlignment="1">
      <alignment horizontal="center" vertical="center" wrapText="1"/>
    </xf>
    <xf numFmtId="0" fontId="33"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0" fillId="0" borderId="0" xfId="0" applyAlignment="1">
      <alignment horizontal="left" vertical="top"/>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7" fillId="0" borderId="0" xfId="0" applyFont="1" applyAlignment="1">
      <alignment horizontal="left" vertical="top" wrapText="1"/>
    </xf>
    <xf numFmtId="0" fontId="6" fillId="0" borderId="0" xfId="0" applyFont="1" applyAlignment="1">
      <alignment horizontal="left" vertical="top" wrapText="1"/>
    </xf>
    <xf numFmtId="0" fontId="7" fillId="0" borderId="9" xfId="0" applyFont="1" applyBorder="1" applyAlignment="1">
      <alignment horizontal="center"/>
    </xf>
    <xf numFmtId="0" fontId="7" fillId="0" borderId="12" xfId="0" applyFont="1" applyBorder="1" applyAlignment="1">
      <alignment horizontal="center"/>
    </xf>
    <xf numFmtId="0" fontId="7" fillId="0" borderId="10" xfId="0" applyFont="1" applyBorder="1" applyAlignment="1">
      <alignment horizontal="center"/>
    </xf>
    <xf numFmtId="0" fontId="7" fillId="0" borderId="2" xfId="0" applyFont="1" applyBorder="1" applyAlignment="1">
      <alignment horizontal="center"/>
    </xf>
    <xf numFmtId="0" fontId="7" fillId="0" borderId="4" xfId="0" applyFont="1" applyBorder="1" applyAlignment="1">
      <alignment horizontal="center"/>
    </xf>
    <xf numFmtId="0" fontId="7" fillId="0" borderId="3" xfId="0" applyFont="1" applyBorder="1" applyAlignment="1">
      <alignment horizontal="center"/>
    </xf>
    <xf numFmtId="0" fontId="46" fillId="0" borderId="1" xfId="0" applyFont="1" applyBorder="1" applyAlignment="1">
      <alignment horizontal="center" vertical="center"/>
    </xf>
    <xf numFmtId="0" fontId="46" fillId="0" borderId="1" xfId="0" applyFont="1" applyBorder="1" applyAlignment="1">
      <alignment horizontal="center" vertical="center" wrapText="1"/>
    </xf>
    <xf numFmtId="0" fontId="29" fillId="0" borderId="0" xfId="0" applyFont="1" applyBorder="1" applyAlignment="1">
      <alignment horizontal="left" vertical="top" wrapText="1"/>
    </xf>
    <xf numFmtId="0" fontId="45" fillId="0" borderId="19" xfId="0" applyFont="1" applyBorder="1" applyAlignment="1">
      <alignment horizontal="center" vertical="center" wrapText="1"/>
    </xf>
    <xf numFmtId="0" fontId="45" fillId="0" borderId="0" xfId="0" applyFont="1" applyBorder="1" applyAlignment="1">
      <alignment horizontal="center" vertical="center" wrapText="1"/>
    </xf>
    <xf numFmtId="0" fontId="45" fillId="0" borderId="20" xfId="0" applyFont="1" applyBorder="1" applyAlignment="1">
      <alignment horizontal="center" vertical="center" wrapText="1"/>
    </xf>
    <xf numFmtId="0" fontId="15" fillId="0" borderId="0" xfId="0" applyFont="1" applyAlignment="1">
      <alignment horizontal="left" vertical="top"/>
    </xf>
    <xf numFmtId="0" fontId="7" fillId="0" borderId="15" xfId="0" applyFont="1" applyBorder="1" applyAlignment="1">
      <alignment horizontal="left" vertical="center" wrapText="1"/>
    </xf>
    <xf numFmtId="0" fontId="5" fillId="0" borderId="15" xfId="0" applyFont="1" applyBorder="1" applyAlignment="1">
      <alignment horizontal="left" vertical="top" wrapText="1"/>
    </xf>
    <xf numFmtId="0" fontId="52" fillId="0" borderId="1" xfId="6" applyFont="1" applyBorder="1" applyAlignment="1">
      <alignment horizontal="center" vertical="center" wrapText="1"/>
    </xf>
    <xf numFmtId="0" fontId="52" fillId="0" borderId="1" xfId="0" applyFont="1" applyBorder="1" applyAlignment="1">
      <alignment horizontal="center" vertical="center" wrapText="1"/>
    </xf>
    <xf numFmtId="0" fontId="52" fillId="0" borderId="2" xfId="0" applyFont="1" applyBorder="1" applyAlignment="1">
      <alignment horizontal="center" vertical="center" wrapText="1"/>
    </xf>
    <xf numFmtId="0" fontId="52" fillId="0" borderId="4" xfId="0" applyFont="1" applyBorder="1" applyAlignment="1">
      <alignment horizontal="center" vertical="center" wrapText="1"/>
    </xf>
    <xf numFmtId="0" fontId="52" fillId="0" borderId="3" xfId="0" applyFont="1" applyBorder="1" applyAlignment="1">
      <alignment horizontal="center" vertical="center" wrapText="1"/>
    </xf>
    <xf numFmtId="0" fontId="51" fillId="0" borderId="6" xfId="0" applyFont="1" applyBorder="1" applyAlignment="1">
      <alignment horizontal="center" vertical="center" wrapText="1"/>
    </xf>
    <xf numFmtId="0" fontId="51" fillId="0" borderId="7" xfId="0" applyFont="1" applyBorder="1" applyAlignment="1">
      <alignment horizontal="center" vertical="center" wrapText="1"/>
    </xf>
    <xf numFmtId="0" fontId="51" fillId="0" borderId="8" xfId="0" applyFont="1" applyBorder="1" applyAlignment="1">
      <alignment horizontal="center" vertical="center" wrapText="1"/>
    </xf>
    <xf numFmtId="0" fontId="1" fillId="0" borderId="1" xfId="6" applyFont="1" applyBorder="1" applyAlignment="1">
      <alignment horizontal="center" vertical="center" wrapText="1"/>
    </xf>
    <xf numFmtId="0" fontId="57" fillId="0" borderId="1" xfId="0" applyFont="1" applyBorder="1" applyAlignment="1">
      <alignment horizontal="center" vertical="center" wrapText="1"/>
    </xf>
    <xf numFmtId="166" fontId="32" fillId="0" borderId="6" xfId="0" applyNumberFormat="1" applyFont="1" applyFill="1" applyBorder="1" applyAlignment="1" applyProtection="1">
      <alignment horizontal="left" vertical="top" wrapText="1"/>
    </xf>
    <xf numFmtId="166" fontId="32" fillId="0" borderId="8" xfId="0" applyNumberFormat="1" applyFont="1" applyFill="1" applyBorder="1" applyAlignment="1" applyProtection="1">
      <alignment horizontal="left" vertical="top" wrapText="1"/>
    </xf>
    <xf numFmtId="0" fontId="32" fillId="0" borderId="6" xfId="4" applyFont="1" applyFill="1" applyBorder="1" applyAlignment="1" applyProtection="1">
      <alignment horizontal="left" vertical="top" wrapText="1"/>
    </xf>
    <xf numFmtId="0" fontId="32" fillId="0" borderId="8" xfId="4" applyFont="1" applyFill="1" applyBorder="1" applyAlignment="1" applyProtection="1">
      <alignment horizontal="left" vertical="top" wrapText="1"/>
    </xf>
    <xf numFmtId="0" fontId="25" fillId="0" borderId="6" xfId="0" applyFont="1" applyBorder="1" applyAlignment="1">
      <alignment horizontal="left" vertical="top" wrapText="1"/>
    </xf>
    <xf numFmtId="0" fontId="25" fillId="0" borderId="8" xfId="0" applyFont="1" applyBorder="1" applyAlignment="1">
      <alignment horizontal="left" vertical="top" wrapText="1"/>
    </xf>
    <xf numFmtId="0" fontId="13" fillId="0" borderId="1" xfId="0" applyFont="1" applyBorder="1" applyAlignment="1">
      <alignment horizontal="center" vertical="center"/>
    </xf>
    <xf numFmtId="0" fontId="25" fillId="0" borderId="7" xfId="0" applyFont="1" applyBorder="1" applyAlignment="1">
      <alignment horizontal="left" vertical="top" wrapText="1"/>
    </xf>
    <xf numFmtId="0" fontId="32" fillId="0" borderId="7" xfId="4" applyFont="1" applyFill="1" applyBorder="1" applyAlignment="1" applyProtection="1">
      <alignment horizontal="left" vertical="top" wrapText="1"/>
    </xf>
    <xf numFmtId="0" fontId="25" fillId="0" borderId="1" xfId="0" applyFont="1" applyBorder="1" applyAlignment="1">
      <alignment horizontal="left" vertical="top" wrapText="1"/>
    </xf>
    <xf numFmtId="0" fontId="25" fillId="2" borderId="2" xfId="0" applyFont="1" applyFill="1" applyBorder="1" applyAlignment="1">
      <alignment horizontal="left" vertical="top" wrapText="1"/>
    </xf>
    <xf numFmtId="0" fontId="25" fillId="2" borderId="3" xfId="0" applyFont="1" applyFill="1" applyBorder="1" applyAlignment="1">
      <alignment horizontal="left" vertical="top" wrapText="1"/>
    </xf>
    <xf numFmtId="0" fontId="25" fillId="2" borderId="6" xfId="0" applyFont="1" applyFill="1" applyBorder="1" applyAlignment="1">
      <alignment horizontal="left" vertical="top" wrapText="1"/>
    </xf>
    <xf numFmtId="0" fontId="25" fillId="2" borderId="7" xfId="0" applyFont="1" applyFill="1" applyBorder="1" applyAlignment="1">
      <alignment horizontal="left" vertical="top" wrapText="1"/>
    </xf>
    <xf numFmtId="0" fontId="25" fillId="2" borderId="8" xfId="0" applyFont="1" applyFill="1" applyBorder="1" applyAlignment="1">
      <alignment horizontal="left" vertical="top" wrapText="1"/>
    </xf>
    <xf numFmtId="0" fontId="25" fillId="2" borderId="1" xfId="0" applyFont="1" applyFill="1" applyBorder="1" applyAlignment="1">
      <alignment horizontal="left" vertical="top" wrapText="1"/>
    </xf>
    <xf numFmtId="0" fontId="25" fillId="0" borderId="1" xfId="0" applyFont="1" applyFill="1" applyBorder="1" applyAlignment="1">
      <alignment horizontal="left" vertical="top" wrapText="1"/>
    </xf>
    <xf numFmtId="0" fontId="13" fillId="0" borderId="1" xfId="0" applyFont="1" applyFill="1" applyBorder="1" applyAlignment="1">
      <alignment horizontal="center" wrapText="1"/>
    </xf>
    <xf numFmtId="0" fontId="32" fillId="0" borderId="1" xfId="4" applyFont="1" applyFill="1" applyBorder="1" applyAlignment="1" applyProtection="1">
      <alignment horizontal="left" vertical="top" wrapText="1"/>
    </xf>
    <xf numFmtId="0" fontId="7" fillId="0" borderId="21" xfId="0" applyFont="1" applyBorder="1" applyAlignment="1">
      <alignment horizontal="left" vertical="center" wrapText="1"/>
    </xf>
    <xf numFmtId="0" fontId="46" fillId="0" borderId="2" xfId="0" applyFont="1" applyBorder="1" applyAlignment="1">
      <alignment horizontal="center" vertical="center" wrapText="1"/>
    </xf>
    <xf numFmtId="0" fontId="46" fillId="0" borderId="4" xfId="0" applyFont="1" applyBorder="1" applyAlignment="1">
      <alignment horizontal="center" vertical="center" wrapText="1"/>
    </xf>
    <xf numFmtId="0" fontId="46" fillId="0" borderId="3" xfId="0" applyFont="1" applyBorder="1" applyAlignment="1">
      <alignment horizontal="center" vertical="center" wrapText="1"/>
    </xf>
    <xf numFmtId="0" fontId="25" fillId="0" borderId="2" xfId="0" applyFont="1" applyBorder="1" applyAlignment="1">
      <alignment horizontal="center" vertical="center" wrapText="1"/>
    </xf>
    <xf numFmtId="0" fontId="25" fillId="0" borderId="3" xfId="0" applyFont="1" applyBorder="1" applyAlignment="1">
      <alignment horizontal="center" vertical="center" wrapText="1"/>
    </xf>
  </cellXfs>
  <cellStyles count="7">
    <cellStyle name="Comma 2" xfId="5"/>
    <cellStyle name="Currency" xfId="2" builtinId="4"/>
    <cellStyle name="Hyperlink" xfId="6" builtinId="8"/>
    <cellStyle name="Nor}al" xfId="3"/>
    <cellStyle name="Normal" xfId="0" builtinId="0"/>
    <cellStyle name="Normal 19" xfId="1"/>
    <cellStyle name="Normal_BOQ1" xfId="4"/>
  </cellStyles>
  <dxfs count="32">
    <dxf>
      <font>
        <strike val="0"/>
        <color auto="1"/>
      </font>
      <numFmt numFmtId="167" formatCode="yy\vyy\i\lyybb\le;;;"/>
    </dxf>
    <dxf>
      <font>
        <strike val="0"/>
        <color auto="1"/>
      </font>
      <numFmt numFmtId="167" formatCode="yy\vyy\i\lyybb\le;;;"/>
    </dxf>
    <dxf>
      <font>
        <strike val="0"/>
        <color auto="1"/>
      </font>
      <numFmt numFmtId="167" formatCode="yy\vyy\i\lyybb\le;;;"/>
    </dxf>
    <dxf>
      <font>
        <strike val="0"/>
        <color auto="1"/>
      </font>
      <numFmt numFmtId="167" formatCode="yy\vyy\i\lyybb\le;;;"/>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strike val="0"/>
        <color auto="1"/>
      </font>
      <numFmt numFmtId="167" formatCode="yy\vyy\i\lyybb\le;;;"/>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strike val="0"/>
        <color auto="1"/>
      </font>
      <numFmt numFmtId="167" formatCode="yy\vyy\i\lyybb\le;;;"/>
    </dxf>
    <dxf>
      <font>
        <strike val="0"/>
        <color auto="1"/>
      </font>
      <numFmt numFmtId="167" formatCode="yy\vyy\i\lyybb\le;;;"/>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strike val="0"/>
        <color auto="1"/>
      </font>
      <numFmt numFmtId="167" formatCode="yy\vyy\i\lyybb\l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5" Type="http://schemas.openxmlformats.org/officeDocument/2006/relationships/image" Target="../media/image6.pn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8" Type="http://schemas.openxmlformats.org/officeDocument/2006/relationships/image" Target="../media/image18.png"/><Relationship Id="rId13" Type="http://schemas.openxmlformats.org/officeDocument/2006/relationships/image" Target="../media/image23.png"/><Relationship Id="rId3" Type="http://schemas.openxmlformats.org/officeDocument/2006/relationships/image" Target="../media/image13.png"/><Relationship Id="rId7" Type="http://schemas.openxmlformats.org/officeDocument/2006/relationships/image" Target="../media/image17.png"/><Relationship Id="rId12" Type="http://schemas.openxmlformats.org/officeDocument/2006/relationships/image" Target="../media/image22.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11" Type="http://schemas.openxmlformats.org/officeDocument/2006/relationships/image" Target="../media/image21.png"/><Relationship Id="rId5" Type="http://schemas.openxmlformats.org/officeDocument/2006/relationships/image" Target="../media/image15.png"/><Relationship Id="rId10" Type="http://schemas.openxmlformats.org/officeDocument/2006/relationships/image" Target="../media/image20.png"/><Relationship Id="rId4" Type="http://schemas.openxmlformats.org/officeDocument/2006/relationships/image" Target="../media/image14.png"/><Relationship Id="rId9" Type="http://schemas.openxmlformats.org/officeDocument/2006/relationships/image" Target="../media/image19.png"/><Relationship Id="rId14"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2</xdr:col>
      <xdr:colOff>742951</xdr:colOff>
      <xdr:row>13</xdr:row>
      <xdr:rowOff>952500</xdr:rowOff>
    </xdr:from>
    <xdr:to>
      <xdr:col>2</xdr:col>
      <xdr:colOff>1475089</xdr:colOff>
      <xdr:row>13</xdr:row>
      <xdr:rowOff>1381125</xdr:rowOff>
    </xdr:to>
    <xdr:pic>
      <xdr:nvPicPr>
        <xdr:cNvPr id="2" name="Picture 1">
          <a:extLst>
            <a:ext uri="{FF2B5EF4-FFF2-40B4-BE49-F238E27FC236}">
              <a16:creationId xmlns:a16="http://schemas.microsoft.com/office/drawing/2014/main" id="{BA7B36C8-86C8-2314-8563-688C8B7BAFEB}"/>
            </a:ext>
          </a:extLst>
        </xdr:cNvPr>
        <xdr:cNvPicPr>
          <a:picLocks noChangeAspect="1"/>
        </xdr:cNvPicPr>
      </xdr:nvPicPr>
      <xdr:blipFill>
        <a:blip xmlns:r="http://schemas.openxmlformats.org/officeDocument/2006/relationships" r:embed="rId1"/>
        <a:stretch>
          <a:fillRect/>
        </a:stretch>
      </xdr:blipFill>
      <xdr:spPr>
        <a:xfrm>
          <a:off x="2371726" y="4191000"/>
          <a:ext cx="732138"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1201499</xdr:colOff>
      <xdr:row>2</xdr:row>
      <xdr:rowOff>0</xdr:rowOff>
    </xdr:from>
    <xdr:to>
      <xdr:col>3</xdr:col>
      <xdr:colOff>1278953</xdr:colOff>
      <xdr:row>2</xdr:row>
      <xdr:rowOff>16810</xdr:rowOff>
    </xdr:to>
    <xdr:sp macro="" textlink="">
      <xdr:nvSpPr>
        <xdr:cNvPr id="2" name="Text Box 2">
          <a:extLst>
            <a:ext uri="{FF2B5EF4-FFF2-40B4-BE49-F238E27FC236}">
              <a16:creationId xmlns:a16="http://schemas.microsoft.com/office/drawing/2014/main" id="{00000000-0008-0000-0000-000002000000}"/>
            </a:ext>
          </a:extLst>
        </xdr:cNvPr>
        <xdr:cNvSpPr txBox="1">
          <a:spLocks noChangeArrowheads="1"/>
        </xdr:cNvSpPr>
      </xdr:nvSpPr>
      <xdr:spPr bwMode="auto">
        <a:xfrm>
          <a:off x="3418919" y="1295400"/>
          <a:ext cx="77454" cy="16810"/>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baseline="0">
              <a:solidFill>
                <a:srgbClr val="000000"/>
              </a:solidFill>
              <a:latin typeface="Arial"/>
              <a:cs typeface="Arial"/>
            </a:rPr>
            <a:t>Client Name </a:t>
          </a:r>
          <a:r>
            <a:rPr lang="en-IN" sz="1000" b="1" i="0" strike="noStrike">
              <a:solidFill>
                <a:srgbClr val="000000"/>
              </a:solidFill>
              <a:latin typeface="Arial" pitchFamily="34" charset="0"/>
              <a:cs typeface="Arial" pitchFamily="34" charset="0"/>
            </a:rPr>
            <a:t>: </a:t>
          </a:r>
          <a:r>
            <a:rPr lang="en-IN" sz="1000" b="1" i="0" strike="noStrike" baseline="0">
              <a:solidFill>
                <a:srgbClr val="000000"/>
              </a:solidFill>
              <a:latin typeface="Arial" pitchFamily="34" charset="0"/>
              <a:ea typeface="+mn-ea"/>
              <a:cs typeface="Arial" pitchFamily="34" charset="0"/>
            </a:rPr>
            <a:t>Abhinav Choudhry</a:t>
          </a:r>
          <a:r>
            <a:rPr lang="en-IN" sz="1000" baseline="0">
              <a:latin typeface="+mn-lt"/>
              <a:ea typeface="+mn-ea"/>
              <a:cs typeface="+mn-cs"/>
            </a:rPr>
            <a:t>.</a:t>
          </a:r>
          <a:endParaRPr lang="en-IN" sz="1000" b="1" i="0" strike="noStrike">
            <a:solidFill>
              <a:srgbClr val="000000"/>
            </a:solidFill>
            <a:latin typeface="Arial"/>
            <a:cs typeface="Arial"/>
          </a:endParaRPr>
        </a:p>
        <a:p>
          <a:pPr algn="l" rtl="1">
            <a:defRPr sz="1000"/>
          </a:pPr>
          <a:endParaRPr lang="en-IN" sz="1000" b="1" i="0" strike="noStrike">
            <a:solidFill>
              <a:srgbClr val="000000"/>
            </a:solidFill>
            <a:latin typeface="Arial"/>
            <a:cs typeface="Arial"/>
          </a:endParaRPr>
        </a:p>
      </xdr:txBody>
    </xdr:sp>
    <xdr:clientData/>
  </xdr:twoCellAnchor>
  <xdr:twoCellAnchor editAs="oneCell">
    <xdr:from>
      <xdr:col>2</xdr:col>
      <xdr:colOff>243093</xdr:colOff>
      <xdr:row>2</xdr:row>
      <xdr:rowOff>0</xdr:rowOff>
    </xdr:from>
    <xdr:to>
      <xdr:col>2</xdr:col>
      <xdr:colOff>623772</xdr:colOff>
      <xdr:row>2</xdr:row>
      <xdr:rowOff>3386</xdr:rowOff>
    </xdr:to>
    <xdr:pic>
      <xdr:nvPicPr>
        <xdr:cNvPr id="3" name="Picture 4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111773" y="1295400"/>
          <a:ext cx="380679" cy="3386"/>
        </a:xfrm>
        <a:prstGeom prst="rect">
          <a:avLst/>
        </a:prstGeom>
        <a:noFill/>
        <a:ln w="9525">
          <a:noFill/>
          <a:miter lim="800000"/>
          <a:headEnd/>
          <a:tailEnd/>
        </a:ln>
      </xdr:spPr>
    </xdr:pic>
    <xdr:clientData/>
  </xdr:twoCellAnchor>
  <xdr:twoCellAnchor editAs="oneCell">
    <xdr:from>
      <xdr:col>3</xdr:col>
      <xdr:colOff>1622835</xdr:colOff>
      <xdr:row>2</xdr:row>
      <xdr:rowOff>0</xdr:rowOff>
    </xdr:from>
    <xdr:to>
      <xdr:col>3</xdr:col>
      <xdr:colOff>1726331</xdr:colOff>
      <xdr:row>2</xdr:row>
      <xdr:rowOff>13618</xdr:rowOff>
    </xdr:to>
    <xdr:sp macro="" textlink="">
      <xdr:nvSpPr>
        <xdr:cNvPr id="4" name="Text Box 2">
          <a:extLst>
            <a:ext uri="{FF2B5EF4-FFF2-40B4-BE49-F238E27FC236}">
              <a16:creationId xmlns:a16="http://schemas.microsoft.com/office/drawing/2014/main" id="{00000000-0008-0000-0000-000015000000}"/>
            </a:ext>
          </a:extLst>
        </xdr:cNvPr>
        <xdr:cNvSpPr txBox="1">
          <a:spLocks noChangeArrowheads="1"/>
        </xdr:cNvSpPr>
      </xdr:nvSpPr>
      <xdr:spPr bwMode="auto">
        <a:xfrm>
          <a:off x="3421155" y="1295400"/>
          <a:ext cx="103496" cy="13618"/>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twoCellAnchor>
  <xdr:twoCellAnchor editAs="oneCell">
    <xdr:from>
      <xdr:col>3</xdr:col>
      <xdr:colOff>941917</xdr:colOff>
      <xdr:row>2</xdr:row>
      <xdr:rowOff>0</xdr:rowOff>
    </xdr:from>
    <xdr:to>
      <xdr:col>3</xdr:col>
      <xdr:colOff>1006428</xdr:colOff>
      <xdr:row>2</xdr:row>
      <xdr:rowOff>6529</xdr:rowOff>
    </xdr:to>
    <xdr:sp macro="" textlink="">
      <xdr:nvSpPr>
        <xdr:cNvPr id="5" name="Text Box 2">
          <a:extLst>
            <a:ext uri="{FF2B5EF4-FFF2-40B4-BE49-F238E27FC236}">
              <a16:creationId xmlns:a16="http://schemas.microsoft.com/office/drawing/2014/main" id="{00000000-0008-0000-0000-00001A000000}"/>
            </a:ext>
          </a:extLst>
        </xdr:cNvPr>
        <xdr:cNvSpPr txBox="1">
          <a:spLocks noChangeArrowheads="1"/>
        </xdr:cNvSpPr>
      </xdr:nvSpPr>
      <xdr:spPr bwMode="auto">
        <a:xfrm>
          <a:off x="3418417" y="1295400"/>
          <a:ext cx="64511" cy="6529"/>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twoCellAnchor>
  <xdr:twoCellAnchor editAs="oneCell">
    <xdr:from>
      <xdr:col>3</xdr:col>
      <xdr:colOff>1318205</xdr:colOff>
      <xdr:row>2</xdr:row>
      <xdr:rowOff>495300</xdr:rowOff>
    </xdr:from>
    <xdr:to>
      <xdr:col>4</xdr:col>
      <xdr:colOff>609600</xdr:colOff>
      <xdr:row>4</xdr:row>
      <xdr:rowOff>78105</xdr:rowOff>
    </xdr:to>
    <xdr:sp macro="" textlink="">
      <xdr:nvSpPr>
        <xdr:cNvPr id="6" name="Text Box 2">
          <a:extLst>
            <a:ext uri="{FF2B5EF4-FFF2-40B4-BE49-F238E27FC236}">
              <a16:creationId xmlns:a16="http://schemas.microsoft.com/office/drawing/2014/main" id="{00000000-0008-0000-0000-00001E000000}"/>
            </a:ext>
          </a:extLst>
        </xdr:cNvPr>
        <xdr:cNvSpPr txBox="1">
          <a:spLocks noChangeArrowheads="1"/>
        </xdr:cNvSpPr>
      </xdr:nvSpPr>
      <xdr:spPr bwMode="auto">
        <a:xfrm>
          <a:off x="3421325" y="1295400"/>
          <a:ext cx="1196395" cy="238125"/>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200" b="1" i="0" strike="noStrike" baseline="0">
              <a:solidFill>
                <a:srgbClr val="000000"/>
              </a:solidFill>
              <a:latin typeface="Arial"/>
              <a:cs typeface="Arial"/>
            </a:rPr>
            <a:t> </a:t>
          </a:r>
          <a:endParaRPr lang="en-IN" sz="1100" b="1" i="0" strike="noStrike">
            <a:solidFill>
              <a:srgbClr val="000000"/>
            </a:solidFill>
            <a:latin typeface="Arial"/>
            <a:cs typeface="Arial"/>
          </a:endParaRPr>
        </a:p>
      </xdr:txBody>
    </xdr:sp>
    <xdr:clientData/>
  </xdr:twoCellAnchor>
  <xdr:twoCellAnchor editAs="oneCell">
    <xdr:from>
      <xdr:col>3</xdr:col>
      <xdr:colOff>424307</xdr:colOff>
      <xdr:row>2</xdr:row>
      <xdr:rowOff>0</xdr:rowOff>
    </xdr:from>
    <xdr:to>
      <xdr:col>3</xdr:col>
      <xdr:colOff>1870164</xdr:colOff>
      <xdr:row>2</xdr:row>
      <xdr:rowOff>8534</xdr:rowOff>
    </xdr:to>
    <xdr:sp macro="" textlink="">
      <xdr:nvSpPr>
        <xdr:cNvPr id="7" name="Text Box 2">
          <a:extLst>
            <a:ext uri="{FF2B5EF4-FFF2-40B4-BE49-F238E27FC236}">
              <a16:creationId xmlns:a16="http://schemas.microsoft.com/office/drawing/2014/main" id="{00000000-0008-0000-0000-00001F000000}"/>
            </a:ext>
          </a:extLst>
        </xdr:cNvPr>
        <xdr:cNvSpPr txBox="1">
          <a:spLocks noChangeArrowheads="1"/>
        </xdr:cNvSpPr>
      </xdr:nvSpPr>
      <xdr:spPr bwMode="auto">
        <a:xfrm>
          <a:off x="2961767" y="1295400"/>
          <a:ext cx="1445857" cy="8534"/>
        </a:xfrm>
        <a:prstGeom prst="rect">
          <a:avLst/>
        </a:prstGeom>
        <a:noFill/>
        <a:ln w="9525">
          <a:noFill/>
          <a:miter lim="800000"/>
          <a:headEnd/>
          <a:tailEnd/>
        </a:ln>
      </xdr:spPr>
      <xdr:txBody>
        <a:bodyPr vertOverflow="clip" wrap="square" lIns="27432" tIns="22860" rIns="0" bIns="0" anchor="t" upright="1"/>
        <a:lstStyle/>
        <a:p>
          <a:pPr algn="l" rtl="1">
            <a:defRPr sz="1000"/>
          </a:pPr>
          <a:endParaRPr lang="en-IN" sz="1000" b="1" i="0" strike="noStrike">
            <a:solidFill>
              <a:srgbClr val="000000"/>
            </a:solidFill>
            <a:latin typeface="Arial"/>
            <a:cs typeface="Arial"/>
          </a:endParaRPr>
        </a:p>
      </xdr:txBody>
    </xdr:sp>
    <xdr:clientData/>
  </xdr:twoCellAnchor>
  <xdr:twoCellAnchor editAs="oneCell">
    <xdr:from>
      <xdr:col>2</xdr:col>
      <xdr:colOff>870643</xdr:colOff>
      <xdr:row>4</xdr:row>
      <xdr:rowOff>118111</xdr:rowOff>
    </xdr:from>
    <xdr:to>
      <xdr:col>2</xdr:col>
      <xdr:colOff>2095500</xdr:colOff>
      <xdr:row>4</xdr:row>
      <xdr:rowOff>929641</xdr:rowOff>
    </xdr:to>
    <xdr:pic>
      <xdr:nvPicPr>
        <xdr:cNvPr id="10" name="Picture 51">
          <a:extLst>
            <a:ext uri="{FF2B5EF4-FFF2-40B4-BE49-F238E27FC236}">
              <a16:creationId xmlns:a16="http://schemas.microsoft.com/office/drawing/2014/main" id="{B34B3D73-9249-48F5-85BB-872CBFFBEEBA}"/>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089843" y="1223011"/>
          <a:ext cx="1224857" cy="811530"/>
        </a:xfrm>
        <a:prstGeom prst="rect">
          <a:avLst/>
        </a:prstGeom>
        <a:noFill/>
        <a:ln w="9525">
          <a:noFill/>
          <a:miter lim="800000"/>
          <a:headEnd/>
          <a:tailEnd/>
        </a:ln>
      </xdr:spPr>
    </xdr:pic>
    <xdr:clientData/>
  </xdr:twoCellAnchor>
  <xdr:twoCellAnchor editAs="oneCell">
    <xdr:from>
      <xdr:col>2</xdr:col>
      <xdr:colOff>963294</xdr:colOff>
      <xdr:row>8</xdr:row>
      <xdr:rowOff>108201</xdr:rowOff>
    </xdr:from>
    <xdr:to>
      <xdr:col>2</xdr:col>
      <xdr:colOff>2141220</xdr:colOff>
      <xdr:row>8</xdr:row>
      <xdr:rowOff>975360</xdr:rowOff>
    </xdr:to>
    <xdr:pic>
      <xdr:nvPicPr>
        <xdr:cNvPr id="11" name="Picture 1">
          <a:extLst>
            <a:ext uri="{FF2B5EF4-FFF2-40B4-BE49-F238E27FC236}">
              <a16:creationId xmlns:a16="http://schemas.microsoft.com/office/drawing/2014/main" id="{59F50850-351A-8C4B-996B-842DB6259823}"/>
            </a:ext>
          </a:extLst>
        </xdr:cNvPr>
        <xdr:cNvPicPr>
          <a:picLocks noChangeAspect="1" noChangeArrowheads="1"/>
        </xdr:cNvPicPr>
      </xdr:nvPicPr>
      <xdr:blipFill>
        <a:blip xmlns:r="http://schemas.openxmlformats.org/officeDocument/2006/relationships" r:embed="rId3"/>
        <a:srcRect/>
        <a:stretch>
          <a:fillRect/>
        </a:stretch>
      </xdr:blipFill>
      <xdr:spPr bwMode="auto">
        <a:xfrm>
          <a:off x="2182494" y="6051801"/>
          <a:ext cx="1177926" cy="867159"/>
        </a:xfrm>
        <a:prstGeom prst="rect">
          <a:avLst/>
        </a:prstGeom>
        <a:noFill/>
      </xdr:spPr>
    </xdr:pic>
    <xdr:clientData/>
  </xdr:twoCellAnchor>
  <xdr:twoCellAnchor editAs="oneCell">
    <xdr:from>
      <xdr:col>2</xdr:col>
      <xdr:colOff>609599</xdr:colOff>
      <xdr:row>6</xdr:row>
      <xdr:rowOff>234042</xdr:rowOff>
    </xdr:from>
    <xdr:to>
      <xdr:col>2</xdr:col>
      <xdr:colOff>2141220</xdr:colOff>
      <xdr:row>6</xdr:row>
      <xdr:rowOff>1066800</xdr:rowOff>
    </xdr:to>
    <xdr:pic>
      <xdr:nvPicPr>
        <xdr:cNvPr id="12" name="Picture 11">
          <a:extLst>
            <a:ext uri="{FF2B5EF4-FFF2-40B4-BE49-F238E27FC236}">
              <a16:creationId xmlns:a16="http://schemas.microsoft.com/office/drawing/2014/main" id="{1E05574E-6A95-45E7-9689-C47FE801EBD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828799" y="3434442"/>
          <a:ext cx="1531621" cy="832758"/>
        </a:xfrm>
        <a:prstGeom prst="rect">
          <a:avLst/>
        </a:prstGeom>
      </xdr:spPr>
    </xdr:pic>
    <xdr:clientData/>
  </xdr:twoCellAnchor>
  <xdr:twoCellAnchor editAs="oneCell">
    <xdr:from>
      <xdr:col>2</xdr:col>
      <xdr:colOff>738596</xdr:colOff>
      <xdr:row>3</xdr:row>
      <xdr:rowOff>134982</xdr:rowOff>
    </xdr:from>
    <xdr:to>
      <xdr:col>2</xdr:col>
      <xdr:colOff>1973580</xdr:colOff>
      <xdr:row>3</xdr:row>
      <xdr:rowOff>624840</xdr:rowOff>
    </xdr:to>
    <xdr:pic>
      <xdr:nvPicPr>
        <xdr:cNvPr id="13" name="Picture 12"/>
        <xdr:cNvPicPr>
          <a:picLocks noChangeAspect="1"/>
        </xdr:cNvPicPr>
      </xdr:nvPicPr>
      <xdr:blipFill>
        <a:blip xmlns:r="http://schemas.openxmlformats.org/officeDocument/2006/relationships" r:embed="rId5"/>
        <a:srcRect l="641" t="32504" r="1993" b="31534"/>
        <a:stretch>
          <a:fillRect/>
        </a:stretch>
      </xdr:blipFill>
      <xdr:spPr>
        <a:xfrm>
          <a:off x="1957796" y="508362"/>
          <a:ext cx="1234984" cy="489858"/>
        </a:xfrm>
        <a:prstGeom prst="rect">
          <a:avLst/>
        </a:prstGeom>
      </xdr:spPr>
    </xdr:pic>
    <xdr:clientData/>
  </xdr:twoCellAnchor>
  <xdr:oneCellAnchor>
    <xdr:from>
      <xdr:col>3</xdr:col>
      <xdr:colOff>1201499</xdr:colOff>
      <xdr:row>18</xdr:row>
      <xdr:rowOff>0</xdr:rowOff>
    </xdr:from>
    <xdr:ext cx="77454" cy="16810"/>
    <xdr:sp macro="" textlink="">
      <xdr:nvSpPr>
        <xdr:cNvPr id="14" name="Text Box 2">
          <a:extLst>
            <a:ext uri="{FF2B5EF4-FFF2-40B4-BE49-F238E27FC236}">
              <a16:creationId xmlns:a16="http://schemas.microsoft.com/office/drawing/2014/main" id="{00000000-0008-0000-0000-000002000000}"/>
            </a:ext>
          </a:extLst>
        </xdr:cNvPr>
        <xdr:cNvSpPr txBox="1">
          <a:spLocks noChangeArrowheads="1"/>
        </xdr:cNvSpPr>
      </xdr:nvSpPr>
      <xdr:spPr bwMode="auto">
        <a:xfrm>
          <a:off x="5323919" y="0"/>
          <a:ext cx="77454" cy="16810"/>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baseline="0">
              <a:solidFill>
                <a:srgbClr val="000000"/>
              </a:solidFill>
              <a:latin typeface="Arial"/>
              <a:cs typeface="Arial"/>
            </a:rPr>
            <a:t>Client Name </a:t>
          </a:r>
          <a:r>
            <a:rPr lang="en-IN" sz="1000" b="1" i="0" strike="noStrike">
              <a:solidFill>
                <a:srgbClr val="000000"/>
              </a:solidFill>
              <a:latin typeface="Arial" pitchFamily="34" charset="0"/>
              <a:cs typeface="Arial" pitchFamily="34" charset="0"/>
            </a:rPr>
            <a:t>: </a:t>
          </a:r>
          <a:r>
            <a:rPr lang="en-IN" sz="1000" b="1" i="0" strike="noStrike" baseline="0">
              <a:solidFill>
                <a:srgbClr val="000000"/>
              </a:solidFill>
              <a:latin typeface="Arial" pitchFamily="34" charset="0"/>
              <a:ea typeface="+mn-ea"/>
              <a:cs typeface="Arial" pitchFamily="34" charset="0"/>
            </a:rPr>
            <a:t>Abhinav Choudhry</a:t>
          </a:r>
          <a:r>
            <a:rPr lang="en-IN" sz="1000" baseline="0">
              <a:latin typeface="+mn-lt"/>
              <a:ea typeface="+mn-ea"/>
              <a:cs typeface="+mn-cs"/>
            </a:rPr>
            <a:t>.</a:t>
          </a:r>
          <a:endParaRPr lang="en-IN" sz="1000" b="1" i="0" strike="noStrike">
            <a:solidFill>
              <a:srgbClr val="000000"/>
            </a:solidFill>
            <a:latin typeface="Arial"/>
            <a:cs typeface="Arial"/>
          </a:endParaRPr>
        </a:p>
        <a:p>
          <a:pPr algn="l" rtl="1">
            <a:defRPr sz="1000"/>
          </a:pPr>
          <a:endParaRPr lang="en-IN" sz="1000" b="1" i="0" strike="noStrike">
            <a:solidFill>
              <a:srgbClr val="000000"/>
            </a:solidFill>
            <a:latin typeface="Arial"/>
            <a:cs typeface="Arial"/>
          </a:endParaRPr>
        </a:p>
      </xdr:txBody>
    </xdr:sp>
    <xdr:clientData/>
  </xdr:oneCellAnchor>
  <xdr:oneCellAnchor>
    <xdr:from>
      <xdr:col>2</xdr:col>
      <xdr:colOff>243093</xdr:colOff>
      <xdr:row>18</xdr:row>
      <xdr:rowOff>0</xdr:rowOff>
    </xdr:from>
    <xdr:ext cx="380679" cy="3386"/>
    <xdr:pic>
      <xdr:nvPicPr>
        <xdr:cNvPr id="15" name="Picture 4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17613" y="0"/>
          <a:ext cx="380679" cy="3386"/>
        </a:xfrm>
        <a:prstGeom prst="rect">
          <a:avLst/>
        </a:prstGeom>
        <a:noFill/>
        <a:ln w="9525">
          <a:noFill/>
          <a:miter lim="800000"/>
          <a:headEnd/>
          <a:tailEnd/>
        </a:ln>
      </xdr:spPr>
    </xdr:pic>
    <xdr:clientData/>
  </xdr:oneCellAnchor>
  <xdr:oneCellAnchor>
    <xdr:from>
      <xdr:col>3</xdr:col>
      <xdr:colOff>1622835</xdr:colOff>
      <xdr:row>18</xdr:row>
      <xdr:rowOff>0</xdr:rowOff>
    </xdr:from>
    <xdr:ext cx="103496" cy="13618"/>
    <xdr:sp macro="" textlink="">
      <xdr:nvSpPr>
        <xdr:cNvPr id="16" name="Text Box 2">
          <a:extLst>
            <a:ext uri="{FF2B5EF4-FFF2-40B4-BE49-F238E27FC236}">
              <a16:creationId xmlns:a16="http://schemas.microsoft.com/office/drawing/2014/main" id="{00000000-0008-0000-0000-000015000000}"/>
            </a:ext>
          </a:extLst>
        </xdr:cNvPr>
        <xdr:cNvSpPr txBox="1">
          <a:spLocks noChangeArrowheads="1"/>
        </xdr:cNvSpPr>
      </xdr:nvSpPr>
      <xdr:spPr bwMode="auto">
        <a:xfrm>
          <a:off x="5745255" y="0"/>
          <a:ext cx="103496" cy="13618"/>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oneCellAnchor>
  <xdr:oneCellAnchor>
    <xdr:from>
      <xdr:col>3</xdr:col>
      <xdr:colOff>941917</xdr:colOff>
      <xdr:row>18</xdr:row>
      <xdr:rowOff>0</xdr:rowOff>
    </xdr:from>
    <xdr:ext cx="64511" cy="6529"/>
    <xdr:sp macro="" textlink="">
      <xdr:nvSpPr>
        <xdr:cNvPr id="17" name="Text Box 2">
          <a:extLst>
            <a:ext uri="{FF2B5EF4-FFF2-40B4-BE49-F238E27FC236}">
              <a16:creationId xmlns:a16="http://schemas.microsoft.com/office/drawing/2014/main" id="{00000000-0008-0000-0000-00001A000000}"/>
            </a:ext>
          </a:extLst>
        </xdr:cNvPr>
        <xdr:cNvSpPr txBox="1">
          <a:spLocks noChangeArrowheads="1"/>
        </xdr:cNvSpPr>
      </xdr:nvSpPr>
      <xdr:spPr bwMode="auto">
        <a:xfrm>
          <a:off x="5064337" y="0"/>
          <a:ext cx="64511" cy="6529"/>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oneCellAnchor>
  <xdr:oneCellAnchor>
    <xdr:from>
      <xdr:col>3</xdr:col>
      <xdr:colOff>1318205</xdr:colOff>
      <xdr:row>18</xdr:row>
      <xdr:rowOff>0</xdr:rowOff>
    </xdr:from>
    <xdr:ext cx="1196395" cy="786765"/>
    <xdr:sp macro="" textlink="">
      <xdr:nvSpPr>
        <xdr:cNvPr id="18" name="Text Box 2">
          <a:extLst>
            <a:ext uri="{FF2B5EF4-FFF2-40B4-BE49-F238E27FC236}">
              <a16:creationId xmlns:a16="http://schemas.microsoft.com/office/drawing/2014/main" id="{00000000-0008-0000-0000-00001E000000}"/>
            </a:ext>
          </a:extLst>
        </xdr:cNvPr>
        <xdr:cNvSpPr txBox="1">
          <a:spLocks noChangeArrowheads="1"/>
        </xdr:cNvSpPr>
      </xdr:nvSpPr>
      <xdr:spPr bwMode="auto">
        <a:xfrm>
          <a:off x="5440625" y="175260"/>
          <a:ext cx="1196395" cy="786765"/>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200" b="1" i="0" strike="noStrike" baseline="0">
              <a:solidFill>
                <a:srgbClr val="000000"/>
              </a:solidFill>
              <a:latin typeface="Arial"/>
              <a:cs typeface="Arial"/>
            </a:rPr>
            <a:t> </a:t>
          </a:r>
          <a:endParaRPr lang="en-IN" sz="1100" b="1" i="0" strike="noStrike">
            <a:solidFill>
              <a:srgbClr val="000000"/>
            </a:solidFill>
            <a:latin typeface="Arial"/>
            <a:cs typeface="Arial"/>
          </a:endParaRPr>
        </a:p>
      </xdr:txBody>
    </xdr:sp>
    <xdr:clientData/>
  </xdr:oneCellAnchor>
  <xdr:oneCellAnchor>
    <xdr:from>
      <xdr:col>3</xdr:col>
      <xdr:colOff>424307</xdr:colOff>
      <xdr:row>18</xdr:row>
      <xdr:rowOff>0</xdr:rowOff>
    </xdr:from>
    <xdr:ext cx="1445857" cy="8534"/>
    <xdr:sp macro="" textlink="">
      <xdr:nvSpPr>
        <xdr:cNvPr id="19" name="Text Box 2">
          <a:extLst>
            <a:ext uri="{FF2B5EF4-FFF2-40B4-BE49-F238E27FC236}">
              <a16:creationId xmlns:a16="http://schemas.microsoft.com/office/drawing/2014/main" id="{00000000-0008-0000-0000-00001F000000}"/>
            </a:ext>
          </a:extLst>
        </xdr:cNvPr>
        <xdr:cNvSpPr txBox="1">
          <a:spLocks noChangeArrowheads="1"/>
        </xdr:cNvSpPr>
      </xdr:nvSpPr>
      <xdr:spPr bwMode="auto">
        <a:xfrm>
          <a:off x="4546727" y="0"/>
          <a:ext cx="1445857" cy="8534"/>
        </a:xfrm>
        <a:prstGeom prst="rect">
          <a:avLst/>
        </a:prstGeom>
        <a:noFill/>
        <a:ln w="9525">
          <a:noFill/>
          <a:miter lim="800000"/>
          <a:headEnd/>
          <a:tailEnd/>
        </a:ln>
      </xdr:spPr>
      <xdr:txBody>
        <a:bodyPr vertOverflow="clip" wrap="square" lIns="27432" tIns="22860" rIns="0" bIns="0" anchor="t" upright="1"/>
        <a:lstStyle/>
        <a:p>
          <a:pPr algn="l" rtl="1">
            <a:defRPr sz="1000"/>
          </a:pPr>
          <a:endParaRPr lang="en-IN" sz="1000" b="1" i="0" strike="noStrike">
            <a:solidFill>
              <a:srgbClr val="000000"/>
            </a:solidFill>
            <a:latin typeface="Arial"/>
            <a:cs typeface="Arial"/>
          </a:endParaRPr>
        </a:p>
      </xdr:txBody>
    </xdr:sp>
    <xdr:clientData/>
  </xdr:oneCellAnchor>
  <xdr:twoCellAnchor editAs="oneCell">
    <xdr:from>
      <xdr:col>3</xdr:col>
      <xdr:colOff>1201499</xdr:colOff>
      <xdr:row>18</xdr:row>
      <xdr:rowOff>0</xdr:rowOff>
    </xdr:from>
    <xdr:to>
      <xdr:col>3</xdr:col>
      <xdr:colOff>1278953</xdr:colOff>
      <xdr:row>18</xdr:row>
      <xdr:rowOff>16810</xdr:rowOff>
    </xdr:to>
    <xdr:sp macro="" textlink="">
      <xdr:nvSpPr>
        <xdr:cNvPr id="25" name="Text Box 2">
          <a:extLst>
            <a:ext uri="{FF2B5EF4-FFF2-40B4-BE49-F238E27FC236}">
              <a16:creationId xmlns:a16="http://schemas.microsoft.com/office/drawing/2014/main" id="{00000000-0008-0000-0000-000002000000}"/>
            </a:ext>
          </a:extLst>
        </xdr:cNvPr>
        <xdr:cNvSpPr txBox="1">
          <a:spLocks noChangeArrowheads="1"/>
        </xdr:cNvSpPr>
      </xdr:nvSpPr>
      <xdr:spPr bwMode="auto">
        <a:xfrm>
          <a:off x="6047819" y="1295400"/>
          <a:ext cx="77454" cy="16810"/>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baseline="0">
              <a:solidFill>
                <a:srgbClr val="000000"/>
              </a:solidFill>
              <a:latin typeface="Arial"/>
              <a:cs typeface="Arial"/>
            </a:rPr>
            <a:t>Client Name </a:t>
          </a:r>
          <a:r>
            <a:rPr lang="en-IN" sz="1000" b="1" i="0" strike="noStrike">
              <a:solidFill>
                <a:srgbClr val="000000"/>
              </a:solidFill>
              <a:latin typeface="Arial" pitchFamily="34" charset="0"/>
              <a:cs typeface="Arial" pitchFamily="34" charset="0"/>
            </a:rPr>
            <a:t>: </a:t>
          </a:r>
          <a:r>
            <a:rPr lang="en-IN" sz="1000" b="1" i="0" strike="noStrike" baseline="0">
              <a:solidFill>
                <a:srgbClr val="000000"/>
              </a:solidFill>
              <a:latin typeface="Arial" pitchFamily="34" charset="0"/>
              <a:ea typeface="+mn-ea"/>
              <a:cs typeface="Arial" pitchFamily="34" charset="0"/>
            </a:rPr>
            <a:t>Abhinav Choudhry</a:t>
          </a:r>
          <a:r>
            <a:rPr lang="en-IN" sz="1000" baseline="0">
              <a:latin typeface="+mn-lt"/>
              <a:ea typeface="+mn-ea"/>
              <a:cs typeface="+mn-cs"/>
            </a:rPr>
            <a:t>.</a:t>
          </a:r>
          <a:endParaRPr lang="en-IN" sz="1000" b="1" i="0" strike="noStrike">
            <a:solidFill>
              <a:srgbClr val="000000"/>
            </a:solidFill>
            <a:latin typeface="Arial"/>
            <a:cs typeface="Arial"/>
          </a:endParaRPr>
        </a:p>
        <a:p>
          <a:pPr algn="l" rtl="1">
            <a:defRPr sz="1000"/>
          </a:pPr>
          <a:endParaRPr lang="en-IN" sz="1000" b="1" i="0" strike="noStrike">
            <a:solidFill>
              <a:srgbClr val="000000"/>
            </a:solidFill>
            <a:latin typeface="Arial"/>
            <a:cs typeface="Arial"/>
          </a:endParaRPr>
        </a:p>
      </xdr:txBody>
    </xdr:sp>
    <xdr:clientData/>
  </xdr:twoCellAnchor>
  <xdr:twoCellAnchor editAs="oneCell">
    <xdr:from>
      <xdr:col>2</xdr:col>
      <xdr:colOff>243093</xdr:colOff>
      <xdr:row>18</xdr:row>
      <xdr:rowOff>0</xdr:rowOff>
    </xdr:from>
    <xdr:to>
      <xdr:col>2</xdr:col>
      <xdr:colOff>623772</xdr:colOff>
      <xdr:row>18</xdr:row>
      <xdr:rowOff>3386</xdr:rowOff>
    </xdr:to>
    <xdr:pic>
      <xdr:nvPicPr>
        <xdr:cNvPr id="26" name="Picture 4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374913" y="1295400"/>
          <a:ext cx="380679" cy="3386"/>
        </a:xfrm>
        <a:prstGeom prst="rect">
          <a:avLst/>
        </a:prstGeom>
        <a:noFill/>
        <a:ln w="9525">
          <a:noFill/>
          <a:miter lim="800000"/>
          <a:headEnd/>
          <a:tailEnd/>
        </a:ln>
      </xdr:spPr>
    </xdr:pic>
    <xdr:clientData/>
  </xdr:twoCellAnchor>
  <xdr:twoCellAnchor editAs="oneCell">
    <xdr:from>
      <xdr:col>3</xdr:col>
      <xdr:colOff>1622835</xdr:colOff>
      <xdr:row>18</xdr:row>
      <xdr:rowOff>0</xdr:rowOff>
    </xdr:from>
    <xdr:to>
      <xdr:col>3</xdr:col>
      <xdr:colOff>1726331</xdr:colOff>
      <xdr:row>18</xdr:row>
      <xdr:rowOff>13618</xdr:rowOff>
    </xdr:to>
    <xdr:sp macro="" textlink="">
      <xdr:nvSpPr>
        <xdr:cNvPr id="27" name="Text Box 2">
          <a:extLst>
            <a:ext uri="{FF2B5EF4-FFF2-40B4-BE49-F238E27FC236}">
              <a16:creationId xmlns:a16="http://schemas.microsoft.com/office/drawing/2014/main" id="{00000000-0008-0000-0000-000015000000}"/>
            </a:ext>
          </a:extLst>
        </xdr:cNvPr>
        <xdr:cNvSpPr txBox="1">
          <a:spLocks noChangeArrowheads="1"/>
        </xdr:cNvSpPr>
      </xdr:nvSpPr>
      <xdr:spPr bwMode="auto">
        <a:xfrm>
          <a:off x="6469155" y="1295400"/>
          <a:ext cx="103496" cy="13618"/>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twoCellAnchor>
  <xdr:twoCellAnchor editAs="oneCell">
    <xdr:from>
      <xdr:col>3</xdr:col>
      <xdr:colOff>941917</xdr:colOff>
      <xdr:row>18</xdr:row>
      <xdr:rowOff>0</xdr:rowOff>
    </xdr:from>
    <xdr:to>
      <xdr:col>3</xdr:col>
      <xdr:colOff>1006428</xdr:colOff>
      <xdr:row>18</xdr:row>
      <xdr:rowOff>6529</xdr:rowOff>
    </xdr:to>
    <xdr:sp macro="" textlink="">
      <xdr:nvSpPr>
        <xdr:cNvPr id="28" name="Text Box 2">
          <a:extLst>
            <a:ext uri="{FF2B5EF4-FFF2-40B4-BE49-F238E27FC236}">
              <a16:creationId xmlns:a16="http://schemas.microsoft.com/office/drawing/2014/main" id="{00000000-0008-0000-0000-00001A000000}"/>
            </a:ext>
          </a:extLst>
        </xdr:cNvPr>
        <xdr:cNvSpPr txBox="1">
          <a:spLocks noChangeArrowheads="1"/>
        </xdr:cNvSpPr>
      </xdr:nvSpPr>
      <xdr:spPr bwMode="auto">
        <a:xfrm>
          <a:off x="5788237" y="1295400"/>
          <a:ext cx="64511" cy="6529"/>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twoCellAnchor>
  <xdr:twoCellAnchor editAs="oneCell">
    <xdr:from>
      <xdr:col>3</xdr:col>
      <xdr:colOff>1318205</xdr:colOff>
      <xdr:row>18</xdr:row>
      <xdr:rowOff>0</xdr:rowOff>
    </xdr:from>
    <xdr:to>
      <xdr:col>4</xdr:col>
      <xdr:colOff>609600</xdr:colOff>
      <xdr:row>19</xdr:row>
      <xdr:rowOff>436245</xdr:rowOff>
    </xdr:to>
    <xdr:sp macro="" textlink="">
      <xdr:nvSpPr>
        <xdr:cNvPr id="29" name="Text Box 2">
          <a:extLst>
            <a:ext uri="{FF2B5EF4-FFF2-40B4-BE49-F238E27FC236}">
              <a16:creationId xmlns:a16="http://schemas.microsoft.com/office/drawing/2014/main" id="{00000000-0008-0000-0000-00001E000000}"/>
            </a:ext>
          </a:extLst>
        </xdr:cNvPr>
        <xdr:cNvSpPr txBox="1">
          <a:spLocks noChangeArrowheads="1"/>
        </xdr:cNvSpPr>
      </xdr:nvSpPr>
      <xdr:spPr bwMode="auto">
        <a:xfrm>
          <a:off x="6164525" y="1295400"/>
          <a:ext cx="1196395" cy="238125"/>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200" b="1" i="0" strike="noStrike" baseline="0">
              <a:solidFill>
                <a:srgbClr val="000000"/>
              </a:solidFill>
              <a:latin typeface="Arial"/>
              <a:cs typeface="Arial"/>
            </a:rPr>
            <a:t> </a:t>
          </a:r>
          <a:endParaRPr lang="en-IN" sz="1100" b="1" i="0" strike="noStrike">
            <a:solidFill>
              <a:srgbClr val="000000"/>
            </a:solidFill>
            <a:latin typeface="Arial"/>
            <a:cs typeface="Arial"/>
          </a:endParaRPr>
        </a:p>
      </xdr:txBody>
    </xdr:sp>
    <xdr:clientData/>
  </xdr:twoCellAnchor>
  <xdr:twoCellAnchor editAs="oneCell">
    <xdr:from>
      <xdr:col>3</xdr:col>
      <xdr:colOff>424307</xdr:colOff>
      <xdr:row>18</xdr:row>
      <xdr:rowOff>0</xdr:rowOff>
    </xdr:from>
    <xdr:to>
      <xdr:col>3</xdr:col>
      <xdr:colOff>1870164</xdr:colOff>
      <xdr:row>18</xdr:row>
      <xdr:rowOff>8534</xdr:rowOff>
    </xdr:to>
    <xdr:sp macro="" textlink="">
      <xdr:nvSpPr>
        <xdr:cNvPr id="30" name="Text Box 2">
          <a:extLst>
            <a:ext uri="{FF2B5EF4-FFF2-40B4-BE49-F238E27FC236}">
              <a16:creationId xmlns:a16="http://schemas.microsoft.com/office/drawing/2014/main" id="{00000000-0008-0000-0000-00001F000000}"/>
            </a:ext>
          </a:extLst>
        </xdr:cNvPr>
        <xdr:cNvSpPr txBox="1">
          <a:spLocks noChangeArrowheads="1"/>
        </xdr:cNvSpPr>
      </xdr:nvSpPr>
      <xdr:spPr bwMode="auto">
        <a:xfrm>
          <a:off x="5270627" y="1295400"/>
          <a:ext cx="1445857" cy="8534"/>
        </a:xfrm>
        <a:prstGeom prst="rect">
          <a:avLst/>
        </a:prstGeom>
        <a:noFill/>
        <a:ln w="9525">
          <a:noFill/>
          <a:miter lim="800000"/>
          <a:headEnd/>
          <a:tailEnd/>
        </a:ln>
      </xdr:spPr>
      <xdr:txBody>
        <a:bodyPr vertOverflow="clip" wrap="square" lIns="27432" tIns="22860" rIns="0" bIns="0" anchor="t" upright="1"/>
        <a:lstStyle/>
        <a:p>
          <a:pPr algn="l" rtl="1">
            <a:defRPr sz="1000"/>
          </a:pPr>
          <a:endParaRPr lang="en-IN" sz="1000" b="1" i="0" strike="noStrike">
            <a:solidFill>
              <a:srgbClr val="000000"/>
            </a:solidFill>
            <a:latin typeface="Arial"/>
            <a:cs typeface="Arial"/>
          </a:endParaRPr>
        </a:p>
      </xdr:txBody>
    </xdr:sp>
    <xdr:clientData/>
  </xdr:twoCellAnchor>
  <xdr:twoCellAnchor editAs="oneCell">
    <xdr:from>
      <xdr:col>9</xdr:col>
      <xdr:colOff>554019</xdr:colOff>
      <xdr:row>19</xdr:row>
      <xdr:rowOff>822960</xdr:rowOff>
    </xdr:from>
    <xdr:to>
      <xdr:col>12</xdr:col>
      <xdr:colOff>191259</xdr:colOff>
      <xdr:row>19</xdr:row>
      <xdr:rowOff>839690</xdr:rowOff>
    </xdr:to>
    <xdr:sp macro="" textlink="">
      <xdr:nvSpPr>
        <xdr:cNvPr id="31"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10696239" y="9067800"/>
          <a:ext cx="1466040" cy="16730"/>
        </a:xfrm>
        <a:prstGeom prst="rect">
          <a:avLst/>
        </a:prstGeom>
        <a:noFill/>
        <a:ln w="9525">
          <a:noFill/>
          <a:miter lim="800000"/>
          <a:headEnd/>
          <a:tailEnd/>
        </a:ln>
      </xdr:spPr>
      <xdr:txBody>
        <a:bodyPr vertOverflow="clip" wrap="square" lIns="27432" tIns="22860" rIns="0" bIns="0" anchor="t" upright="1"/>
        <a:lstStyle/>
        <a:p>
          <a:pPr algn="r" rtl="1">
            <a:defRPr sz="1000"/>
          </a:pPr>
          <a:r>
            <a:rPr lang="en-IN" sz="1000" b="1" i="0" strike="noStrike">
              <a:solidFill>
                <a:srgbClr val="000000"/>
              </a:solidFill>
              <a:latin typeface="Arial"/>
              <a:cs typeface="Arial"/>
            </a:rPr>
            <a:t>Black</a:t>
          </a:r>
          <a:r>
            <a:rPr lang="en-IN" sz="1000" b="1" i="0" strike="noStrike" baseline="0">
              <a:solidFill>
                <a:srgbClr val="000000"/>
              </a:solidFill>
              <a:latin typeface="Arial"/>
              <a:cs typeface="Arial"/>
            </a:rPr>
            <a:t> series Qty</a:t>
          </a:r>
        </a:p>
        <a:p>
          <a:pPr algn="r" rtl="1">
            <a:defRPr sz="1000"/>
          </a:pPr>
          <a:endParaRPr lang="en-IN" sz="1000" b="1" i="0" strike="noStrike">
            <a:solidFill>
              <a:srgbClr val="000000"/>
            </a:solidFill>
            <a:latin typeface="Arial"/>
            <a:cs typeface="Arial"/>
          </a:endParaRPr>
        </a:p>
        <a:p>
          <a:pPr algn="l" rtl="1">
            <a:defRPr sz="1000"/>
          </a:pPr>
          <a:endParaRPr lang="en-IN" sz="1000" b="1" i="0" strike="noStrike">
            <a:solidFill>
              <a:srgbClr val="000000"/>
            </a:solidFill>
            <a:latin typeface="Arial"/>
            <a:cs typeface="Arial"/>
          </a:endParaRPr>
        </a:p>
      </xdr:txBody>
    </xdr:sp>
    <xdr:clientData/>
  </xdr:twoCellAnchor>
  <xdr:twoCellAnchor editAs="oneCell">
    <xdr:from>
      <xdr:col>2</xdr:col>
      <xdr:colOff>663815</xdr:colOff>
      <xdr:row>20</xdr:row>
      <xdr:rowOff>87629</xdr:rowOff>
    </xdr:from>
    <xdr:to>
      <xdr:col>2</xdr:col>
      <xdr:colOff>1637213</xdr:colOff>
      <xdr:row>20</xdr:row>
      <xdr:rowOff>678180</xdr:rowOff>
    </xdr:to>
    <xdr:pic>
      <xdr:nvPicPr>
        <xdr:cNvPr id="33" name="Picture 51">
          <a:extLst>
            <a:ext uri="{FF2B5EF4-FFF2-40B4-BE49-F238E27FC236}">
              <a16:creationId xmlns:a16="http://schemas.microsoft.com/office/drawing/2014/main" id="{B34B3D73-9249-48F5-85BB-872CBFFBEEBA}"/>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538335" y="9292589"/>
          <a:ext cx="973398" cy="590551"/>
        </a:xfrm>
        <a:prstGeom prst="rect">
          <a:avLst/>
        </a:prstGeom>
        <a:noFill/>
        <a:ln w="9525">
          <a:noFill/>
          <a:miter lim="800000"/>
          <a:headEnd/>
          <a:tailEnd/>
        </a:ln>
      </xdr:spPr>
    </xdr:pic>
    <xdr:clientData/>
  </xdr:twoCellAnchor>
  <xdr:twoCellAnchor editAs="oneCell">
    <xdr:from>
      <xdr:col>2</xdr:col>
      <xdr:colOff>954586</xdr:colOff>
      <xdr:row>23</xdr:row>
      <xdr:rowOff>431506</xdr:rowOff>
    </xdr:from>
    <xdr:to>
      <xdr:col>2</xdr:col>
      <xdr:colOff>1355271</xdr:colOff>
      <xdr:row>23</xdr:row>
      <xdr:rowOff>881470</xdr:rowOff>
    </xdr:to>
    <xdr:pic>
      <xdr:nvPicPr>
        <xdr:cNvPr id="34" name="Picture 1">
          <a:extLst>
            <a:ext uri="{FF2B5EF4-FFF2-40B4-BE49-F238E27FC236}">
              <a16:creationId xmlns:a16="http://schemas.microsoft.com/office/drawing/2014/main" id="{59F50850-351A-8C4B-996B-842DB6259823}"/>
            </a:ext>
          </a:extLst>
        </xdr:cNvPr>
        <xdr:cNvPicPr>
          <a:picLocks noChangeAspect="1" noChangeArrowheads="1"/>
        </xdr:cNvPicPr>
      </xdr:nvPicPr>
      <xdr:blipFill>
        <a:blip xmlns:r="http://schemas.openxmlformats.org/officeDocument/2006/relationships" r:embed="rId3"/>
        <a:srcRect/>
        <a:stretch>
          <a:fillRect/>
        </a:stretch>
      </xdr:blipFill>
      <xdr:spPr bwMode="auto">
        <a:xfrm>
          <a:off x="2829106" y="12181546"/>
          <a:ext cx="400685" cy="449964"/>
        </a:xfrm>
        <a:prstGeom prst="rect">
          <a:avLst/>
        </a:prstGeom>
        <a:noFill/>
      </xdr:spPr>
    </xdr:pic>
    <xdr:clientData/>
  </xdr:twoCellAnchor>
  <xdr:twoCellAnchor editAs="oneCell">
    <xdr:from>
      <xdr:col>2</xdr:col>
      <xdr:colOff>367937</xdr:colOff>
      <xdr:row>19</xdr:row>
      <xdr:rowOff>215537</xdr:rowOff>
    </xdr:from>
    <xdr:to>
      <xdr:col>2</xdr:col>
      <xdr:colOff>1851115</xdr:colOff>
      <xdr:row>19</xdr:row>
      <xdr:rowOff>1000942</xdr:rowOff>
    </xdr:to>
    <xdr:pic>
      <xdr:nvPicPr>
        <xdr:cNvPr id="35" name="Picture 34"/>
        <xdr:cNvPicPr>
          <a:picLocks noChangeAspect="1"/>
        </xdr:cNvPicPr>
      </xdr:nvPicPr>
      <xdr:blipFill>
        <a:blip xmlns:r="http://schemas.openxmlformats.org/officeDocument/2006/relationships" r:embed="rId5"/>
        <a:srcRect l="641" t="32504" r="1993" b="31534"/>
        <a:stretch>
          <a:fillRect/>
        </a:stretch>
      </xdr:blipFill>
      <xdr:spPr>
        <a:xfrm>
          <a:off x="2242457" y="9610997"/>
          <a:ext cx="1483178" cy="7854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1201499</xdr:colOff>
      <xdr:row>1</xdr:row>
      <xdr:rowOff>0</xdr:rowOff>
    </xdr:from>
    <xdr:to>
      <xdr:col>2</xdr:col>
      <xdr:colOff>1278953</xdr:colOff>
      <xdr:row>1</xdr:row>
      <xdr:rowOff>16810</xdr:rowOff>
    </xdr:to>
    <xdr:sp macro="" textlink="">
      <xdr:nvSpPr>
        <xdr:cNvPr id="9" name="Text Box 2">
          <a:extLst>
            <a:ext uri="{FF2B5EF4-FFF2-40B4-BE49-F238E27FC236}">
              <a16:creationId xmlns:a16="http://schemas.microsoft.com/office/drawing/2014/main" id="{00000000-0008-0000-0000-000002000000}"/>
            </a:ext>
          </a:extLst>
        </xdr:cNvPr>
        <xdr:cNvSpPr txBox="1">
          <a:spLocks noChangeArrowheads="1"/>
        </xdr:cNvSpPr>
      </xdr:nvSpPr>
      <xdr:spPr bwMode="auto">
        <a:xfrm>
          <a:off x="5925899" y="434340"/>
          <a:ext cx="77454" cy="16810"/>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baseline="0">
              <a:solidFill>
                <a:srgbClr val="000000"/>
              </a:solidFill>
              <a:latin typeface="Arial"/>
              <a:cs typeface="Arial"/>
            </a:rPr>
            <a:t>Client Name </a:t>
          </a:r>
          <a:r>
            <a:rPr lang="en-IN" sz="1000" b="1" i="0" strike="noStrike">
              <a:solidFill>
                <a:srgbClr val="000000"/>
              </a:solidFill>
              <a:latin typeface="Arial" pitchFamily="34" charset="0"/>
              <a:cs typeface="Arial" pitchFamily="34" charset="0"/>
            </a:rPr>
            <a:t>: </a:t>
          </a:r>
          <a:r>
            <a:rPr lang="en-IN" sz="1000" b="1" i="0" strike="noStrike" baseline="0">
              <a:solidFill>
                <a:srgbClr val="000000"/>
              </a:solidFill>
              <a:latin typeface="Arial" pitchFamily="34" charset="0"/>
              <a:ea typeface="+mn-ea"/>
              <a:cs typeface="Arial" pitchFamily="34" charset="0"/>
            </a:rPr>
            <a:t>Abhinav Choudhry</a:t>
          </a:r>
          <a:r>
            <a:rPr lang="en-IN" sz="1000" baseline="0">
              <a:latin typeface="+mn-lt"/>
              <a:ea typeface="+mn-ea"/>
              <a:cs typeface="+mn-cs"/>
            </a:rPr>
            <a:t>.</a:t>
          </a:r>
          <a:endParaRPr lang="en-IN" sz="1000" b="1" i="0" strike="noStrike">
            <a:solidFill>
              <a:srgbClr val="000000"/>
            </a:solidFill>
            <a:latin typeface="Arial"/>
            <a:cs typeface="Arial"/>
          </a:endParaRPr>
        </a:p>
        <a:p>
          <a:pPr algn="l" rtl="1">
            <a:defRPr sz="1000"/>
          </a:pPr>
          <a:endParaRPr lang="en-IN" sz="1000" b="1" i="0" strike="noStrike">
            <a:solidFill>
              <a:srgbClr val="000000"/>
            </a:solidFill>
            <a:latin typeface="Arial"/>
            <a:cs typeface="Arial"/>
          </a:endParaRPr>
        </a:p>
      </xdr:txBody>
    </xdr:sp>
    <xdr:clientData/>
  </xdr:twoCellAnchor>
  <xdr:twoCellAnchor editAs="oneCell">
    <xdr:from>
      <xdr:col>1</xdr:col>
      <xdr:colOff>243093</xdr:colOff>
      <xdr:row>1</xdr:row>
      <xdr:rowOff>0</xdr:rowOff>
    </xdr:from>
    <xdr:to>
      <xdr:col>1</xdr:col>
      <xdr:colOff>623772</xdr:colOff>
      <xdr:row>1</xdr:row>
      <xdr:rowOff>3386</xdr:rowOff>
    </xdr:to>
    <xdr:pic>
      <xdr:nvPicPr>
        <xdr:cNvPr id="10" name="Picture 4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224293" y="434340"/>
          <a:ext cx="380679" cy="3386"/>
        </a:xfrm>
        <a:prstGeom prst="rect">
          <a:avLst/>
        </a:prstGeom>
        <a:noFill/>
        <a:ln w="9525">
          <a:noFill/>
          <a:miter lim="800000"/>
          <a:headEnd/>
          <a:tailEnd/>
        </a:ln>
      </xdr:spPr>
    </xdr:pic>
    <xdr:clientData/>
  </xdr:twoCellAnchor>
  <xdr:twoCellAnchor editAs="oneCell">
    <xdr:from>
      <xdr:col>2</xdr:col>
      <xdr:colOff>1622835</xdr:colOff>
      <xdr:row>1</xdr:row>
      <xdr:rowOff>0</xdr:rowOff>
    </xdr:from>
    <xdr:to>
      <xdr:col>3</xdr:col>
      <xdr:colOff>103271</xdr:colOff>
      <xdr:row>1</xdr:row>
      <xdr:rowOff>13618</xdr:rowOff>
    </xdr:to>
    <xdr:sp macro="" textlink="">
      <xdr:nvSpPr>
        <xdr:cNvPr id="11" name="Text Box 2">
          <a:extLst>
            <a:ext uri="{FF2B5EF4-FFF2-40B4-BE49-F238E27FC236}">
              <a16:creationId xmlns:a16="http://schemas.microsoft.com/office/drawing/2014/main" id="{00000000-0008-0000-0000-000015000000}"/>
            </a:ext>
          </a:extLst>
        </xdr:cNvPr>
        <xdr:cNvSpPr txBox="1">
          <a:spLocks noChangeArrowheads="1"/>
        </xdr:cNvSpPr>
      </xdr:nvSpPr>
      <xdr:spPr bwMode="auto">
        <a:xfrm>
          <a:off x="6347235" y="434340"/>
          <a:ext cx="103496" cy="13618"/>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twoCellAnchor>
  <xdr:twoCellAnchor editAs="oneCell">
    <xdr:from>
      <xdr:col>2</xdr:col>
      <xdr:colOff>941917</xdr:colOff>
      <xdr:row>1</xdr:row>
      <xdr:rowOff>0</xdr:rowOff>
    </xdr:from>
    <xdr:to>
      <xdr:col>2</xdr:col>
      <xdr:colOff>1006428</xdr:colOff>
      <xdr:row>1</xdr:row>
      <xdr:rowOff>6529</xdr:rowOff>
    </xdr:to>
    <xdr:sp macro="" textlink="">
      <xdr:nvSpPr>
        <xdr:cNvPr id="12" name="Text Box 2">
          <a:extLst>
            <a:ext uri="{FF2B5EF4-FFF2-40B4-BE49-F238E27FC236}">
              <a16:creationId xmlns:a16="http://schemas.microsoft.com/office/drawing/2014/main" id="{00000000-0008-0000-0000-00001A000000}"/>
            </a:ext>
          </a:extLst>
        </xdr:cNvPr>
        <xdr:cNvSpPr txBox="1">
          <a:spLocks noChangeArrowheads="1"/>
        </xdr:cNvSpPr>
      </xdr:nvSpPr>
      <xdr:spPr bwMode="auto">
        <a:xfrm>
          <a:off x="5666317" y="434340"/>
          <a:ext cx="64511" cy="6529"/>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twoCellAnchor>
  <xdr:twoCellAnchor editAs="oneCell">
    <xdr:from>
      <xdr:col>2</xdr:col>
      <xdr:colOff>424307</xdr:colOff>
      <xdr:row>1</xdr:row>
      <xdr:rowOff>0</xdr:rowOff>
    </xdr:from>
    <xdr:to>
      <xdr:col>3</xdr:col>
      <xdr:colOff>452844</xdr:colOff>
      <xdr:row>1</xdr:row>
      <xdr:rowOff>8534</xdr:rowOff>
    </xdr:to>
    <xdr:sp macro="" textlink="">
      <xdr:nvSpPr>
        <xdr:cNvPr id="14" name="Text Box 2">
          <a:extLst>
            <a:ext uri="{FF2B5EF4-FFF2-40B4-BE49-F238E27FC236}">
              <a16:creationId xmlns:a16="http://schemas.microsoft.com/office/drawing/2014/main" id="{00000000-0008-0000-0000-00001F000000}"/>
            </a:ext>
          </a:extLst>
        </xdr:cNvPr>
        <xdr:cNvSpPr txBox="1">
          <a:spLocks noChangeArrowheads="1"/>
        </xdr:cNvSpPr>
      </xdr:nvSpPr>
      <xdr:spPr bwMode="auto">
        <a:xfrm>
          <a:off x="5148707" y="434340"/>
          <a:ext cx="1445857" cy="8534"/>
        </a:xfrm>
        <a:prstGeom prst="rect">
          <a:avLst/>
        </a:prstGeom>
        <a:noFill/>
        <a:ln w="9525">
          <a:noFill/>
          <a:miter lim="800000"/>
          <a:headEnd/>
          <a:tailEnd/>
        </a:ln>
      </xdr:spPr>
      <xdr:txBody>
        <a:bodyPr vertOverflow="clip" wrap="square" lIns="27432" tIns="22860" rIns="0" bIns="0" anchor="t" upright="1"/>
        <a:lstStyle/>
        <a:p>
          <a:pPr algn="l" rtl="1">
            <a:defRPr sz="1000"/>
          </a:pPr>
          <a:endParaRPr lang="en-IN" sz="1000" b="1" i="0" strike="noStrike">
            <a:solidFill>
              <a:srgbClr val="000000"/>
            </a:solidFill>
            <a:latin typeface="Arial"/>
            <a:cs typeface="Arial"/>
          </a:endParaRPr>
        </a:p>
      </xdr:txBody>
    </xdr:sp>
    <xdr:clientData/>
  </xdr:twoCellAnchor>
  <xdr:oneCellAnchor>
    <xdr:from>
      <xdr:col>2</xdr:col>
      <xdr:colOff>1201499</xdr:colOff>
      <xdr:row>9</xdr:row>
      <xdr:rowOff>0</xdr:rowOff>
    </xdr:from>
    <xdr:ext cx="77454" cy="16810"/>
    <xdr:sp macro="" textlink="">
      <xdr:nvSpPr>
        <xdr:cNvPr id="19" name="Text Box 2">
          <a:extLst>
            <a:ext uri="{FF2B5EF4-FFF2-40B4-BE49-F238E27FC236}">
              <a16:creationId xmlns:a16="http://schemas.microsoft.com/office/drawing/2014/main" id="{00000000-0008-0000-0000-000002000000}"/>
            </a:ext>
          </a:extLst>
        </xdr:cNvPr>
        <xdr:cNvSpPr txBox="1">
          <a:spLocks noChangeArrowheads="1"/>
        </xdr:cNvSpPr>
      </xdr:nvSpPr>
      <xdr:spPr bwMode="auto">
        <a:xfrm>
          <a:off x="4668599" y="182880"/>
          <a:ext cx="77454" cy="16810"/>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baseline="0">
              <a:solidFill>
                <a:srgbClr val="000000"/>
              </a:solidFill>
              <a:latin typeface="Arial"/>
              <a:cs typeface="Arial"/>
            </a:rPr>
            <a:t>Client Name </a:t>
          </a:r>
          <a:r>
            <a:rPr lang="en-IN" sz="1000" b="1" i="0" strike="noStrike">
              <a:solidFill>
                <a:srgbClr val="000000"/>
              </a:solidFill>
              <a:latin typeface="Arial" pitchFamily="34" charset="0"/>
              <a:cs typeface="Arial" pitchFamily="34" charset="0"/>
            </a:rPr>
            <a:t>: </a:t>
          </a:r>
          <a:r>
            <a:rPr lang="en-IN" sz="1000" b="1" i="0" strike="noStrike" baseline="0">
              <a:solidFill>
                <a:srgbClr val="000000"/>
              </a:solidFill>
              <a:latin typeface="Arial" pitchFamily="34" charset="0"/>
              <a:ea typeface="+mn-ea"/>
              <a:cs typeface="Arial" pitchFamily="34" charset="0"/>
            </a:rPr>
            <a:t>Abhinav Choudhry</a:t>
          </a:r>
          <a:r>
            <a:rPr lang="en-IN" sz="1000" baseline="0">
              <a:latin typeface="+mn-lt"/>
              <a:ea typeface="+mn-ea"/>
              <a:cs typeface="+mn-cs"/>
            </a:rPr>
            <a:t>.</a:t>
          </a:r>
          <a:endParaRPr lang="en-IN" sz="1000" b="1" i="0" strike="noStrike">
            <a:solidFill>
              <a:srgbClr val="000000"/>
            </a:solidFill>
            <a:latin typeface="Arial"/>
            <a:cs typeface="Arial"/>
          </a:endParaRPr>
        </a:p>
        <a:p>
          <a:pPr algn="l" rtl="1">
            <a:defRPr sz="1000"/>
          </a:pPr>
          <a:endParaRPr lang="en-IN" sz="1000" b="1" i="0" strike="noStrike">
            <a:solidFill>
              <a:srgbClr val="000000"/>
            </a:solidFill>
            <a:latin typeface="Arial"/>
            <a:cs typeface="Arial"/>
          </a:endParaRPr>
        </a:p>
      </xdr:txBody>
    </xdr:sp>
    <xdr:clientData/>
  </xdr:oneCellAnchor>
  <xdr:oneCellAnchor>
    <xdr:from>
      <xdr:col>1</xdr:col>
      <xdr:colOff>243093</xdr:colOff>
      <xdr:row>9</xdr:row>
      <xdr:rowOff>0</xdr:rowOff>
    </xdr:from>
    <xdr:ext cx="380679" cy="3386"/>
    <xdr:pic>
      <xdr:nvPicPr>
        <xdr:cNvPr id="20" name="Picture 4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2693" y="182880"/>
          <a:ext cx="380679" cy="3386"/>
        </a:xfrm>
        <a:prstGeom prst="rect">
          <a:avLst/>
        </a:prstGeom>
        <a:noFill/>
        <a:ln w="9525">
          <a:noFill/>
          <a:miter lim="800000"/>
          <a:headEnd/>
          <a:tailEnd/>
        </a:ln>
      </xdr:spPr>
    </xdr:pic>
    <xdr:clientData/>
  </xdr:oneCellAnchor>
  <xdr:oneCellAnchor>
    <xdr:from>
      <xdr:col>2</xdr:col>
      <xdr:colOff>1622835</xdr:colOff>
      <xdr:row>9</xdr:row>
      <xdr:rowOff>0</xdr:rowOff>
    </xdr:from>
    <xdr:ext cx="103496" cy="13618"/>
    <xdr:sp macro="" textlink="">
      <xdr:nvSpPr>
        <xdr:cNvPr id="21" name="Text Box 2">
          <a:extLst>
            <a:ext uri="{FF2B5EF4-FFF2-40B4-BE49-F238E27FC236}">
              <a16:creationId xmlns:a16="http://schemas.microsoft.com/office/drawing/2014/main" id="{00000000-0008-0000-0000-000015000000}"/>
            </a:ext>
          </a:extLst>
        </xdr:cNvPr>
        <xdr:cNvSpPr txBox="1">
          <a:spLocks noChangeArrowheads="1"/>
        </xdr:cNvSpPr>
      </xdr:nvSpPr>
      <xdr:spPr bwMode="auto">
        <a:xfrm>
          <a:off x="5089935" y="182880"/>
          <a:ext cx="103496" cy="13618"/>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oneCellAnchor>
  <xdr:oneCellAnchor>
    <xdr:from>
      <xdr:col>2</xdr:col>
      <xdr:colOff>941917</xdr:colOff>
      <xdr:row>9</xdr:row>
      <xdr:rowOff>0</xdr:rowOff>
    </xdr:from>
    <xdr:ext cx="64511" cy="6529"/>
    <xdr:sp macro="" textlink="">
      <xdr:nvSpPr>
        <xdr:cNvPr id="22" name="Text Box 2">
          <a:extLst>
            <a:ext uri="{FF2B5EF4-FFF2-40B4-BE49-F238E27FC236}">
              <a16:creationId xmlns:a16="http://schemas.microsoft.com/office/drawing/2014/main" id="{00000000-0008-0000-0000-00001A000000}"/>
            </a:ext>
          </a:extLst>
        </xdr:cNvPr>
        <xdr:cNvSpPr txBox="1">
          <a:spLocks noChangeArrowheads="1"/>
        </xdr:cNvSpPr>
      </xdr:nvSpPr>
      <xdr:spPr bwMode="auto">
        <a:xfrm>
          <a:off x="4409017" y="182880"/>
          <a:ext cx="64511" cy="6529"/>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oneCellAnchor>
  <xdr:oneCellAnchor>
    <xdr:from>
      <xdr:col>2</xdr:col>
      <xdr:colOff>424307</xdr:colOff>
      <xdr:row>9</xdr:row>
      <xdr:rowOff>0</xdr:rowOff>
    </xdr:from>
    <xdr:ext cx="1445857" cy="8534"/>
    <xdr:sp macro="" textlink="">
      <xdr:nvSpPr>
        <xdr:cNvPr id="23" name="Text Box 2">
          <a:extLst>
            <a:ext uri="{FF2B5EF4-FFF2-40B4-BE49-F238E27FC236}">
              <a16:creationId xmlns:a16="http://schemas.microsoft.com/office/drawing/2014/main" id="{00000000-0008-0000-0000-00001F000000}"/>
            </a:ext>
          </a:extLst>
        </xdr:cNvPr>
        <xdr:cNvSpPr txBox="1">
          <a:spLocks noChangeArrowheads="1"/>
        </xdr:cNvSpPr>
      </xdr:nvSpPr>
      <xdr:spPr bwMode="auto">
        <a:xfrm>
          <a:off x="3891407" y="182880"/>
          <a:ext cx="1445857" cy="8534"/>
        </a:xfrm>
        <a:prstGeom prst="rect">
          <a:avLst/>
        </a:prstGeom>
        <a:noFill/>
        <a:ln w="9525">
          <a:noFill/>
          <a:miter lim="800000"/>
          <a:headEnd/>
          <a:tailEnd/>
        </a:ln>
      </xdr:spPr>
      <xdr:txBody>
        <a:bodyPr vertOverflow="clip" wrap="square" lIns="27432" tIns="22860" rIns="0" bIns="0" anchor="t" upright="1"/>
        <a:lstStyle/>
        <a:p>
          <a:pPr algn="l" rtl="1">
            <a:defRPr sz="1000"/>
          </a:pPr>
          <a:endParaRPr lang="en-IN" sz="1000" b="1" i="0" strike="noStrike">
            <a:solidFill>
              <a:srgbClr val="000000"/>
            </a:solidFill>
            <a:latin typeface="Arial"/>
            <a:cs typeface="Arial"/>
          </a:endParaRPr>
        </a:p>
      </xdr:txBody>
    </xdr:sp>
    <xdr:clientData/>
  </xdr:oneCellAnchor>
  <xdr:twoCellAnchor editAs="oneCell">
    <xdr:from>
      <xdr:col>1</xdr:col>
      <xdr:colOff>944880</xdr:colOff>
      <xdr:row>2</xdr:row>
      <xdr:rowOff>129540</xdr:rowOff>
    </xdr:from>
    <xdr:to>
      <xdr:col>1</xdr:col>
      <xdr:colOff>2170290</xdr:colOff>
      <xdr:row>2</xdr:row>
      <xdr:rowOff>842900</xdr:rowOff>
    </xdr:to>
    <xdr:pic>
      <xdr:nvPicPr>
        <xdr:cNvPr id="24" name="Picture 23" descr="Roma Switches: Latest Range of Modular Switches India - Panasonic Life  Solutions India"/>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54480" y="662940"/>
          <a:ext cx="1225410" cy="713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1036320</xdr:colOff>
      <xdr:row>3</xdr:row>
      <xdr:rowOff>22860</xdr:rowOff>
    </xdr:from>
    <xdr:to>
      <xdr:col>1</xdr:col>
      <xdr:colOff>1852749</xdr:colOff>
      <xdr:row>3</xdr:row>
      <xdr:rowOff>744040</xdr:rowOff>
    </xdr:to>
    <xdr:pic>
      <xdr:nvPicPr>
        <xdr:cNvPr id="25" name="Picture 4"/>
        <xdr:cNvPicPr>
          <a:picLocks noChangeAspect="1" noChangeArrowheads="1"/>
        </xdr:cNvPicPr>
      </xdr:nvPicPr>
      <xdr:blipFill>
        <a:blip xmlns:r="http://schemas.openxmlformats.org/officeDocument/2006/relationships" r:embed="rId3" cstate="print"/>
        <a:srcRect l="16568" t="11111" r="19527" b="15385"/>
        <a:stretch>
          <a:fillRect/>
        </a:stretch>
      </xdr:blipFill>
      <xdr:spPr bwMode="auto">
        <a:xfrm>
          <a:off x="1645920" y="1463040"/>
          <a:ext cx="816429" cy="721180"/>
        </a:xfrm>
        <a:prstGeom prst="rect">
          <a:avLst/>
        </a:prstGeom>
        <a:noFill/>
        <a:ln w="1">
          <a:noFill/>
          <a:miter lim="800000"/>
          <a:headEnd/>
          <a:tailEnd type="none" w="med" len="med"/>
        </a:ln>
        <a:effectLst/>
      </xdr:spPr>
    </xdr:pic>
    <xdr:clientData/>
  </xdr:twoCellAnchor>
  <xdr:oneCellAnchor>
    <xdr:from>
      <xdr:col>2</xdr:col>
      <xdr:colOff>1201499</xdr:colOff>
      <xdr:row>10</xdr:row>
      <xdr:rowOff>0</xdr:rowOff>
    </xdr:from>
    <xdr:ext cx="77454" cy="16810"/>
    <xdr:sp macro="" textlink="">
      <xdr:nvSpPr>
        <xdr:cNvPr id="26" name="Text Box 2">
          <a:extLst>
            <a:ext uri="{FF2B5EF4-FFF2-40B4-BE49-F238E27FC236}">
              <a16:creationId xmlns:a16="http://schemas.microsoft.com/office/drawing/2014/main" id="{00000000-0008-0000-0000-000002000000}"/>
            </a:ext>
          </a:extLst>
        </xdr:cNvPr>
        <xdr:cNvSpPr txBox="1">
          <a:spLocks noChangeArrowheads="1"/>
        </xdr:cNvSpPr>
      </xdr:nvSpPr>
      <xdr:spPr bwMode="auto">
        <a:xfrm>
          <a:off x="3868499" y="182880"/>
          <a:ext cx="77454" cy="16810"/>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baseline="0">
              <a:solidFill>
                <a:srgbClr val="000000"/>
              </a:solidFill>
              <a:latin typeface="Arial"/>
              <a:cs typeface="Arial"/>
            </a:rPr>
            <a:t>Client Name </a:t>
          </a:r>
          <a:r>
            <a:rPr lang="en-IN" sz="1000" b="1" i="0" strike="noStrike">
              <a:solidFill>
                <a:srgbClr val="000000"/>
              </a:solidFill>
              <a:latin typeface="Arial" pitchFamily="34" charset="0"/>
              <a:cs typeface="Arial" pitchFamily="34" charset="0"/>
            </a:rPr>
            <a:t>: </a:t>
          </a:r>
          <a:r>
            <a:rPr lang="en-IN" sz="1000" b="1" i="0" strike="noStrike" baseline="0">
              <a:solidFill>
                <a:srgbClr val="000000"/>
              </a:solidFill>
              <a:latin typeface="Arial" pitchFamily="34" charset="0"/>
              <a:ea typeface="+mn-ea"/>
              <a:cs typeface="Arial" pitchFamily="34" charset="0"/>
            </a:rPr>
            <a:t>Abhinav Choudhry</a:t>
          </a:r>
          <a:r>
            <a:rPr lang="en-IN" sz="1000" baseline="0">
              <a:latin typeface="+mn-lt"/>
              <a:ea typeface="+mn-ea"/>
              <a:cs typeface="+mn-cs"/>
            </a:rPr>
            <a:t>.</a:t>
          </a:r>
          <a:endParaRPr lang="en-IN" sz="1000" b="1" i="0" strike="noStrike">
            <a:solidFill>
              <a:srgbClr val="000000"/>
            </a:solidFill>
            <a:latin typeface="Arial"/>
            <a:cs typeface="Arial"/>
          </a:endParaRPr>
        </a:p>
        <a:p>
          <a:pPr algn="l" rtl="1">
            <a:defRPr sz="1000"/>
          </a:pPr>
          <a:endParaRPr lang="en-IN" sz="1000" b="1" i="0" strike="noStrike">
            <a:solidFill>
              <a:srgbClr val="000000"/>
            </a:solidFill>
            <a:latin typeface="Arial"/>
            <a:cs typeface="Arial"/>
          </a:endParaRPr>
        </a:p>
      </xdr:txBody>
    </xdr:sp>
    <xdr:clientData/>
  </xdr:oneCellAnchor>
  <xdr:oneCellAnchor>
    <xdr:from>
      <xdr:col>1</xdr:col>
      <xdr:colOff>243093</xdr:colOff>
      <xdr:row>10</xdr:row>
      <xdr:rowOff>0</xdr:rowOff>
    </xdr:from>
    <xdr:ext cx="380679" cy="3386"/>
    <xdr:pic>
      <xdr:nvPicPr>
        <xdr:cNvPr id="27" name="Picture 4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2693" y="182880"/>
          <a:ext cx="380679" cy="3386"/>
        </a:xfrm>
        <a:prstGeom prst="rect">
          <a:avLst/>
        </a:prstGeom>
        <a:noFill/>
        <a:ln w="9525">
          <a:noFill/>
          <a:miter lim="800000"/>
          <a:headEnd/>
          <a:tailEnd/>
        </a:ln>
      </xdr:spPr>
    </xdr:pic>
    <xdr:clientData/>
  </xdr:oneCellAnchor>
  <xdr:oneCellAnchor>
    <xdr:from>
      <xdr:col>2</xdr:col>
      <xdr:colOff>1622835</xdr:colOff>
      <xdr:row>10</xdr:row>
      <xdr:rowOff>0</xdr:rowOff>
    </xdr:from>
    <xdr:ext cx="103496" cy="13618"/>
    <xdr:sp macro="" textlink="">
      <xdr:nvSpPr>
        <xdr:cNvPr id="28" name="Text Box 2">
          <a:extLst>
            <a:ext uri="{FF2B5EF4-FFF2-40B4-BE49-F238E27FC236}">
              <a16:creationId xmlns:a16="http://schemas.microsoft.com/office/drawing/2014/main" id="{00000000-0008-0000-0000-000015000000}"/>
            </a:ext>
          </a:extLst>
        </xdr:cNvPr>
        <xdr:cNvSpPr txBox="1">
          <a:spLocks noChangeArrowheads="1"/>
        </xdr:cNvSpPr>
      </xdr:nvSpPr>
      <xdr:spPr bwMode="auto">
        <a:xfrm>
          <a:off x="4289835" y="182880"/>
          <a:ext cx="103496" cy="13618"/>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oneCellAnchor>
  <xdr:oneCellAnchor>
    <xdr:from>
      <xdr:col>2</xdr:col>
      <xdr:colOff>941917</xdr:colOff>
      <xdr:row>10</xdr:row>
      <xdr:rowOff>0</xdr:rowOff>
    </xdr:from>
    <xdr:ext cx="64511" cy="6529"/>
    <xdr:sp macro="" textlink="">
      <xdr:nvSpPr>
        <xdr:cNvPr id="29" name="Text Box 2">
          <a:extLst>
            <a:ext uri="{FF2B5EF4-FFF2-40B4-BE49-F238E27FC236}">
              <a16:creationId xmlns:a16="http://schemas.microsoft.com/office/drawing/2014/main" id="{00000000-0008-0000-0000-00001A000000}"/>
            </a:ext>
          </a:extLst>
        </xdr:cNvPr>
        <xdr:cNvSpPr txBox="1">
          <a:spLocks noChangeArrowheads="1"/>
        </xdr:cNvSpPr>
      </xdr:nvSpPr>
      <xdr:spPr bwMode="auto">
        <a:xfrm>
          <a:off x="3608917" y="182880"/>
          <a:ext cx="64511" cy="6529"/>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000" b="1" i="0" strike="noStrike">
              <a:solidFill>
                <a:srgbClr val="000000"/>
              </a:solidFill>
              <a:latin typeface="Arial"/>
              <a:cs typeface="Arial"/>
            </a:rPr>
            <a:t>Date:21/11/18</a:t>
          </a:r>
        </a:p>
        <a:p>
          <a:pPr algn="l" rtl="1">
            <a:defRPr sz="1000"/>
          </a:pPr>
          <a:endParaRPr lang="en-IN" sz="1000" b="1" i="0" strike="noStrike">
            <a:solidFill>
              <a:srgbClr val="000000"/>
            </a:solidFill>
            <a:latin typeface="Arial"/>
            <a:cs typeface="Arial"/>
          </a:endParaRPr>
        </a:p>
      </xdr:txBody>
    </xdr:sp>
    <xdr:clientData/>
  </xdr:oneCellAnchor>
  <xdr:oneCellAnchor>
    <xdr:from>
      <xdr:col>2</xdr:col>
      <xdr:colOff>424307</xdr:colOff>
      <xdr:row>10</xdr:row>
      <xdr:rowOff>0</xdr:rowOff>
    </xdr:from>
    <xdr:ext cx="1445857" cy="8534"/>
    <xdr:sp macro="" textlink="">
      <xdr:nvSpPr>
        <xdr:cNvPr id="30" name="Text Box 2">
          <a:extLst>
            <a:ext uri="{FF2B5EF4-FFF2-40B4-BE49-F238E27FC236}">
              <a16:creationId xmlns:a16="http://schemas.microsoft.com/office/drawing/2014/main" id="{00000000-0008-0000-0000-00001F000000}"/>
            </a:ext>
          </a:extLst>
        </xdr:cNvPr>
        <xdr:cNvSpPr txBox="1">
          <a:spLocks noChangeArrowheads="1"/>
        </xdr:cNvSpPr>
      </xdr:nvSpPr>
      <xdr:spPr bwMode="auto">
        <a:xfrm>
          <a:off x="3091307" y="182880"/>
          <a:ext cx="1445857" cy="8534"/>
        </a:xfrm>
        <a:prstGeom prst="rect">
          <a:avLst/>
        </a:prstGeom>
        <a:noFill/>
        <a:ln w="9525">
          <a:noFill/>
          <a:miter lim="800000"/>
          <a:headEnd/>
          <a:tailEnd/>
        </a:ln>
      </xdr:spPr>
      <xdr:txBody>
        <a:bodyPr vertOverflow="clip" wrap="square" lIns="27432" tIns="22860" rIns="0" bIns="0" anchor="t" upright="1"/>
        <a:lstStyle/>
        <a:p>
          <a:pPr algn="l" rtl="1">
            <a:defRPr sz="1000"/>
          </a:pPr>
          <a:endParaRPr lang="en-IN" sz="1000" b="1" i="0" strike="noStrike">
            <a:solidFill>
              <a:srgbClr val="000000"/>
            </a:solidFill>
            <a:latin typeface="Arial"/>
            <a:cs typeface="Arial"/>
          </a:endParaRPr>
        </a:p>
      </xdr:txBody>
    </xdr:sp>
    <xdr:clientData/>
  </xdr:oneCellAnchor>
  <xdr:oneCellAnchor>
    <xdr:from>
      <xdr:col>1</xdr:col>
      <xdr:colOff>723900</xdr:colOff>
      <xdr:row>11</xdr:row>
      <xdr:rowOff>91440</xdr:rowOff>
    </xdr:from>
    <xdr:ext cx="1225410" cy="713360"/>
    <xdr:pic>
      <xdr:nvPicPr>
        <xdr:cNvPr id="31" name="Picture 30" descr="Roma Switches: Latest Range of Modular Switches India - Panasonic Life  Solutions India"/>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500" y="3802380"/>
          <a:ext cx="1225410" cy="7133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815340</xdr:colOff>
      <xdr:row>12</xdr:row>
      <xdr:rowOff>160020</xdr:rowOff>
    </xdr:from>
    <xdr:ext cx="816429" cy="721180"/>
    <xdr:pic>
      <xdr:nvPicPr>
        <xdr:cNvPr id="32" name="Picture 4"/>
        <xdr:cNvPicPr>
          <a:picLocks noChangeAspect="1" noChangeArrowheads="1"/>
        </xdr:cNvPicPr>
      </xdr:nvPicPr>
      <xdr:blipFill>
        <a:blip xmlns:r="http://schemas.openxmlformats.org/officeDocument/2006/relationships" r:embed="rId3" cstate="print"/>
        <a:srcRect l="16568" t="11111" r="19527" b="15385"/>
        <a:stretch>
          <a:fillRect/>
        </a:stretch>
      </xdr:blipFill>
      <xdr:spPr bwMode="auto">
        <a:xfrm>
          <a:off x="1424940" y="4693920"/>
          <a:ext cx="816429" cy="721180"/>
        </a:xfrm>
        <a:prstGeom prst="rect">
          <a:avLst/>
        </a:prstGeom>
        <a:noFill/>
        <a:ln w="1">
          <a:noFill/>
          <a:miter lim="800000"/>
          <a:headEnd/>
          <a:tailEnd type="none" w="med" len="med"/>
        </a:ln>
        <a:effec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10</xdr:col>
      <xdr:colOff>556260</xdr:colOff>
      <xdr:row>21</xdr:row>
      <xdr:rowOff>0</xdr:rowOff>
    </xdr:from>
    <xdr:to>
      <xdr:col>14</xdr:col>
      <xdr:colOff>167640</xdr:colOff>
      <xdr:row>21</xdr:row>
      <xdr:rowOff>45719</xdr:rowOff>
    </xdr:to>
    <xdr:sp macro="" textlink="">
      <xdr:nvSpPr>
        <xdr:cNvPr id="2" name="Text Box 2">
          <a:extLst>
            <a:ext uri="{FF2B5EF4-FFF2-40B4-BE49-F238E27FC236}">
              <a16:creationId xmlns:a16="http://schemas.microsoft.com/office/drawing/2014/main" id="{00000000-0008-0000-0000-00001E000000}"/>
            </a:ext>
          </a:extLst>
        </xdr:cNvPr>
        <xdr:cNvSpPr txBox="1">
          <a:spLocks noChangeArrowheads="1"/>
        </xdr:cNvSpPr>
      </xdr:nvSpPr>
      <xdr:spPr bwMode="auto">
        <a:xfrm flipH="1" flipV="1">
          <a:off x="9326880" y="4061459"/>
          <a:ext cx="2049780" cy="45719"/>
        </a:xfrm>
        <a:prstGeom prst="rect">
          <a:avLst/>
        </a:prstGeom>
        <a:noFill/>
        <a:ln w="9525">
          <a:noFill/>
          <a:miter lim="800000"/>
          <a:headEnd/>
          <a:tailEnd/>
        </a:ln>
      </xdr:spPr>
      <xdr:txBody>
        <a:bodyPr vertOverflow="clip" wrap="square" lIns="27432" tIns="22860" rIns="0" bIns="0" anchor="t" upright="1"/>
        <a:lstStyle/>
        <a:p>
          <a:pPr algn="l" rtl="1">
            <a:defRPr sz="1000"/>
          </a:pPr>
          <a:r>
            <a:rPr lang="en-IN" sz="1200" b="1" i="0" strike="noStrike" baseline="0">
              <a:solidFill>
                <a:srgbClr val="000000"/>
              </a:solidFill>
              <a:latin typeface="Arial"/>
              <a:cs typeface="Arial"/>
            </a:rPr>
            <a:t> </a:t>
          </a:r>
          <a:endParaRPr lang="en-IN" sz="1100" b="1" i="0" strike="noStrike">
            <a:solidFill>
              <a:srgbClr val="000000"/>
            </a:solidFill>
            <a:latin typeface="Arial"/>
            <a:cs typeface="Arial"/>
          </a:endParaRPr>
        </a:p>
      </xdr:txBody>
    </xdr:sp>
    <xdr:clientData/>
  </xdr:twoCellAnchor>
  <xdr:twoCellAnchor editAs="oneCell">
    <xdr:from>
      <xdr:col>1</xdr:col>
      <xdr:colOff>259080</xdr:colOff>
      <xdr:row>2</xdr:row>
      <xdr:rowOff>137160</xdr:rowOff>
    </xdr:from>
    <xdr:to>
      <xdr:col>1</xdr:col>
      <xdr:colOff>982980</xdr:colOff>
      <xdr:row>2</xdr:row>
      <xdr:rowOff>1135380</xdr:rowOff>
    </xdr:to>
    <xdr:pic>
      <xdr:nvPicPr>
        <xdr:cNvPr id="6" name="Picture 5"/>
        <xdr:cNvPicPr/>
      </xdr:nvPicPr>
      <xdr:blipFill>
        <a:blip xmlns:r="http://schemas.openxmlformats.org/officeDocument/2006/relationships" r:embed="rId1"/>
        <a:stretch>
          <a:fillRect/>
        </a:stretch>
      </xdr:blipFill>
      <xdr:spPr>
        <a:xfrm>
          <a:off x="731520" y="678180"/>
          <a:ext cx="723900" cy="998220"/>
        </a:xfrm>
        <a:prstGeom prst="rect">
          <a:avLst/>
        </a:prstGeom>
      </xdr:spPr>
    </xdr:pic>
    <xdr:clientData/>
  </xdr:twoCellAnchor>
  <xdr:twoCellAnchor editAs="oneCell">
    <xdr:from>
      <xdr:col>1</xdr:col>
      <xdr:colOff>220980</xdr:colOff>
      <xdr:row>3</xdr:row>
      <xdr:rowOff>205740</xdr:rowOff>
    </xdr:from>
    <xdr:to>
      <xdr:col>1</xdr:col>
      <xdr:colOff>990600</xdr:colOff>
      <xdr:row>3</xdr:row>
      <xdr:rowOff>1135380</xdr:rowOff>
    </xdr:to>
    <xdr:pic>
      <xdr:nvPicPr>
        <xdr:cNvPr id="7" name="Picture 6"/>
        <xdr:cNvPicPr/>
      </xdr:nvPicPr>
      <xdr:blipFill>
        <a:blip xmlns:r="http://schemas.openxmlformats.org/officeDocument/2006/relationships" r:embed="rId2"/>
        <a:stretch>
          <a:fillRect/>
        </a:stretch>
      </xdr:blipFill>
      <xdr:spPr>
        <a:xfrm>
          <a:off x="693420" y="2247900"/>
          <a:ext cx="769620" cy="929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53340</xdr:colOff>
      <xdr:row>8</xdr:row>
      <xdr:rowOff>213360</xdr:rowOff>
    </xdr:from>
    <xdr:to>
      <xdr:col>7</xdr:col>
      <xdr:colOff>1158102</xdr:colOff>
      <xdr:row>8</xdr:row>
      <xdr:rowOff>965741</xdr:rowOff>
    </xdr:to>
    <xdr:pic>
      <xdr:nvPicPr>
        <xdr:cNvPr id="2" name="Picture 1"/>
        <xdr:cNvPicPr>
          <a:picLocks noChangeAspect="1"/>
        </xdr:cNvPicPr>
      </xdr:nvPicPr>
      <xdr:blipFill>
        <a:blip xmlns:r="http://schemas.openxmlformats.org/officeDocument/2006/relationships" r:embed="rId1"/>
        <a:stretch>
          <a:fillRect/>
        </a:stretch>
      </xdr:blipFill>
      <xdr:spPr>
        <a:xfrm>
          <a:off x="6697980" y="1729740"/>
          <a:ext cx="1104762" cy="752381"/>
        </a:xfrm>
        <a:prstGeom prst="rect">
          <a:avLst/>
        </a:prstGeom>
      </xdr:spPr>
    </xdr:pic>
    <xdr:clientData/>
  </xdr:twoCellAnchor>
  <xdr:twoCellAnchor editAs="oneCell">
    <xdr:from>
      <xdr:col>7</xdr:col>
      <xdr:colOff>76200</xdr:colOff>
      <xdr:row>9</xdr:row>
      <xdr:rowOff>335280</xdr:rowOff>
    </xdr:from>
    <xdr:to>
      <xdr:col>7</xdr:col>
      <xdr:colOff>1190486</xdr:colOff>
      <xdr:row>9</xdr:row>
      <xdr:rowOff>1201947</xdr:rowOff>
    </xdr:to>
    <xdr:pic>
      <xdr:nvPicPr>
        <xdr:cNvPr id="3" name="Picture 2"/>
        <xdr:cNvPicPr>
          <a:picLocks noChangeAspect="1"/>
        </xdr:cNvPicPr>
      </xdr:nvPicPr>
      <xdr:blipFill>
        <a:blip xmlns:r="http://schemas.openxmlformats.org/officeDocument/2006/relationships" r:embed="rId2"/>
        <a:stretch>
          <a:fillRect/>
        </a:stretch>
      </xdr:blipFill>
      <xdr:spPr>
        <a:xfrm>
          <a:off x="6720840" y="3009900"/>
          <a:ext cx="1114286" cy="866667"/>
        </a:xfrm>
        <a:prstGeom prst="rect">
          <a:avLst/>
        </a:prstGeom>
      </xdr:spPr>
    </xdr:pic>
    <xdr:clientData/>
  </xdr:twoCellAnchor>
  <xdr:twoCellAnchor editAs="oneCell">
    <xdr:from>
      <xdr:col>7</xdr:col>
      <xdr:colOff>91440</xdr:colOff>
      <xdr:row>10</xdr:row>
      <xdr:rowOff>259080</xdr:rowOff>
    </xdr:from>
    <xdr:to>
      <xdr:col>7</xdr:col>
      <xdr:colOff>1339059</xdr:colOff>
      <xdr:row>10</xdr:row>
      <xdr:rowOff>992413</xdr:rowOff>
    </xdr:to>
    <xdr:pic>
      <xdr:nvPicPr>
        <xdr:cNvPr id="4" name="Picture 3"/>
        <xdr:cNvPicPr>
          <a:picLocks noChangeAspect="1"/>
        </xdr:cNvPicPr>
      </xdr:nvPicPr>
      <xdr:blipFill>
        <a:blip xmlns:r="http://schemas.openxmlformats.org/officeDocument/2006/relationships" r:embed="rId3"/>
        <a:stretch>
          <a:fillRect/>
        </a:stretch>
      </xdr:blipFill>
      <xdr:spPr>
        <a:xfrm>
          <a:off x="6736080" y="4389120"/>
          <a:ext cx="1247619" cy="733333"/>
        </a:xfrm>
        <a:prstGeom prst="rect">
          <a:avLst/>
        </a:prstGeom>
      </xdr:spPr>
    </xdr:pic>
    <xdr:clientData/>
  </xdr:twoCellAnchor>
  <xdr:twoCellAnchor editAs="oneCell">
    <xdr:from>
      <xdr:col>7</xdr:col>
      <xdr:colOff>76200</xdr:colOff>
      <xdr:row>11</xdr:row>
      <xdr:rowOff>45720</xdr:rowOff>
    </xdr:from>
    <xdr:to>
      <xdr:col>7</xdr:col>
      <xdr:colOff>1380962</xdr:colOff>
      <xdr:row>11</xdr:row>
      <xdr:rowOff>655244</xdr:rowOff>
    </xdr:to>
    <xdr:pic>
      <xdr:nvPicPr>
        <xdr:cNvPr id="5" name="Picture 4"/>
        <xdr:cNvPicPr>
          <a:picLocks noChangeAspect="1"/>
        </xdr:cNvPicPr>
      </xdr:nvPicPr>
      <xdr:blipFill>
        <a:blip xmlns:r="http://schemas.openxmlformats.org/officeDocument/2006/relationships" r:embed="rId4"/>
        <a:stretch>
          <a:fillRect/>
        </a:stretch>
      </xdr:blipFill>
      <xdr:spPr>
        <a:xfrm>
          <a:off x="6720840" y="5486400"/>
          <a:ext cx="1304762" cy="609524"/>
        </a:xfrm>
        <a:prstGeom prst="rect">
          <a:avLst/>
        </a:prstGeom>
      </xdr:spPr>
    </xdr:pic>
    <xdr:clientData/>
  </xdr:twoCellAnchor>
  <xdr:twoCellAnchor editAs="oneCell">
    <xdr:from>
      <xdr:col>7</xdr:col>
      <xdr:colOff>106680</xdr:colOff>
      <xdr:row>12</xdr:row>
      <xdr:rowOff>167640</xdr:rowOff>
    </xdr:from>
    <xdr:to>
      <xdr:col>7</xdr:col>
      <xdr:colOff>1373347</xdr:colOff>
      <xdr:row>12</xdr:row>
      <xdr:rowOff>720021</xdr:rowOff>
    </xdr:to>
    <xdr:pic>
      <xdr:nvPicPr>
        <xdr:cNvPr id="6" name="Picture 5"/>
        <xdr:cNvPicPr>
          <a:picLocks noChangeAspect="1"/>
        </xdr:cNvPicPr>
      </xdr:nvPicPr>
      <xdr:blipFill>
        <a:blip xmlns:r="http://schemas.openxmlformats.org/officeDocument/2006/relationships" r:embed="rId5"/>
        <a:stretch>
          <a:fillRect/>
        </a:stretch>
      </xdr:blipFill>
      <xdr:spPr>
        <a:xfrm>
          <a:off x="6751320" y="6339840"/>
          <a:ext cx="1266667" cy="552381"/>
        </a:xfrm>
        <a:prstGeom prst="rect">
          <a:avLst/>
        </a:prstGeom>
      </xdr:spPr>
    </xdr:pic>
    <xdr:clientData/>
  </xdr:twoCellAnchor>
  <xdr:twoCellAnchor editAs="oneCell">
    <xdr:from>
      <xdr:col>7</xdr:col>
      <xdr:colOff>76200</xdr:colOff>
      <xdr:row>13</xdr:row>
      <xdr:rowOff>137160</xdr:rowOff>
    </xdr:from>
    <xdr:to>
      <xdr:col>7</xdr:col>
      <xdr:colOff>1361914</xdr:colOff>
      <xdr:row>13</xdr:row>
      <xdr:rowOff>784779</xdr:rowOff>
    </xdr:to>
    <xdr:pic>
      <xdr:nvPicPr>
        <xdr:cNvPr id="7" name="Picture 6"/>
        <xdr:cNvPicPr>
          <a:picLocks noChangeAspect="1"/>
        </xdr:cNvPicPr>
      </xdr:nvPicPr>
      <xdr:blipFill>
        <a:blip xmlns:r="http://schemas.openxmlformats.org/officeDocument/2006/relationships" r:embed="rId6"/>
        <a:stretch>
          <a:fillRect/>
        </a:stretch>
      </xdr:blipFill>
      <xdr:spPr>
        <a:xfrm>
          <a:off x="6720840" y="7193280"/>
          <a:ext cx="1285714" cy="647619"/>
        </a:xfrm>
        <a:prstGeom prst="rect">
          <a:avLst/>
        </a:prstGeom>
      </xdr:spPr>
    </xdr:pic>
    <xdr:clientData/>
  </xdr:twoCellAnchor>
  <xdr:twoCellAnchor editAs="oneCell">
    <xdr:from>
      <xdr:col>7</xdr:col>
      <xdr:colOff>175260</xdr:colOff>
      <xdr:row>14</xdr:row>
      <xdr:rowOff>99060</xdr:rowOff>
    </xdr:from>
    <xdr:to>
      <xdr:col>7</xdr:col>
      <xdr:colOff>1403831</xdr:colOff>
      <xdr:row>14</xdr:row>
      <xdr:rowOff>727631</xdr:rowOff>
    </xdr:to>
    <xdr:pic>
      <xdr:nvPicPr>
        <xdr:cNvPr id="8" name="Picture 7"/>
        <xdr:cNvPicPr>
          <a:picLocks noChangeAspect="1"/>
        </xdr:cNvPicPr>
      </xdr:nvPicPr>
      <xdr:blipFill>
        <a:blip xmlns:r="http://schemas.openxmlformats.org/officeDocument/2006/relationships" r:embed="rId7"/>
        <a:stretch>
          <a:fillRect/>
        </a:stretch>
      </xdr:blipFill>
      <xdr:spPr>
        <a:xfrm>
          <a:off x="6819900" y="8039100"/>
          <a:ext cx="1228571" cy="628571"/>
        </a:xfrm>
        <a:prstGeom prst="rect">
          <a:avLst/>
        </a:prstGeom>
      </xdr:spPr>
    </xdr:pic>
    <xdr:clientData/>
  </xdr:twoCellAnchor>
  <xdr:twoCellAnchor editAs="oneCell">
    <xdr:from>
      <xdr:col>7</xdr:col>
      <xdr:colOff>114300</xdr:colOff>
      <xdr:row>15</xdr:row>
      <xdr:rowOff>38100</xdr:rowOff>
    </xdr:from>
    <xdr:to>
      <xdr:col>7</xdr:col>
      <xdr:colOff>1400014</xdr:colOff>
      <xdr:row>15</xdr:row>
      <xdr:rowOff>1190481</xdr:rowOff>
    </xdr:to>
    <xdr:pic>
      <xdr:nvPicPr>
        <xdr:cNvPr id="9" name="Picture 8"/>
        <xdr:cNvPicPr>
          <a:picLocks noChangeAspect="1"/>
        </xdr:cNvPicPr>
      </xdr:nvPicPr>
      <xdr:blipFill>
        <a:blip xmlns:r="http://schemas.openxmlformats.org/officeDocument/2006/relationships" r:embed="rId8"/>
        <a:stretch>
          <a:fillRect/>
        </a:stretch>
      </xdr:blipFill>
      <xdr:spPr>
        <a:xfrm>
          <a:off x="6758940" y="8854440"/>
          <a:ext cx="1285714" cy="1152381"/>
        </a:xfrm>
        <a:prstGeom prst="rect">
          <a:avLst/>
        </a:prstGeom>
      </xdr:spPr>
    </xdr:pic>
    <xdr:clientData/>
  </xdr:twoCellAnchor>
  <xdr:twoCellAnchor editAs="oneCell">
    <xdr:from>
      <xdr:col>7</xdr:col>
      <xdr:colOff>99060</xdr:colOff>
      <xdr:row>16</xdr:row>
      <xdr:rowOff>91440</xdr:rowOff>
    </xdr:from>
    <xdr:to>
      <xdr:col>7</xdr:col>
      <xdr:colOff>1384774</xdr:colOff>
      <xdr:row>16</xdr:row>
      <xdr:rowOff>1120011</xdr:rowOff>
    </xdr:to>
    <xdr:pic>
      <xdr:nvPicPr>
        <xdr:cNvPr id="10" name="Picture 9"/>
        <xdr:cNvPicPr>
          <a:picLocks noChangeAspect="1"/>
        </xdr:cNvPicPr>
      </xdr:nvPicPr>
      <xdr:blipFill>
        <a:blip xmlns:r="http://schemas.openxmlformats.org/officeDocument/2006/relationships" r:embed="rId9"/>
        <a:stretch>
          <a:fillRect/>
        </a:stretch>
      </xdr:blipFill>
      <xdr:spPr>
        <a:xfrm>
          <a:off x="6743700" y="10157460"/>
          <a:ext cx="1285714" cy="1028571"/>
        </a:xfrm>
        <a:prstGeom prst="rect">
          <a:avLst/>
        </a:prstGeom>
      </xdr:spPr>
    </xdr:pic>
    <xdr:clientData/>
  </xdr:twoCellAnchor>
  <xdr:twoCellAnchor editAs="oneCell">
    <xdr:from>
      <xdr:col>7</xdr:col>
      <xdr:colOff>99060</xdr:colOff>
      <xdr:row>17</xdr:row>
      <xdr:rowOff>114300</xdr:rowOff>
    </xdr:from>
    <xdr:to>
      <xdr:col>7</xdr:col>
      <xdr:colOff>1308584</xdr:colOff>
      <xdr:row>17</xdr:row>
      <xdr:rowOff>1200014</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6743700" y="11407140"/>
          <a:ext cx="1209524" cy="1085714"/>
        </a:xfrm>
        <a:prstGeom prst="rect">
          <a:avLst/>
        </a:prstGeom>
      </xdr:spPr>
    </xdr:pic>
    <xdr:clientData/>
  </xdr:twoCellAnchor>
  <xdr:twoCellAnchor editAs="oneCell">
    <xdr:from>
      <xdr:col>7</xdr:col>
      <xdr:colOff>190500</xdr:colOff>
      <xdr:row>18</xdr:row>
      <xdr:rowOff>76200</xdr:rowOff>
    </xdr:from>
    <xdr:to>
      <xdr:col>7</xdr:col>
      <xdr:colOff>1266690</xdr:colOff>
      <xdr:row>18</xdr:row>
      <xdr:rowOff>990486</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6835140" y="12679680"/>
          <a:ext cx="1076190" cy="914286"/>
        </a:xfrm>
        <a:prstGeom prst="rect">
          <a:avLst/>
        </a:prstGeom>
      </xdr:spPr>
    </xdr:pic>
    <xdr:clientData/>
  </xdr:twoCellAnchor>
  <xdr:twoCellAnchor editAs="oneCell">
    <xdr:from>
      <xdr:col>7</xdr:col>
      <xdr:colOff>83820</xdr:colOff>
      <xdr:row>19</xdr:row>
      <xdr:rowOff>251460</xdr:rowOff>
    </xdr:from>
    <xdr:to>
      <xdr:col>7</xdr:col>
      <xdr:colOff>1264772</xdr:colOff>
      <xdr:row>19</xdr:row>
      <xdr:rowOff>918127</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6728460" y="13876020"/>
          <a:ext cx="1180952" cy="666667"/>
        </a:xfrm>
        <a:prstGeom prst="rect">
          <a:avLst/>
        </a:prstGeom>
      </xdr:spPr>
    </xdr:pic>
    <xdr:clientData/>
  </xdr:twoCellAnchor>
  <xdr:twoCellAnchor editAs="oneCell">
    <xdr:from>
      <xdr:col>7</xdr:col>
      <xdr:colOff>152400</xdr:colOff>
      <xdr:row>20</xdr:row>
      <xdr:rowOff>129540</xdr:rowOff>
    </xdr:from>
    <xdr:to>
      <xdr:col>7</xdr:col>
      <xdr:colOff>1161924</xdr:colOff>
      <xdr:row>20</xdr:row>
      <xdr:rowOff>824778</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6797040" y="14919960"/>
          <a:ext cx="1009524" cy="695238"/>
        </a:xfrm>
        <a:prstGeom prst="rect">
          <a:avLst/>
        </a:prstGeom>
      </xdr:spPr>
    </xdr:pic>
    <xdr:clientData/>
  </xdr:twoCellAnchor>
  <xdr:twoCellAnchor editAs="oneCell">
    <xdr:from>
      <xdr:col>7</xdr:col>
      <xdr:colOff>99060</xdr:colOff>
      <xdr:row>30</xdr:row>
      <xdr:rowOff>190500</xdr:rowOff>
    </xdr:from>
    <xdr:to>
      <xdr:col>7</xdr:col>
      <xdr:colOff>1184774</xdr:colOff>
      <xdr:row>30</xdr:row>
      <xdr:rowOff>723833</xdr:rowOff>
    </xdr:to>
    <xdr:pic>
      <xdr:nvPicPr>
        <xdr:cNvPr id="16" name="Picture 15"/>
        <xdr:cNvPicPr>
          <a:picLocks noChangeAspect="1"/>
        </xdr:cNvPicPr>
      </xdr:nvPicPr>
      <xdr:blipFill>
        <a:blip xmlns:r="http://schemas.openxmlformats.org/officeDocument/2006/relationships" r:embed="rId14"/>
        <a:stretch>
          <a:fillRect/>
        </a:stretch>
      </xdr:blipFill>
      <xdr:spPr>
        <a:xfrm>
          <a:off x="8130540" y="20314920"/>
          <a:ext cx="1085714" cy="533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4.xml.rels><?xml version="1.0" encoding="UTF-8" standalone="yes"?>
<Relationships xmlns="http://schemas.openxmlformats.org/package/2006/relationships"><Relationship Id="rId3" Type="http://schemas.openxmlformats.org/officeDocument/2006/relationships/hyperlink" Target="mailto:GST@9%25" TargetMode="External"/><Relationship Id="rId2" Type="http://schemas.openxmlformats.org/officeDocument/2006/relationships/hyperlink" Target="mailto:GST@9%25" TargetMode="External"/><Relationship Id="rId1" Type="http://schemas.openxmlformats.org/officeDocument/2006/relationships/hyperlink" Target="mailto:GST@9%25" TargetMode="External"/><Relationship Id="rId5" Type="http://schemas.openxmlformats.org/officeDocument/2006/relationships/printerSettings" Target="../printerSettings/printerSettings30.bin"/><Relationship Id="rId4" Type="http://schemas.openxmlformats.org/officeDocument/2006/relationships/hyperlink" Target="mailto:GST@9%25" TargetMode="Externa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61.xml.rels><?xml version="1.0" encoding="UTF-8" standalone="yes"?>
<Relationships xmlns="http://schemas.openxmlformats.org/package/2006/relationships"><Relationship Id="rId3" Type="http://schemas.openxmlformats.org/officeDocument/2006/relationships/hyperlink" Target="mailto:3.Max15fps@1.3M(1280%C3%97960)&amp;25/30fps@720P(1280%C3%97720)" TargetMode="External"/><Relationship Id="rId2" Type="http://schemas.openxmlformats.org/officeDocument/2006/relationships/hyperlink" Target="mailto:3.Max15fps@1.3M(1280%C3%97960)&amp;25/30fps@720P(1280%C3%97720)" TargetMode="External"/><Relationship Id="rId1" Type="http://schemas.openxmlformats.org/officeDocument/2006/relationships/hyperlink" Target="mailto:3.Max15fps@1.3M(1280%C3%97960)&amp;25/30fps@720P(1280%C3%97720)" TargetMode="External"/><Relationship Id="rId4" Type="http://schemas.openxmlformats.org/officeDocument/2006/relationships/hyperlink" Target="mailto:3.Max15fps@1.3M(1280%C3%97960)&amp;25/30fps@720P(1280%C3%97720)" TargetMode="External"/></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19" workbookViewId="0">
      <selection activeCell="F39" sqref="F39"/>
    </sheetView>
  </sheetViews>
  <sheetFormatPr defaultColWidth="9.109375" defaultRowHeight="15.6"/>
  <cols>
    <col min="1" max="1" width="7.5546875" style="4" customWidth="1"/>
    <col min="2" max="2" width="30.109375" style="4" customWidth="1"/>
    <col min="3" max="3" width="36.33203125" style="4" customWidth="1"/>
    <col min="4" max="4" width="8" style="4" customWidth="1"/>
    <col min="5" max="5" width="12" style="4" customWidth="1"/>
    <col min="6" max="6" width="15.6640625" style="4" customWidth="1"/>
    <col min="7" max="16384" width="9.109375" style="4"/>
  </cols>
  <sheetData>
    <row r="1" spans="1:6">
      <c r="A1" s="5" t="s">
        <v>17</v>
      </c>
    </row>
    <row r="2" spans="1:6">
      <c r="A2" s="4" t="s">
        <v>27</v>
      </c>
    </row>
    <row r="4" spans="1:6" ht="27" customHeight="1">
      <c r="A4" s="1" t="s">
        <v>0</v>
      </c>
      <c r="B4" s="1" t="s">
        <v>6</v>
      </c>
      <c r="C4" s="1" t="s">
        <v>1</v>
      </c>
      <c r="D4" s="1" t="s">
        <v>2</v>
      </c>
      <c r="E4" s="1" t="s">
        <v>3</v>
      </c>
      <c r="F4" s="1" t="s">
        <v>4</v>
      </c>
    </row>
    <row r="5" spans="1:6" ht="31.5" customHeight="1">
      <c r="A5" s="2">
        <v>1</v>
      </c>
      <c r="B5" s="2" t="s">
        <v>7</v>
      </c>
      <c r="C5" s="3" t="s">
        <v>8</v>
      </c>
      <c r="D5" s="2">
        <v>1</v>
      </c>
      <c r="E5" s="2">
        <v>69980</v>
      </c>
      <c r="F5" s="2">
        <f>D5*E5</f>
        <v>69980</v>
      </c>
    </row>
    <row r="6" spans="1:6" ht="31.5" customHeight="1">
      <c r="A6" s="2">
        <v>2</v>
      </c>
      <c r="B6" s="2" t="s">
        <v>9</v>
      </c>
      <c r="C6" s="3" t="s">
        <v>10</v>
      </c>
      <c r="D6" s="2">
        <v>5</v>
      </c>
      <c r="E6" s="2">
        <v>1450</v>
      </c>
      <c r="F6" s="2">
        <f t="shared" ref="F6:F10" si="0">D6*E6</f>
        <v>7250</v>
      </c>
    </row>
    <row r="7" spans="1:6" ht="16.5" customHeight="1">
      <c r="A7" s="2">
        <v>3</v>
      </c>
      <c r="B7" s="2" t="s">
        <v>11</v>
      </c>
      <c r="C7" s="3" t="s">
        <v>12</v>
      </c>
      <c r="D7" s="2">
        <v>1</v>
      </c>
      <c r="E7" s="2">
        <v>4650</v>
      </c>
      <c r="F7" s="2">
        <f t="shared" si="0"/>
        <v>4650</v>
      </c>
    </row>
    <row r="8" spans="1:6">
      <c r="A8" s="2">
        <v>4</v>
      </c>
      <c r="B8" s="2" t="s">
        <v>13</v>
      </c>
      <c r="C8" s="3" t="s">
        <v>14</v>
      </c>
      <c r="D8" s="2">
        <v>1</v>
      </c>
      <c r="E8" s="2">
        <v>6980</v>
      </c>
      <c r="F8" s="2">
        <f t="shared" si="0"/>
        <v>6980</v>
      </c>
    </row>
    <row r="9" spans="1:6" ht="31.2">
      <c r="A9" s="2">
        <v>5</v>
      </c>
      <c r="B9" s="2" t="s">
        <v>15</v>
      </c>
      <c r="C9" s="3" t="s">
        <v>16</v>
      </c>
      <c r="D9" s="2">
        <v>1</v>
      </c>
      <c r="E9" s="2">
        <v>9900</v>
      </c>
      <c r="F9" s="2">
        <f t="shared" si="0"/>
        <v>9900</v>
      </c>
    </row>
    <row r="10" spans="1:6" ht="21" customHeight="1">
      <c r="A10" s="2">
        <v>6</v>
      </c>
      <c r="B10" s="404" t="s">
        <v>26</v>
      </c>
      <c r="C10" s="405"/>
      <c r="D10" s="2">
        <v>1</v>
      </c>
      <c r="E10" s="2">
        <v>16800</v>
      </c>
      <c r="F10" s="2">
        <f t="shared" si="0"/>
        <v>16800</v>
      </c>
    </row>
    <row r="11" spans="1:6">
      <c r="A11" s="407" t="s">
        <v>5</v>
      </c>
      <c r="B11" s="408"/>
      <c r="C11" s="408"/>
      <c r="D11" s="408"/>
      <c r="E11" s="409"/>
      <c r="F11" s="1">
        <f>SUM(F5:F10)</f>
        <v>115560</v>
      </c>
    </row>
    <row r="13" spans="1:6">
      <c r="A13" s="4" t="s">
        <v>28</v>
      </c>
    </row>
    <row r="14" spans="1:6">
      <c r="A14" s="1" t="s">
        <v>0</v>
      </c>
      <c r="B14" s="1" t="s">
        <v>6</v>
      </c>
      <c r="C14" s="1" t="s">
        <v>1</v>
      </c>
      <c r="D14" s="1" t="s">
        <v>2</v>
      </c>
      <c r="E14" s="1" t="s">
        <v>3</v>
      </c>
      <c r="F14" s="1" t="s">
        <v>4</v>
      </c>
    </row>
    <row r="15" spans="1:6" ht="17.25" customHeight="1">
      <c r="A15" s="2">
        <v>1</v>
      </c>
      <c r="B15" s="2" t="s">
        <v>18</v>
      </c>
      <c r="C15" s="3" t="s">
        <v>19</v>
      </c>
      <c r="D15" s="2">
        <v>1</v>
      </c>
      <c r="E15" s="2">
        <v>9000</v>
      </c>
      <c r="F15" s="2">
        <f>D15*E15</f>
        <v>9000</v>
      </c>
    </row>
    <row r="16" spans="1:6">
      <c r="A16" s="2">
        <v>2</v>
      </c>
      <c r="B16" s="2" t="s">
        <v>20</v>
      </c>
      <c r="C16" s="3" t="s">
        <v>21</v>
      </c>
      <c r="D16" s="2">
        <v>1</v>
      </c>
      <c r="E16" s="2">
        <v>11980</v>
      </c>
      <c r="F16" s="2">
        <f>D16*E16</f>
        <v>11980</v>
      </c>
    </row>
    <row r="17" spans="1:6">
      <c r="A17" s="8"/>
      <c r="B17" s="8"/>
      <c r="C17" s="9"/>
      <c r="D17" s="8"/>
      <c r="E17" s="8"/>
      <c r="F17" s="8"/>
    </row>
    <row r="19" spans="1:6">
      <c r="A19" s="5" t="s">
        <v>30</v>
      </c>
    </row>
    <row r="20" spans="1:6">
      <c r="A20" s="4" t="s">
        <v>27</v>
      </c>
      <c r="B20"/>
      <c r="C20"/>
      <c r="D20"/>
      <c r="E20"/>
    </row>
    <row r="21" spans="1:6">
      <c r="A21"/>
      <c r="B21"/>
      <c r="C21"/>
      <c r="D21"/>
      <c r="E21"/>
    </row>
    <row r="22" spans="1:6">
      <c r="A22" s="1" t="s">
        <v>0</v>
      </c>
      <c r="B22" s="1" t="s">
        <v>1</v>
      </c>
      <c r="C22" s="1" t="s">
        <v>2</v>
      </c>
      <c r="D22" s="1" t="s">
        <v>3</v>
      </c>
      <c r="E22" s="1" t="s">
        <v>4</v>
      </c>
    </row>
    <row r="23" spans="1:6" ht="73.5" customHeight="1">
      <c r="A23" s="2">
        <v>1</v>
      </c>
      <c r="B23" s="2" t="s">
        <v>29</v>
      </c>
      <c r="C23" s="2">
        <v>1</v>
      </c>
      <c r="D23" s="2">
        <v>58980</v>
      </c>
      <c r="E23" s="2">
        <f>C23*D23</f>
        <v>58980</v>
      </c>
    </row>
    <row r="24" spans="1:6">
      <c r="A24" s="2">
        <v>2</v>
      </c>
      <c r="B24" s="2" t="s">
        <v>22</v>
      </c>
      <c r="C24" s="2">
        <v>5</v>
      </c>
      <c r="D24" s="2">
        <v>1800</v>
      </c>
      <c r="E24" s="2">
        <f>C24*D24</f>
        <v>9000</v>
      </c>
    </row>
    <row r="25" spans="1:6" ht="28.8">
      <c r="A25" s="2">
        <v>3</v>
      </c>
      <c r="B25" s="6" t="s">
        <v>23</v>
      </c>
      <c r="C25" s="2">
        <v>1</v>
      </c>
      <c r="D25" s="2">
        <v>150</v>
      </c>
      <c r="E25" s="2">
        <f>C25*D25</f>
        <v>150</v>
      </c>
    </row>
    <row r="26" spans="1:6" ht="28.8">
      <c r="A26" s="2">
        <v>4</v>
      </c>
      <c r="B26" s="6" t="s">
        <v>24</v>
      </c>
      <c r="C26" s="2">
        <v>1</v>
      </c>
      <c r="D26" s="2">
        <v>250</v>
      </c>
      <c r="E26" s="2">
        <f>C26*D26</f>
        <v>250</v>
      </c>
    </row>
    <row r="27" spans="1:6" ht="31.2">
      <c r="A27" s="2">
        <v>6</v>
      </c>
      <c r="B27" s="7" t="s">
        <v>25</v>
      </c>
      <c r="C27" s="2">
        <v>1</v>
      </c>
      <c r="D27" s="2">
        <v>15000</v>
      </c>
      <c r="E27" s="2">
        <f>C27*D27</f>
        <v>15000</v>
      </c>
    </row>
    <row r="28" spans="1:6">
      <c r="A28" s="406" t="s">
        <v>5</v>
      </c>
      <c r="B28" s="406"/>
      <c r="C28" s="406"/>
      <c r="D28" s="406"/>
      <c r="E28" s="1">
        <f>SUM(E23:E27)</f>
        <v>83380</v>
      </c>
    </row>
  </sheetData>
  <mergeCells count="3">
    <mergeCell ref="B10:C10"/>
    <mergeCell ref="A28:D28"/>
    <mergeCell ref="A11:E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topLeftCell="A29" workbookViewId="0">
      <selection activeCell="B33" sqref="B33"/>
    </sheetView>
  </sheetViews>
  <sheetFormatPr defaultColWidth="9.109375" defaultRowHeight="14.4"/>
  <cols>
    <col min="1" max="1" width="19.88671875" style="36" customWidth="1"/>
    <col min="2" max="2" width="39.33203125" style="36" customWidth="1"/>
    <col min="3" max="3" width="32.44140625" style="36" customWidth="1"/>
    <col min="4" max="4" width="22.6640625" style="36" customWidth="1"/>
    <col min="5" max="5" width="21" style="36" customWidth="1"/>
    <col min="6" max="6" width="9.109375" style="36"/>
    <col min="7" max="7" width="19.44140625" style="36" customWidth="1"/>
    <col min="8" max="8" width="9.109375" style="36"/>
    <col min="9" max="9" width="17.109375" style="36" customWidth="1"/>
    <col min="10" max="16384" width="9.109375" style="36"/>
  </cols>
  <sheetData>
    <row r="1" spans="1:5" ht="15.6">
      <c r="A1" s="38" t="s">
        <v>0</v>
      </c>
      <c r="B1" s="38" t="s">
        <v>1</v>
      </c>
      <c r="C1" s="38" t="s">
        <v>2</v>
      </c>
      <c r="D1" s="38" t="s">
        <v>3</v>
      </c>
      <c r="E1" s="38" t="s">
        <v>4</v>
      </c>
    </row>
    <row r="2" spans="1:5" ht="32.25" customHeight="1">
      <c r="A2" s="2" t="s">
        <v>81</v>
      </c>
      <c r="B2" s="2" t="s">
        <v>128</v>
      </c>
      <c r="C2" s="2">
        <v>41</v>
      </c>
      <c r="D2" s="2">
        <v>4990</v>
      </c>
      <c r="E2" s="2">
        <f>C2*D2</f>
        <v>204590</v>
      </c>
    </row>
    <row r="3" spans="1:5" ht="33.75" customHeight="1">
      <c r="A3" s="2">
        <v>2</v>
      </c>
      <c r="B3" s="2" t="s">
        <v>129</v>
      </c>
      <c r="C3" s="2">
        <v>1</v>
      </c>
      <c r="D3" s="2">
        <v>118000</v>
      </c>
      <c r="E3" s="2">
        <f t="shared" ref="E3:E14" si="0">C3*D3</f>
        <v>118000</v>
      </c>
    </row>
    <row r="4" spans="1:5" ht="15.6">
      <c r="A4" s="2">
        <v>3</v>
      </c>
      <c r="B4" s="2" t="s">
        <v>33</v>
      </c>
      <c r="C4" s="2">
        <v>2</v>
      </c>
      <c r="D4" s="2">
        <v>4980</v>
      </c>
      <c r="E4" s="2">
        <f t="shared" si="0"/>
        <v>9960</v>
      </c>
    </row>
    <row r="5" spans="1:5" ht="31.2">
      <c r="A5" s="2">
        <v>4</v>
      </c>
      <c r="B5" s="2" t="s">
        <v>130</v>
      </c>
      <c r="C5" s="2">
        <v>3</v>
      </c>
      <c r="D5" s="2">
        <v>25800</v>
      </c>
      <c r="E5" s="2">
        <f t="shared" si="0"/>
        <v>77400</v>
      </c>
    </row>
    <row r="6" spans="1:5" ht="15.6">
      <c r="A6" s="2">
        <v>5</v>
      </c>
      <c r="B6" s="2" t="s">
        <v>131</v>
      </c>
      <c r="C6" s="2">
        <v>2</v>
      </c>
      <c r="D6" s="2">
        <v>9200</v>
      </c>
      <c r="E6" s="2">
        <f t="shared" si="0"/>
        <v>18400</v>
      </c>
    </row>
    <row r="7" spans="1:5" ht="15.6">
      <c r="A7" s="2">
        <v>6</v>
      </c>
      <c r="B7" s="2" t="s">
        <v>34</v>
      </c>
      <c r="C7" s="2">
        <v>41</v>
      </c>
      <c r="D7" s="2">
        <v>110</v>
      </c>
      <c r="E7" s="2">
        <f t="shared" si="0"/>
        <v>4510</v>
      </c>
    </row>
    <row r="8" spans="1:5" ht="31.2">
      <c r="A8" s="2">
        <v>7</v>
      </c>
      <c r="B8" s="2" t="s">
        <v>35</v>
      </c>
      <c r="C8" s="2">
        <v>87</v>
      </c>
      <c r="D8" s="2">
        <v>160</v>
      </c>
      <c r="E8" s="2">
        <f t="shared" si="0"/>
        <v>13920</v>
      </c>
    </row>
    <row r="9" spans="1:5" ht="15.6">
      <c r="A9" s="2">
        <v>8</v>
      </c>
      <c r="B9" s="2" t="s">
        <v>36</v>
      </c>
      <c r="C9" s="2">
        <v>1</v>
      </c>
      <c r="D9" s="2">
        <v>550</v>
      </c>
      <c r="E9" s="2">
        <f t="shared" si="0"/>
        <v>550</v>
      </c>
    </row>
    <row r="10" spans="1:5" ht="31.2">
      <c r="A10" s="2">
        <v>9</v>
      </c>
      <c r="B10" s="2" t="s">
        <v>49</v>
      </c>
      <c r="C10" s="2">
        <v>1</v>
      </c>
      <c r="D10" s="2">
        <v>3990</v>
      </c>
      <c r="E10" s="2">
        <f t="shared" si="0"/>
        <v>3990</v>
      </c>
    </row>
    <row r="11" spans="1:5" ht="31.2">
      <c r="A11" s="2">
        <v>10</v>
      </c>
      <c r="B11" s="2" t="s">
        <v>50</v>
      </c>
      <c r="C11" s="2">
        <v>3</v>
      </c>
      <c r="D11" s="2">
        <v>2500</v>
      </c>
      <c r="E11" s="2">
        <f t="shared" si="0"/>
        <v>7500</v>
      </c>
    </row>
    <row r="12" spans="1:5" ht="15.6">
      <c r="A12" s="2">
        <v>11</v>
      </c>
      <c r="B12" s="2" t="s">
        <v>38</v>
      </c>
      <c r="C12" s="2">
        <v>1</v>
      </c>
      <c r="D12" s="2">
        <v>600</v>
      </c>
      <c r="E12" s="2">
        <f t="shared" si="0"/>
        <v>600</v>
      </c>
    </row>
    <row r="13" spans="1:5" ht="31.2">
      <c r="A13" s="2">
        <v>12</v>
      </c>
      <c r="B13" s="2" t="s">
        <v>25</v>
      </c>
      <c r="C13" s="2">
        <v>1</v>
      </c>
      <c r="D13" s="2">
        <v>25000</v>
      </c>
      <c r="E13" s="2">
        <f t="shared" si="0"/>
        <v>25000</v>
      </c>
    </row>
    <row r="14" spans="1:5" ht="15.6">
      <c r="A14" s="2">
        <v>13</v>
      </c>
      <c r="B14" s="2" t="s">
        <v>135</v>
      </c>
      <c r="C14" s="2">
        <v>1</v>
      </c>
      <c r="D14" s="2">
        <v>15000</v>
      </c>
      <c r="E14" s="2">
        <f t="shared" si="0"/>
        <v>15000</v>
      </c>
    </row>
    <row r="15" spans="1:5" ht="15.6">
      <c r="A15" s="407" t="s">
        <v>5</v>
      </c>
      <c r="B15" s="408"/>
      <c r="C15" s="408"/>
      <c r="D15" s="409"/>
      <c r="E15" s="38">
        <f>SUM(E2:E14)</f>
        <v>499420</v>
      </c>
    </row>
    <row r="16" spans="1:5" ht="15.6">
      <c r="A16" s="406" t="s">
        <v>39</v>
      </c>
      <c r="B16" s="406"/>
      <c r="C16" s="406"/>
      <c r="D16" s="406"/>
      <c r="E16" s="38">
        <f>E15*9%</f>
        <v>44947.799999999996</v>
      </c>
    </row>
    <row r="17" spans="1:5" ht="15.6">
      <c r="A17" s="406" t="s">
        <v>39</v>
      </c>
      <c r="B17" s="406"/>
      <c r="C17" s="406"/>
      <c r="D17" s="406"/>
      <c r="E17" s="38">
        <f>E15*9%</f>
        <v>44947.799999999996</v>
      </c>
    </row>
    <row r="18" spans="1:5" ht="15.6">
      <c r="A18" s="406" t="s">
        <v>40</v>
      </c>
      <c r="B18" s="406"/>
      <c r="C18" s="406"/>
      <c r="D18" s="406"/>
      <c r="E18" s="38">
        <f>SUM(E15:E17)</f>
        <v>589315.60000000009</v>
      </c>
    </row>
    <row r="19" spans="1:5" ht="15.6">
      <c r="A19" s="14"/>
      <c r="B19" s="14"/>
      <c r="C19" s="14"/>
      <c r="D19" s="14"/>
      <c r="E19" s="14"/>
    </row>
    <row r="20" spans="1:5">
      <c r="A20" s="440" t="s">
        <v>41</v>
      </c>
      <c r="B20" s="440"/>
      <c r="C20" s="440"/>
      <c r="D20" s="440"/>
      <c r="E20" s="440"/>
    </row>
    <row r="21" spans="1:5" ht="19.5" customHeight="1">
      <c r="A21" s="438" t="s">
        <v>134</v>
      </c>
      <c r="B21" s="438"/>
      <c r="C21" s="438"/>
      <c r="D21" s="438"/>
      <c r="E21" s="438"/>
    </row>
    <row r="22" spans="1:5">
      <c r="A22" s="43"/>
      <c r="B22" s="43"/>
      <c r="C22" s="43"/>
      <c r="D22" s="43"/>
      <c r="E22" s="43"/>
    </row>
    <row r="23" spans="1:5" ht="15.75" customHeight="1">
      <c r="A23" s="32" t="s">
        <v>42</v>
      </c>
      <c r="B23" s="32"/>
    </row>
    <row r="24" spans="1:5" ht="14.25" customHeight="1">
      <c r="A24" s="32" t="s">
        <v>43</v>
      </c>
      <c r="B24" s="32"/>
    </row>
    <row r="25" spans="1:5">
      <c r="A25" s="11" t="s">
        <v>228</v>
      </c>
    </row>
    <row r="26" spans="1:5">
      <c r="A26" s="11" t="s">
        <v>369</v>
      </c>
    </row>
    <row r="27" spans="1:5">
      <c r="A27" s="11"/>
    </row>
    <row r="28" spans="1:5">
      <c r="A28" s="44" t="s">
        <v>136</v>
      </c>
    </row>
    <row r="29" spans="1:5">
      <c r="A29" s="439" t="s">
        <v>368</v>
      </c>
      <c r="B29" s="439"/>
      <c r="C29" s="439"/>
      <c r="D29" s="439"/>
      <c r="E29" s="439"/>
    </row>
    <row r="30" spans="1:5" ht="28.5" customHeight="1">
      <c r="A30" s="439"/>
      <c r="B30" s="439"/>
      <c r="C30" s="439"/>
      <c r="D30" s="439"/>
      <c r="E30" s="439"/>
    </row>
    <row r="32" spans="1:5" ht="15.6">
      <c r="A32" s="109" t="s">
        <v>0</v>
      </c>
      <c r="B32" s="109" t="s">
        <v>1</v>
      </c>
      <c r="C32" s="109" t="s">
        <v>2</v>
      </c>
      <c r="D32" s="109" t="s">
        <v>3</v>
      </c>
      <c r="E32" s="109" t="s">
        <v>4</v>
      </c>
    </row>
    <row r="33" spans="1:5" ht="62.4">
      <c r="A33" s="2">
        <v>1</v>
      </c>
      <c r="B33" s="2" t="s">
        <v>128</v>
      </c>
      <c r="C33" s="2">
        <v>33</v>
      </c>
      <c r="D33" s="2">
        <v>4990</v>
      </c>
      <c r="E33" s="2">
        <f>C33*D33</f>
        <v>164670</v>
      </c>
    </row>
    <row r="34" spans="1:5" ht="30.6" customHeight="1">
      <c r="A34" s="2">
        <v>2</v>
      </c>
      <c r="B34" s="2" t="s">
        <v>63</v>
      </c>
      <c r="C34" s="2">
        <v>1</v>
      </c>
      <c r="D34" s="2">
        <v>4990</v>
      </c>
      <c r="E34" s="2">
        <f>C34*D34</f>
        <v>4990</v>
      </c>
    </row>
    <row r="35" spans="1:5" ht="93.6">
      <c r="A35" s="2">
        <v>3</v>
      </c>
      <c r="B35" s="2" t="s">
        <v>391</v>
      </c>
      <c r="C35" s="2">
        <v>2</v>
      </c>
      <c r="D35" s="2">
        <v>16990</v>
      </c>
      <c r="E35" s="2">
        <f>C35*D35</f>
        <v>33980</v>
      </c>
    </row>
    <row r="36" spans="1:5" ht="31.2">
      <c r="A36" s="2" t="s">
        <v>501</v>
      </c>
      <c r="B36" s="2" t="s">
        <v>129</v>
      </c>
      <c r="C36" s="2">
        <v>1</v>
      </c>
      <c r="D36" s="2">
        <v>118000</v>
      </c>
      <c r="E36" s="2">
        <f t="shared" ref="E36:E48" si="1">C36*D36</f>
        <v>118000</v>
      </c>
    </row>
    <row r="37" spans="1:5" ht="15.6">
      <c r="A37" s="2">
        <v>5</v>
      </c>
      <c r="B37" s="2" t="s">
        <v>33</v>
      </c>
      <c r="C37" s="2">
        <v>2</v>
      </c>
      <c r="D37" s="2">
        <v>4980</v>
      </c>
      <c r="E37" s="2">
        <f t="shared" si="1"/>
        <v>9960</v>
      </c>
    </row>
    <row r="38" spans="1:5" ht="15.6">
      <c r="A38" s="2">
        <v>6</v>
      </c>
      <c r="B38" s="2" t="s">
        <v>500</v>
      </c>
      <c r="C38" s="2">
        <v>2</v>
      </c>
      <c r="D38" s="2">
        <v>25800</v>
      </c>
      <c r="E38" s="2">
        <f t="shared" si="1"/>
        <v>51600</v>
      </c>
    </row>
    <row r="39" spans="1:5" ht="15.6">
      <c r="A39" s="2">
        <v>7</v>
      </c>
      <c r="B39" s="2" t="s">
        <v>48</v>
      </c>
      <c r="C39" s="2">
        <v>5</v>
      </c>
      <c r="D39" s="2">
        <v>9200</v>
      </c>
      <c r="E39" s="2">
        <f t="shared" si="1"/>
        <v>46000</v>
      </c>
    </row>
    <row r="40" spans="1:5" ht="15.6">
      <c r="A40" s="2">
        <v>8</v>
      </c>
      <c r="B40" s="2" t="s">
        <v>34</v>
      </c>
      <c r="C40" s="2">
        <v>36</v>
      </c>
      <c r="D40" s="2">
        <v>110</v>
      </c>
      <c r="E40" s="2">
        <f t="shared" si="1"/>
        <v>3960</v>
      </c>
    </row>
    <row r="41" spans="1:5" ht="31.2">
      <c r="A41" s="2">
        <v>9</v>
      </c>
      <c r="B41" s="2" t="s">
        <v>35</v>
      </c>
      <c r="C41" s="2">
        <v>76</v>
      </c>
      <c r="D41" s="2">
        <v>160</v>
      </c>
      <c r="E41" s="2">
        <f t="shared" si="1"/>
        <v>12160</v>
      </c>
    </row>
    <row r="42" spans="1:5" ht="15.6">
      <c r="A42" s="2">
        <v>10</v>
      </c>
      <c r="B42" s="2" t="s">
        <v>36</v>
      </c>
      <c r="C42" s="2">
        <v>1</v>
      </c>
      <c r="D42" s="2">
        <v>550</v>
      </c>
      <c r="E42" s="2">
        <f t="shared" si="1"/>
        <v>550</v>
      </c>
    </row>
    <row r="43" spans="1:5" ht="31.2">
      <c r="A43" s="2">
        <v>11</v>
      </c>
      <c r="B43" s="2" t="s">
        <v>49</v>
      </c>
      <c r="C43" s="2">
        <v>1</v>
      </c>
      <c r="D43" s="2">
        <v>3990</v>
      </c>
      <c r="E43" s="2">
        <f t="shared" si="1"/>
        <v>3990</v>
      </c>
    </row>
    <row r="44" spans="1:5" ht="31.2">
      <c r="A44" s="2">
        <v>12</v>
      </c>
      <c r="B44" s="2" t="s">
        <v>50</v>
      </c>
      <c r="C44" s="2">
        <v>6</v>
      </c>
      <c r="D44" s="2">
        <v>2500</v>
      </c>
      <c r="E44" s="2">
        <f t="shared" si="1"/>
        <v>15000</v>
      </c>
    </row>
    <row r="45" spans="1:5" ht="15.6">
      <c r="A45" s="2">
        <v>13</v>
      </c>
      <c r="B45" s="2" t="s">
        <v>38</v>
      </c>
      <c r="C45" s="2">
        <v>1</v>
      </c>
      <c r="D45" s="2">
        <v>600</v>
      </c>
      <c r="E45" s="2">
        <f t="shared" si="1"/>
        <v>600</v>
      </c>
    </row>
    <row r="46" spans="1:5" ht="31.2">
      <c r="A46" s="2">
        <v>14</v>
      </c>
      <c r="B46" s="2" t="s">
        <v>25</v>
      </c>
      <c r="C46" s="2">
        <v>1</v>
      </c>
      <c r="D46" s="2">
        <v>26900</v>
      </c>
      <c r="E46" s="2">
        <f t="shared" si="1"/>
        <v>26900</v>
      </c>
    </row>
    <row r="47" spans="1:5" ht="15.6">
      <c r="A47" s="2">
        <v>15</v>
      </c>
      <c r="B47" s="2" t="s">
        <v>135</v>
      </c>
      <c r="C47" s="2">
        <v>1</v>
      </c>
      <c r="D47" s="2">
        <v>15000</v>
      </c>
      <c r="E47" s="2">
        <f t="shared" si="1"/>
        <v>15000</v>
      </c>
    </row>
    <row r="48" spans="1:5" ht="46.8">
      <c r="A48" s="2" t="s">
        <v>502</v>
      </c>
      <c r="B48" s="2" t="s">
        <v>506</v>
      </c>
      <c r="C48" s="2">
        <v>975</v>
      </c>
      <c r="D48" s="2">
        <v>95</v>
      </c>
      <c r="E48" s="2">
        <f t="shared" si="1"/>
        <v>92625</v>
      </c>
    </row>
    <row r="49" spans="1:6" ht="15.6">
      <c r="A49" s="407" t="s">
        <v>5</v>
      </c>
      <c r="B49" s="408"/>
      <c r="C49" s="408"/>
      <c r="D49" s="409"/>
      <c r="E49" s="109">
        <f>SUM(E33:E48)</f>
        <v>599985</v>
      </c>
      <c r="F49" s="36">
        <f>E49*1.18</f>
        <v>707982.29999999993</v>
      </c>
    </row>
    <row r="50" spans="1:6" ht="14.4" customHeight="1">
      <c r="A50" s="441" t="s">
        <v>504</v>
      </c>
      <c r="B50" s="441"/>
    </row>
    <row r="51" spans="1:6">
      <c r="A51" s="440" t="s">
        <v>507</v>
      </c>
      <c r="B51" s="440"/>
      <c r="C51" s="440"/>
      <c r="D51" s="440"/>
      <c r="E51" s="440"/>
    </row>
    <row r="52" spans="1:6">
      <c r="A52" s="112"/>
      <c r="B52" s="112"/>
      <c r="C52" s="112"/>
      <c r="D52" s="112"/>
      <c r="E52" s="112"/>
    </row>
    <row r="53" spans="1:6">
      <c r="A53" s="113" t="s">
        <v>42</v>
      </c>
      <c r="B53" s="113"/>
    </row>
    <row r="54" spans="1:6">
      <c r="A54" s="113" t="s">
        <v>43</v>
      </c>
      <c r="B54" s="113"/>
    </row>
    <row r="55" spans="1:6">
      <c r="A55" s="11" t="s">
        <v>392</v>
      </c>
    </row>
    <row r="56" spans="1:6">
      <c r="A56" s="11" t="s">
        <v>508</v>
      </c>
    </row>
    <row r="57" spans="1:6">
      <c r="A57" s="11"/>
    </row>
    <row r="58" spans="1:6">
      <c r="A58" s="44" t="s">
        <v>136</v>
      </c>
      <c r="B58" s="44"/>
    </row>
    <row r="59" spans="1:6" ht="16.2" customHeight="1">
      <c r="A59" s="442" t="s">
        <v>503</v>
      </c>
      <c r="B59" s="442"/>
    </row>
    <row r="62" spans="1:6" ht="15.6">
      <c r="A62" s="406" t="s">
        <v>39</v>
      </c>
      <c r="B62" s="406"/>
      <c r="C62" s="406"/>
      <c r="D62" s="406"/>
      <c r="E62" s="109">
        <f>E49*9%</f>
        <v>53998.65</v>
      </c>
    </row>
    <row r="63" spans="1:6" ht="15.6">
      <c r="A63" s="406" t="s">
        <v>39</v>
      </c>
      <c r="B63" s="406"/>
      <c r="C63" s="406"/>
      <c r="D63" s="406"/>
      <c r="E63" s="109">
        <f>E49*9%</f>
        <v>53998.65</v>
      </c>
    </row>
    <row r="64" spans="1:6" ht="15.6">
      <c r="A64" s="406" t="s">
        <v>40</v>
      </c>
      <c r="B64" s="406"/>
      <c r="C64" s="406"/>
      <c r="D64" s="406"/>
      <c r="E64" s="109">
        <f>SUM(E49:E63)</f>
        <v>707982.3</v>
      </c>
    </row>
    <row r="66" spans="1:5" ht="28.8">
      <c r="A66" s="160"/>
      <c r="B66" s="157" t="s">
        <v>505</v>
      </c>
      <c r="C66" s="157" t="s">
        <v>512</v>
      </c>
      <c r="D66" s="157" t="s">
        <v>513</v>
      </c>
      <c r="E66" s="157" t="s">
        <v>511</v>
      </c>
    </row>
    <row r="67" spans="1:5">
      <c r="A67" s="157" t="s">
        <v>121</v>
      </c>
      <c r="B67" s="158">
        <v>599985</v>
      </c>
      <c r="C67" s="158">
        <v>599985</v>
      </c>
      <c r="D67" s="158">
        <v>599985</v>
      </c>
      <c r="E67" s="158">
        <v>599985</v>
      </c>
    </row>
    <row r="68" spans="1:5">
      <c r="A68" s="157" t="s">
        <v>509</v>
      </c>
      <c r="B68" s="158">
        <f>B67*0.25</f>
        <v>149996.25</v>
      </c>
      <c r="C68" s="158">
        <f>C67*25%</f>
        <v>149996.25</v>
      </c>
      <c r="D68" s="158">
        <f>D67*25%</f>
        <v>149996.25</v>
      </c>
      <c r="E68" s="158">
        <f>E67*25%</f>
        <v>149996.25</v>
      </c>
    </row>
    <row r="69" spans="1:5">
      <c r="A69" s="159" t="s">
        <v>510</v>
      </c>
      <c r="B69" s="159">
        <f>B68*1.18</f>
        <v>176995.57499999998</v>
      </c>
      <c r="C69" s="157">
        <f>C68*1.18</f>
        <v>176995.57499999998</v>
      </c>
      <c r="D69" s="157">
        <f>D68*1.18</f>
        <v>176995.57499999998</v>
      </c>
      <c r="E69" s="157">
        <f>E68*1.18</f>
        <v>176995.57499999998</v>
      </c>
    </row>
  </sheetData>
  <mergeCells count="14">
    <mergeCell ref="A62:D62"/>
    <mergeCell ref="A63:D63"/>
    <mergeCell ref="A64:D64"/>
    <mergeCell ref="A51:E51"/>
    <mergeCell ref="A50:B50"/>
    <mergeCell ref="A59:B59"/>
    <mergeCell ref="A49:D49"/>
    <mergeCell ref="A21:E21"/>
    <mergeCell ref="A29:E30"/>
    <mergeCell ref="A15:D15"/>
    <mergeCell ref="A16:D16"/>
    <mergeCell ref="A17:D17"/>
    <mergeCell ref="A18:D18"/>
    <mergeCell ref="A20:E20"/>
  </mergeCell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
  <sheetViews>
    <sheetView workbookViewId="0">
      <selection activeCell="F6" sqref="F6"/>
    </sheetView>
  </sheetViews>
  <sheetFormatPr defaultColWidth="9.109375" defaultRowHeight="13.8"/>
  <cols>
    <col min="1" max="1" width="7.6640625" style="47" customWidth="1"/>
    <col min="2" max="2" width="95.44140625" style="47" customWidth="1"/>
    <col min="3" max="3" width="6.109375" style="47" customWidth="1"/>
    <col min="4" max="5" width="11.5546875" style="47" customWidth="1"/>
    <col min="6" max="6" width="29.6640625" style="47" customWidth="1"/>
    <col min="7" max="16384" width="9.109375" style="47"/>
  </cols>
  <sheetData>
    <row r="1" spans="1:6" s="48" customFormat="1" ht="22.5" customHeight="1">
      <c r="A1" s="34" t="s">
        <v>0</v>
      </c>
      <c r="B1" s="34" t="s">
        <v>1</v>
      </c>
      <c r="C1" s="34" t="s">
        <v>2</v>
      </c>
      <c r="D1" s="34" t="s">
        <v>3</v>
      </c>
      <c r="E1" s="34" t="s">
        <v>4</v>
      </c>
    </row>
    <row r="2" spans="1:6" s="48" customFormat="1" ht="85.5" customHeight="1">
      <c r="A2" s="42">
        <v>1</v>
      </c>
      <c r="B2" s="55" t="s">
        <v>212</v>
      </c>
      <c r="C2" s="42">
        <v>1</v>
      </c>
      <c r="D2" s="42">
        <v>9600</v>
      </c>
      <c r="E2" s="42">
        <f>C2*D2</f>
        <v>9600</v>
      </c>
    </row>
    <row r="3" spans="1:6" s="48" customFormat="1" ht="82.8">
      <c r="A3" s="42">
        <v>2</v>
      </c>
      <c r="B3" s="45" t="s">
        <v>213</v>
      </c>
      <c r="C3" s="42">
        <v>1</v>
      </c>
      <c r="D3" s="42">
        <v>9900</v>
      </c>
      <c r="E3" s="42">
        <f>C3*D3</f>
        <v>9900</v>
      </c>
    </row>
    <row r="4" spans="1:6" ht="73.5" customHeight="1">
      <c r="A4" s="42">
        <v>3</v>
      </c>
      <c r="B4" s="46" t="s">
        <v>209</v>
      </c>
      <c r="C4" s="56">
        <v>1</v>
      </c>
      <c r="D4" s="49">
        <v>19800</v>
      </c>
      <c r="E4" s="49">
        <f t="shared" ref="E4:E8" si="0">C4*D4</f>
        <v>19800</v>
      </c>
    </row>
    <row r="5" spans="1:6" ht="81.75" customHeight="1">
      <c r="A5" s="42">
        <v>4</v>
      </c>
      <c r="B5" s="46" t="s">
        <v>210</v>
      </c>
      <c r="C5" s="49">
        <v>1</v>
      </c>
      <c r="D5" s="49">
        <v>28900</v>
      </c>
      <c r="E5" s="49">
        <f t="shared" si="0"/>
        <v>28900</v>
      </c>
    </row>
    <row r="6" spans="1:6" ht="69">
      <c r="A6" s="42">
        <v>5</v>
      </c>
      <c r="B6" s="46" t="s">
        <v>214</v>
      </c>
      <c r="C6" s="49">
        <v>1</v>
      </c>
      <c r="D6" s="49">
        <v>48900</v>
      </c>
      <c r="E6" s="49">
        <f t="shared" si="0"/>
        <v>48900</v>
      </c>
    </row>
    <row r="7" spans="1:6" ht="48.75" customHeight="1">
      <c r="A7" s="42">
        <v>6</v>
      </c>
      <c r="B7" s="46" t="s">
        <v>138</v>
      </c>
      <c r="C7" s="49">
        <v>1</v>
      </c>
      <c r="D7" s="49">
        <v>48900</v>
      </c>
      <c r="E7" s="49">
        <f t="shared" si="0"/>
        <v>48900</v>
      </c>
      <c r="F7" s="47" t="s">
        <v>137</v>
      </c>
    </row>
    <row r="8" spans="1:6" ht="39.75" customHeight="1">
      <c r="A8" s="42">
        <v>7</v>
      </c>
      <c r="B8" s="46" t="s">
        <v>139</v>
      </c>
      <c r="C8" s="49">
        <v>1</v>
      </c>
      <c r="D8" s="49">
        <v>18000</v>
      </c>
      <c r="E8" s="49">
        <f t="shared" si="0"/>
        <v>18000</v>
      </c>
    </row>
    <row r="53" spans="1:6" ht="14.4" thickBot="1"/>
    <row r="54" spans="1:6" ht="14.4" thickBot="1">
      <c r="A54" s="446" t="s">
        <v>140</v>
      </c>
      <c r="B54" s="447"/>
      <c r="C54" s="448"/>
    </row>
    <row r="55" spans="1:6" ht="14.4" thickBot="1">
      <c r="A55" s="50" t="s">
        <v>141</v>
      </c>
      <c r="B55" s="51" t="s">
        <v>142</v>
      </c>
      <c r="C55" s="443" t="s">
        <v>143</v>
      </c>
      <c r="D55" s="444"/>
      <c r="E55" s="444"/>
      <c r="F55" s="445"/>
    </row>
    <row r="56" spans="1:6" ht="27.75" customHeight="1" thickBot="1">
      <c r="A56" s="52">
        <v>1</v>
      </c>
      <c r="B56" s="53" t="s">
        <v>144</v>
      </c>
      <c r="C56" s="443" t="s">
        <v>145</v>
      </c>
      <c r="D56" s="444"/>
      <c r="E56" s="444"/>
      <c r="F56" s="445"/>
    </row>
    <row r="57" spans="1:6" ht="27.75" customHeight="1" thickBot="1">
      <c r="A57" s="52">
        <v>2</v>
      </c>
      <c r="B57" s="53" t="s">
        <v>146</v>
      </c>
      <c r="C57" s="443" t="s">
        <v>147</v>
      </c>
      <c r="D57" s="444"/>
      <c r="E57" s="444"/>
      <c r="F57" s="445"/>
    </row>
    <row r="58" spans="1:6" ht="27.75" customHeight="1" thickBot="1">
      <c r="A58" s="52">
        <v>3</v>
      </c>
      <c r="B58" s="51" t="s">
        <v>211</v>
      </c>
      <c r="C58" s="443" t="s">
        <v>148</v>
      </c>
      <c r="D58" s="444"/>
      <c r="E58" s="444"/>
      <c r="F58" s="445"/>
    </row>
    <row r="59" spans="1:6" ht="27.75" customHeight="1" thickBot="1">
      <c r="A59" s="52">
        <v>4</v>
      </c>
      <c r="B59" s="53" t="s">
        <v>149</v>
      </c>
      <c r="C59" s="443" t="s">
        <v>148</v>
      </c>
      <c r="D59" s="444"/>
      <c r="E59" s="444"/>
      <c r="F59" s="445"/>
    </row>
    <row r="60" spans="1:6" ht="27.75" customHeight="1" thickBot="1">
      <c r="A60" s="52">
        <v>5</v>
      </c>
      <c r="B60" s="53" t="s">
        <v>150</v>
      </c>
      <c r="C60" s="443" t="s">
        <v>151</v>
      </c>
      <c r="D60" s="444"/>
      <c r="E60" s="444"/>
      <c r="F60" s="445"/>
    </row>
    <row r="61" spans="1:6" ht="27.75" customHeight="1" thickBot="1">
      <c r="A61" s="52">
        <v>6</v>
      </c>
      <c r="B61" s="53" t="s">
        <v>152</v>
      </c>
      <c r="C61" s="443" t="s">
        <v>153</v>
      </c>
      <c r="D61" s="444"/>
      <c r="E61" s="444"/>
      <c r="F61" s="445"/>
    </row>
    <row r="62" spans="1:6" ht="27.75" customHeight="1" thickBot="1">
      <c r="A62" s="52">
        <v>7</v>
      </c>
      <c r="B62" s="53" t="s">
        <v>154</v>
      </c>
      <c r="C62" s="443" t="s">
        <v>155</v>
      </c>
      <c r="D62" s="444"/>
      <c r="E62" s="444"/>
      <c r="F62" s="445"/>
    </row>
    <row r="63" spans="1:6" ht="27.75" customHeight="1" thickBot="1">
      <c r="A63" s="52">
        <v>8</v>
      </c>
      <c r="B63" s="53" t="s">
        <v>156</v>
      </c>
      <c r="C63" s="443" t="s">
        <v>157</v>
      </c>
      <c r="D63" s="444"/>
      <c r="E63" s="444"/>
      <c r="F63" s="445"/>
    </row>
    <row r="64" spans="1:6" ht="27.75" customHeight="1" thickBot="1">
      <c r="A64" s="52">
        <v>9</v>
      </c>
      <c r="B64" s="53" t="s">
        <v>158</v>
      </c>
      <c r="C64" s="443" t="s">
        <v>157</v>
      </c>
      <c r="D64" s="444"/>
      <c r="E64" s="444"/>
      <c r="F64" s="445"/>
    </row>
    <row r="65" spans="1:6" ht="27.75" customHeight="1" thickBot="1">
      <c r="A65" s="52">
        <v>10</v>
      </c>
      <c r="B65" s="53" t="s">
        <v>159</v>
      </c>
      <c r="C65" s="443" t="s">
        <v>160</v>
      </c>
      <c r="D65" s="444"/>
      <c r="E65" s="444"/>
      <c r="F65" s="445"/>
    </row>
    <row r="66" spans="1:6" ht="27.75" customHeight="1" thickBot="1">
      <c r="A66" s="52">
        <v>11</v>
      </c>
      <c r="B66" s="53" t="s">
        <v>161</v>
      </c>
      <c r="C66" s="443" t="s">
        <v>162</v>
      </c>
      <c r="D66" s="444"/>
      <c r="E66" s="444"/>
      <c r="F66" s="445"/>
    </row>
    <row r="67" spans="1:6" ht="27.75" customHeight="1" thickBot="1">
      <c r="A67" s="52">
        <v>12</v>
      </c>
      <c r="B67" s="53" t="s">
        <v>163</v>
      </c>
      <c r="C67" s="443" t="s">
        <v>164</v>
      </c>
      <c r="D67" s="444"/>
      <c r="E67" s="444"/>
      <c r="F67" s="445"/>
    </row>
    <row r="68" spans="1:6" ht="27.75" customHeight="1" thickBot="1">
      <c r="A68" s="52">
        <v>13</v>
      </c>
      <c r="B68" s="53" t="s">
        <v>165</v>
      </c>
      <c r="C68" s="443" t="s">
        <v>160</v>
      </c>
      <c r="D68" s="444"/>
      <c r="E68" s="444"/>
      <c r="F68" s="445"/>
    </row>
    <row r="69" spans="1:6" ht="27.75" customHeight="1" thickBot="1">
      <c r="A69" s="52">
        <v>14</v>
      </c>
      <c r="B69" s="53" t="s">
        <v>166</v>
      </c>
      <c r="C69" s="443" t="s">
        <v>167</v>
      </c>
      <c r="D69" s="444"/>
      <c r="E69" s="444"/>
      <c r="F69" s="445"/>
    </row>
    <row r="70" spans="1:6" ht="27.75" customHeight="1" thickBot="1">
      <c r="A70" s="52">
        <v>15</v>
      </c>
      <c r="B70" s="53" t="s">
        <v>168</v>
      </c>
      <c r="C70" s="443" t="s">
        <v>167</v>
      </c>
      <c r="D70" s="444"/>
      <c r="E70" s="444"/>
      <c r="F70" s="445"/>
    </row>
    <row r="71" spans="1:6" ht="27.75" customHeight="1" thickBot="1">
      <c r="A71" s="52">
        <v>16</v>
      </c>
      <c r="B71" s="53" t="s">
        <v>169</v>
      </c>
      <c r="C71" s="443" t="s">
        <v>170</v>
      </c>
      <c r="D71" s="444"/>
      <c r="E71" s="444"/>
      <c r="F71" s="445"/>
    </row>
    <row r="72" spans="1:6" ht="27.75" customHeight="1" thickBot="1">
      <c r="A72" s="52">
        <v>17</v>
      </c>
      <c r="B72" s="53" t="s">
        <v>171</v>
      </c>
      <c r="C72" s="443" t="s">
        <v>170</v>
      </c>
      <c r="D72" s="444"/>
      <c r="E72" s="444"/>
      <c r="F72" s="445"/>
    </row>
    <row r="73" spans="1:6" ht="27.75" customHeight="1" thickBot="1">
      <c r="A73" s="52">
        <v>18</v>
      </c>
      <c r="B73" s="53" t="s">
        <v>172</v>
      </c>
      <c r="C73" s="443" t="s">
        <v>170</v>
      </c>
      <c r="D73" s="444"/>
      <c r="E73" s="444"/>
      <c r="F73" s="445"/>
    </row>
    <row r="74" spans="1:6" ht="27.75" customHeight="1" thickBot="1">
      <c r="A74" s="52">
        <v>19</v>
      </c>
      <c r="B74" s="54" t="s">
        <v>173</v>
      </c>
      <c r="C74" s="443" t="s">
        <v>174</v>
      </c>
      <c r="D74" s="444"/>
      <c r="E74" s="444"/>
      <c r="F74" s="445"/>
    </row>
    <row r="75" spans="1:6" ht="27.75" customHeight="1" thickBot="1">
      <c r="A75" s="52">
        <v>20</v>
      </c>
      <c r="B75" s="53" t="s">
        <v>175</v>
      </c>
      <c r="C75" s="443" t="s">
        <v>176</v>
      </c>
      <c r="D75" s="444"/>
      <c r="E75" s="444"/>
      <c r="F75" s="445"/>
    </row>
    <row r="76" spans="1:6" ht="27.75" customHeight="1" thickBot="1">
      <c r="A76" s="52">
        <v>21</v>
      </c>
      <c r="B76" s="53" t="s">
        <v>177</v>
      </c>
      <c r="C76" s="443" t="s">
        <v>178</v>
      </c>
      <c r="D76" s="444"/>
      <c r="E76" s="444"/>
      <c r="F76" s="445"/>
    </row>
    <row r="77" spans="1:6" ht="27.75" customHeight="1" thickBot="1">
      <c r="A77" s="52">
        <v>22</v>
      </c>
      <c r="B77" s="53" t="s">
        <v>179</v>
      </c>
      <c r="C77" s="443" t="s">
        <v>178</v>
      </c>
      <c r="D77" s="444"/>
      <c r="E77" s="444"/>
      <c r="F77" s="445"/>
    </row>
    <row r="78" spans="1:6" ht="27.75" customHeight="1" thickBot="1">
      <c r="A78" s="52">
        <v>23</v>
      </c>
      <c r="B78" s="53" t="s">
        <v>180</v>
      </c>
      <c r="C78" s="443" t="s">
        <v>162</v>
      </c>
      <c r="D78" s="444"/>
      <c r="E78" s="444"/>
      <c r="F78" s="445"/>
    </row>
    <row r="79" spans="1:6" ht="27.75" customHeight="1" thickBot="1">
      <c r="A79" s="52">
        <v>24</v>
      </c>
      <c r="B79" s="54" t="s">
        <v>181</v>
      </c>
      <c r="C79" s="443" t="s">
        <v>182</v>
      </c>
      <c r="D79" s="444"/>
      <c r="E79" s="444"/>
      <c r="F79" s="445"/>
    </row>
    <row r="80" spans="1:6" ht="27.75" customHeight="1" thickBot="1">
      <c r="A80" s="52">
        <v>25</v>
      </c>
      <c r="B80" s="53" t="s">
        <v>183</v>
      </c>
      <c r="C80" s="443" t="s">
        <v>184</v>
      </c>
      <c r="D80" s="444"/>
      <c r="E80" s="444"/>
      <c r="F80" s="445"/>
    </row>
    <row r="81" spans="1:6" ht="27.75" customHeight="1" thickBot="1">
      <c r="A81" s="52">
        <v>26</v>
      </c>
      <c r="B81" s="53" t="s">
        <v>185</v>
      </c>
      <c r="C81" s="443" t="s">
        <v>184</v>
      </c>
      <c r="D81" s="444"/>
      <c r="E81" s="444"/>
      <c r="F81" s="445"/>
    </row>
    <row r="82" spans="1:6" ht="27.75" customHeight="1" thickBot="1">
      <c r="A82" s="52">
        <v>27</v>
      </c>
      <c r="B82" s="53" t="s">
        <v>186</v>
      </c>
      <c r="C82" s="443" t="s">
        <v>184</v>
      </c>
      <c r="D82" s="444"/>
      <c r="E82" s="444"/>
      <c r="F82" s="445"/>
    </row>
    <row r="83" spans="1:6" ht="27.75" customHeight="1" thickBot="1">
      <c r="A83" s="52">
        <v>28</v>
      </c>
      <c r="B83" s="53" t="s">
        <v>187</v>
      </c>
      <c r="C83" s="443" t="s">
        <v>184</v>
      </c>
      <c r="D83" s="444"/>
      <c r="E83" s="444"/>
      <c r="F83" s="445"/>
    </row>
    <row r="84" spans="1:6" ht="27.75" customHeight="1" thickBot="1">
      <c r="A84" s="52">
        <v>29</v>
      </c>
      <c r="B84" s="53" t="s">
        <v>188</v>
      </c>
      <c r="C84" s="443" t="s">
        <v>189</v>
      </c>
      <c r="D84" s="444"/>
      <c r="E84" s="444"/>
      <c r="F84" s="445"/>
    </row>
    <row r="85" spans="1:6" ht="27.75" customHeight="1" thickBot="1">
      <c r="A85" s="52">
        <v>30</v>
      </c>
      <c r="B85" s="54" t="s">
        <v>190</v>
      </c>
      <c r="C85" s="443" t="s">
        <v>189</v>
      </c>
      <c r="D85" s="444"/>
      <c r="E85" s="444"/>
      <c r="F85" s="445"/>
    </row>
    <row r="86" spans="1:6" ht="27.75" customHeight="1" thickBot="1">
      <c r="A86" s="52">
        <v>31</v>
      </c>
      <c r="B86" s="53" t="s">
        <v>191</v>
      </c>
      <c r="C86" s="443" t="s">
        <v>192</v>
      </c>
      <c r="D86" s="444"/>
      <c r="E86" s="444"/>
      <c r="F86" s="445"/>
    </row>
    <row r="87" spans="1:6" ht="27.75" customHeight="1" thickBot="1">
      <c r="A87" s="52">
        <v>32</v>
      </c>
      <c r="B87" s="53" t="s">
        <v>193</v>
      </c>
      <c r="C87" s="443" t="s">
        <v>189</v>
      </c>
      <c r="D87" s="444"/>
      <c r="E87" s="444"/>
      <c r="F87" s="445"/>
    </row>
    <row r="88" spans="1:6" ht="27.75" customHeight="1" thickBot="1">
      <c r="A88" s="52">
        <v>33</v>
      </c>
      <c r="B88" s="53" t="s">
        <v>194</v>
      </c>
      <c r="C88" s="443" t="s">
        <v>195</v>
      </c>
      <c r="D88" s="444"/>
      <c r="E88" s="444"/>
      <c r="F88" s="445"/>
    </row>
    <row r="89" spans="1:6" ht="27.75" customHeight="1" thickBot="1">
      <c r="A89" s="52">
        <v>34</v>
      </c>
      <c r="B89" s="53" t="s">
        <v>196</v>
      </c>
      <c r="C89" s="443" t="s">
        <v>197</v>
      </c>
      <c r="D89" s="444"/>
      <c r="E89" s="444"/>
      <c r="F89" s="445"/>
    </row>
    <row r="90" spans="1:6" ht="27.75" customHeight="1" thickBot="1">
      <c r="A90" s="52">
        <v>35</v>
      </c>
      <c r="B90" s="53" t="s">
        <v>198</v>
      </c>
      <c r="C90" s="443" t="s">
        <v>197</v>
      </c>
      <c r="D90" s="444"/>
      <c r="E90" s="444"/>
      <c r="F90" s="445"/>
    </row>
    <row r="91" spans="1:6" ht="27.75" customHeight="1" thickBot="1">
      <c r="A91" s="52">
        <v>36</v>
      </c>
      <c r="B91" s="53" t="s">
        <v>199</v>
      </c>
      <c r="C91" s="443" t="s">
        <v>197</v>
      </c>
      <c r="D91" s="444"/>
      <c r="E91" s="444"/>
      <c r="F91" s="445"/>
    </row>
    <row r="92" spans="1:6" ht="27.75" customHeight="1" thickBot="1">
      <c r="A92" s="52">
        <v>37</v>
      </c>
      <c r="B92" s="53" t="s">
        <v>200</v>
      </c>
      <c r="C92" s="443" t="s">
        <v>197</v>
      </c>
      <c r="D92" s="444"/>
      <c r="E92" s="444"/>
      <c r="F92" s="445"/>
    </row>
    <row r="93" spans="1:6" ht="27.75" customHeight="1" thickBot="1">
      <c r="A93" s="52">
        <v>38</v>
      </c>
      <c r="B93" s="53" t="s">
        <v>201</v>
      </c>
      <c r="C93" s="443" t="s">
        <v>197</v>
      </c>
      <c r="D93" s="444"/>
      <c r="E93" s="444"/>
      <c r="F93" s="445"/>
    </row>
    <row r="94" spans="1:6" ht="27.75" customHeight="1" thickBot="1">
      <c r="A94" s="52">
        <v>39</v>
      </c>
      <c r="B94" s="53" t="s">
        <v>202</v>
      </c>
      <c r="C94" s="443" t="s">
        <v>203</v>
      </c>
      <c r="D94" s="444"/>
      <c r="E94" s="444"/>
      <c r="F94" s="445"/>
    </row>
    <row r="95" spans="1:6" ht="27.75" customHeight="1" thickBot="1">
      <c r="A95" s="52">
        <v>40</v>
      </c>
      <c r="B95" s="53" t="s">
        <v>204</v>
      </c>
      <c r="C95" s="443" t="s">
        <v>205</v>
      </c>
      <c r="D95" s="444"/>
      <c r="E95" s="444"/>
      <c r="F95" s="445"/>
    </row>
    <row r="96" spans="1:6" ht="27.75" customHeight="1" thickBot="1">
      <c r="A96" s="52">
        <v>41</v>
      </c>
      <c r="B96" s="53" t="s">
        <v>206</v>
      </c>
      <c r="C96" s="443" t="s">
        <v>207</v>
      </c>
      <c r="D96" s="444"/>
      <c r="E96" s="444"/>
      <c r="F96" s="445"/>
    </row>
    <row r="97" spans="1:6" ht="27.75" customHeight="1" thickBot="1">
      <c r="A97" s="52">
        <v>42</v>
      </c>
      <c r="B97" s="53" t="s">
        <v>208</v>
      </c>
      <c r="C97" s="443" t="s">
        <v>207</v>
      </c>
      <c r="D97" s="444"/>
      <c r="E97" s="444"/>
      <c r="F97" s="445"/>
    </row>
  </sheetData>
  <mergeCells count="44">
    <mergeCell ref="C95:F95"/>
    <mergeCell ref="C96:F96"/>
    <mergeCell ref="C97:F97"/>
    <mergeCell ref="C89:F89"/>
    <mergeCell ref="C90:F90"/>
    <mergeCell ref="C91:F91"/>
    <mergeCell ref="C92:F92"/>
    <mergeCell ref="C93:F93"/>
    <mergeCell ref="C94:F94"/>
    <mergeCell ref="C88:F88"/>
    <mergeCell ref="C77:F77"/>
    <mergeCell ref="C78:F78"/>
    <mergeCell ref="C79:F79"/>
    <mergeCell ref="C80:F80"/>
    <mergeCell ref="C81:F81"/>
    <mergeCell ref="C82:F82"/>
    <mergeCell ref="C83:F83"/>
    <mergeCell ref="C84:F84"/>
    <mergeCell ref="C85:F85"/>
    <mergeCell ref="C86:F86"/>
    <mergeCell ref="C87:F87"/>
    <mergeCell ref="C76:F76"/>
    <mergeCell ref="C65:F65"/>
    <mergeCell ref="C66:F66"/>
    <mergeCell ref="C67:F67"/>
    <mergeCell ref="C68:F68"/>
    <mergeCell ref="C69:F69"/>
    <mergeCell ref="C70:F70"/>
    <mergeCell ref="C71:F71"/>
    <mergeCell ref="C72:F72"/>
    <mergeCell ref="C73:F73"/>
    <mergeCell ref="C74:F74"/>
    <mergeCell ref="C75:F75"/>
    <mergeCell ref="C64:F64"/>
    <mergeCell ref="A54:C54"/>
    <mergeCell ref="C55:F55"/>
    <mergeCell ref="C56:F56"/>
    <mergeCell ref="C57:F57"/>
    <mergeCell ref="C58:F58"/>
    <mergeCell ref="C59:F59"/>
    <mergeCell ref="C60:F60"/>
    <mergeCell ref="C61:F61"/>
    <mergeCell ref="C62:F62"/>
    <mergeCell ref="C63:F6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workbookViewId="0">
      <selection activeCell="B55" sqref="B55"/>
    </sheetView>
  </sheetViews>
  <sheetFormatPr defaultColWidth="9.109375" defaultRowHeight="14.4"/>
  <cols>
    <col min="1" max="1" width="9.5546875" style="39" customWidth="1"/>
    <col min="2" max="2" width="63.33203125" style="39" customWidth="1"/>
    <col min="3" max="3" width="6.33203125" style="39" customWidth="1"/>
    <col min="4" max="4" width="10.88671875" style="39" customWidth="1"/>
    <col min="5" max="5" width="15" style="39" customWidth="1"/>
    <col min="6" max="16384" width="9.109375" style="39"/>
  </cols>
  <sheetData>
    <row r="1" spans="1:11">
      <c r="A1" s="41" t="s">
        <v>17</v>
      </c>
    </row>
    <row r="2" spans="1:11" ht="23.25" customHeight="1">
      <c r="A2" s="57" t="s">
        <v>0</v>
      </c>
      <c r="B2" s="58" t="s">
        <v>1</v>
      </c>
      <c r="C2" s="57" t="s">
        <v>2</v>
      </c>
      <c r="D2" s="57" t="s">
        <v>3</v>
      </c>
      <c r="E2" s="57" t="s">
        <v>4</v>
      </c>
    </row>
    <row r="3" spans="1:11" ht="62.4">
      <c r="A3" s="2">
        <v>1</v>
      </c>
      <c r="B3" s="2" t="s">
        <v>215</v>
      </c>
      <c r="C3" s="449">
        <v>1</v>
      </c>
      <c r="D3" s="449">
        <v>325000</v>
      </c>
      <c r="E3" s="449">
        <f>C3*D3</f>
        <v>325000</v>
      </c>
    </row>
    <row r="4" spans="1:11" ht="21.75" customHeight="1">
      <c r="A4" s="2">
        <v>2</v>
      </c>
      <c r="B4" s="2" t="s">
        <v>216</v>
      </c>
      <c r="C4" s="450"/>
      <c r="D4" s="450"/>
      <c r="E4" s="450"/>
    </row>
    <row r="5" spans="1:11" ht="15.6">
      <c r="A5" s="406" t="s">
        <v>5</v>
      </c>
      <c r="B5" s="406"/>
      <c r="C5" s="406"/>
      <c r="D5" s="406"/>
      <c r="E5" s="57">
        <f>SUM(E3)</f>
        <v>325000</v>
      </c>
    </row>
    <row r="6" spans="1:11" ht="15.6">
      <c r="A6" s="407" t="s">
        <v>39</v>
      </c>
      <c r="B6" s="408"/>
      <c r="C6" s="408"/>
      <c r="D6" s="409"/>
      <c r="E6" s="57">
        <f>E5*9%</f>
        <v>29250</v>
      </c>
    </row>
    <row r="7" spans="1:11" ht="28.8" customHeight="1">
      <c r="A7" s="407" t="s">
        <v>39</v>
      </c>
      <c r="B7" s="408"/>
      <c r="C7" s="408"/>
      <c r="D7" s="409"/>
      <c r="E7" s="57">
        <f>E5*9%</f>
        <v>29250</v>
      </c>
      <c r="K7" s="39" t="s">
        <v>484</v>
      </c>
    </row>
    <row r="8" spans="1:11" ht="15.6">
      <c r="A8" s="407" t="s">
        <v>40</v>
      </c>
      <c r="B8" s="408"/>
      <c r="C8" s="408"/>
      <c r="D8" s="409"/>
      <c r="E8" s="57">
        <f>SUM(E5:E7)</f>
        <v>383500</v>
      </c>
    </row>
    <row r="10" spans="1:11">
      <c r="A10" s="41" t="s">
        <v>30</v>
      </c>
    </row>
    <row r="11" spans="1:11" ht="15.6">
      <c r="A11" s="57" t="s">
        <v>0</v>
      </c>
      <c r="B11" s="58" t="s">
        <v>1</v>
      </c>
      <c r="C11" s="57" t="s">
        <v>2</v>
      </c>
      <c r="D11" s="57" t="s">
        <v>3</v>
      </c>
      <c r="E11" s="57" t="s">
        <v>4</v>
      </c>
    </row>
    <row r="12" spans="1:11" ht="62.4">
      <c r="A12" s="2">
        <v>1</v>
      </c>
      <c r="B12" s="2" t="s">
        <v>217</v>
      </c>
      <c r="C12" s="449">
        <v>1</v>
      </c>
      <c r="D12" s="449">
        <v>290000</v>
      </c>
      <c r="E12" s="449">
        <f>C12*D12</f>
        <v>290000</v>
      </c>
    </row>
    <row r="13" spans="1:11" ht="15.6">
      <c r="A13" s="2">
        <v>2</v>
      </c>
      <c r="B13" s="2" t="s">
        <v>216</v>
      </c>
      <c r="C13" s="450"/>
      <c r="D13" s="450"/>
      <c r="E13" s="450"/>
    </row>
    <row r="14" spans="1:11" ht="15.6">
      <c r="A14" s="406" t="s">
        <v>5</v>
      </c>
      <c r="B14" s="406"/>
      <c r="C14" s="406"/>
      <c r="D14" s="406"/>
      <c r="E14" s="57">
        <f>SUM(E12)</f>
        <v>290000</v>
      </c>
    </row>
    <row r="15" spans="1:11" ht="15.6">
      <c r="A15" s="407" t="s">
        <v>39</v>
      </c>
      <c r="B15" s="408"/>
      <c r="C15" s="408"/>
      <c r="D15" s="409"/>
      <c r="E15" s="57">
        <f>E14*9%</f>
        <v>26100</v>
      </c>
    </row>
    <row r="16" spans="1:11" ht="15.6">
      <c r="A16" s="407" t="s">
        <v>39</v>
      </c>
      <c r="B16" s="408"/>
      <c r="C16" s="408"/>
      <c r="D16" s="409"/>
      <c r="E16" s="57">
        <f>E14*9%</f>
        <v>26100</v>
      </c>
    </row>
    <row r="17" spans="1:5" ht="15.6">
      <c r="A17" s="407" t="s">
        <v>40</v>
      </c>
      <c r="B17" s="408"/>
      <c r="C17" s="408"/>
      <c r="D17" s="409"/>
      <c r="E17" s="57">
        <f>SUM(E14:E16)</f>
        <v>342200</v>
      </c>
    </row>
    <row r="18" spans="1:5" ht="15.6">
      <c r="A18" s="14"/>
      <c r="B18" s="14"/>
      <c r="C18" s="14"/>
      <c r="D18" s="14"/>
      <c r="E18" s="14"/>
    </row>
    <row r="19" spans="1:5" ht="17.25" customHeight="1">
      <c r="A19" s="451" t="s">
        <v>222</v>
      </c>
      <c r="B19" s="452"/>
      <c r="C19" s="452"/>
      <c r="D19" s="452"/>
      <c r="E19" s="453"/>
    </row>
    <row r="20" spans="1:5" ht="20.25" customHeight="1">
      <c r="A20" s="454" t="s">
        <v>221</v>
      </c>
      <c r="B20" s="454"/>
      <c r="C20" s="454"/>
      <c r="D20" s="454"/>
      <c r="E20" s="454"/>
    </row>
    <row r="22" spans="1:5">
      <c r="A22" s="41" t="s">
        <v>223</v>
      </c>
    </row>
    <row r="23" spans="1:5" ht="15.6">
      <c r="A23" s="57" t="s">
        <v>0</v>
      </c>
      <c r="B23" s="58" t="s">
        <v>1</v>
      </c>
      <c r="C23" s="57" t="s">
        <v>2</v>
      </c>
      <c r="D23" s="57" t="s">
        <v>3</v>
      </c>
      <c r="E23" s="57" t="s">
        <v>4</v>
      </c>
    </row>
    <row r="24" spans="1:5" ht="62.4">
      <c r="A24" s="2">
        <v>1</v>
      </c>
      <c r="B24" s="2" t="s">
        <v>218</v>
      </c>
      <c r="C24" s="449">
        <v>1</v>
      </c>
      <c r="D24" s="449">
        <v>295000</v>
      </c>
      <c r="E24" s="449">
        <f>C24*D24</f>
        <v>295000</v>
      </c>
    </row>
    <row r="25" spans="1:5" ht="31.2">
      <c r="A25" s="2">
        <v>2</v>
      </c>
      <c r="B25" s="2" t="s">
        <v>219</v>
      </c>
      <c r="C25" s="450"/>
      <c r="D25" s="450"/>
      <c r="E25" s="450"/>
    </row>
    <row r="26" spans="1:5" ht="15.6">
      <c r="A26" s="406" t="s">
        <v>5</v>
      </c>
      <c r="B26" s="406"/>
      <c r="C26" s="406"/>
      <c r="D26" s="406"/>
      <c r="E26" s="57">
        <f>SUM(E24)</f>
        <v>295000</v>
      </c>
    </row>
    <row r="27" spans="1:5" ht="15.6">
      <c r="A27" s="407" t="s">
        <v>39</v>
      </c>
      <c r="B27" s="408"/>
      <c r="C27" s="408"/>
      <c r="D27" s="409"/>
      <c r="E27" s="57">
        <f>E26*9%</f>
        <v>26550</v>
      </c>
    </row>
    <row r="28" spans="1:5" ht="15.6">
      <c r="A28" s="407" t="s">
        <v>39</v>
      </c>
      <c r="B28" s="408"/>
      <c r="C28" s="408"/>
      <c r="D28" s="409"/>
      <c r="E28" s="57">
        <f>E26*9%</f>
        <v>26550</v>
      </c>
    </row>
    <row r="29" spans="1:5" ht="15.6">
      <c r="A29" s="407" t="s">
        <v>40</v>
      </c>
      <c r="B29" s="408"/>
      <c r="C29" s="408"/>
      <c r="D29" s="409"/>
      <c r="E29" s="57">
        <f>SUM(E26:E28)</f>
        <v>348100</v>
      </c>
    </row>
    <row r="31" spans="1:5">
      <c r="A31" s="41" t="s">
        <v>224</v>
      </c>
    </row>
    <row r="32" spans="1:5" ht="15.6">
      <c r="A32" s="57" t="s">
        <v>0</v>
      </c>
      <c r="B32" s="58" t="s">
        <v>1</v>
      </c>
      <c r="C32" s="57" t="s">
        <v>2</v>
      </c>
      <c r="D32" s="57" t="s">
        <v>3</v>
      </c>
      <c r="E32" s="57" t="s">
        <v>4</v>
      </c>
    </row>
    <row r="33" spans="1:5" ht="69" customHeight="1">
      <c r="A33" s="2">
        <v>1</v>
      </c>
      <c r="B33" s="2" t="s">
        <v>220</v>
      </c>
      <c r="C33" s="449">
        <v>1</v>
      </c>
      <c r="D33" s="449">
        <v>250000</v>
      </c>
      <c r="E33" s="449">
        <f>C33*D33</f>
        <v>250000</v>
      </c>
    </row>
    <row r="34" spans="1:5" ht="31.2">
      <c r="A34" s="2">
        <v>2</v>
      </c>
      <c r="B34" s="2" t="s">
        <v>219</v>
      </c>
      <c r="C34" s="450"/>
      <c r="D34" s="450"/>
      <c r="E34" s="450"/>
    </row>
    <row r="35" spans="1:5" ht="15.6">
      <c r="A35" s="406" t="s">
        <v>5</v>
      </c>
      <c r="B35" s="406"/>
      <c r="C35" s="406"/>
      <c r="D35" s="406"/>
      <c r="E35" s="57">
        <f>SUM(E33)</f>
        <v>250000</v>
      </c>
    </row>
    <row r="36" spans="1:5" ht="15.6">
      <c r="A36" s="407" t="s">
        <v>39</v>
      </c>
      <c r="B36" s="408"/>
      <c r="C36" s="408"/>
      <c r="D36" s="409"/>
      <c r="E36" s="57">
        <f>E35*9%</f>
        <v>22500</v>
      </c>
    </row>
    <row r="37" spans="1:5" ht="15.6">
      <c r="A37" s="407" t="s">
        <v>39</v>
      </c>
      <c r="B37" s="408"/>
      <c r="C37" s="408"/>
      <c r="D37" s="409"/>
      <c r="E37" s="57">
        <f>E35*9%</f>
        <v>22500</v>
      </c>
    </row>
    <row r="38" spans="1:5" ht="15.6">
      <c r="A38" s="407" t="s">
        <v>40</v>
      </c>
      <c r="B38" s="408"/>
      <c r="C38" s="408"/>
      <c r="D38" s="409"/>
      <c r="E38" s="57">
        <f>SUM(E35:E37)</f>
        <v>295000</v>
      </c>
    </row>
    <row r="50" spans="1:5" ht="15.6">
      <c r="A50" s="148" t="s">
        <v>0</v>
      </c>
      <c r="B50" s="149" t="s">
        <v>1</v>
      </c>
      <c r="C50" s="148" t="s">
        <v>2</v>
      </c>
      <c r="D50" s="148" t="s">
        <v>3</v>
      </c>
      <c r="E50" s="148" t="s">
        <v>4</v>
      </c>
    </row>
    <row r="51" spans="1:5" ht="62.4">
      <c r="A51" s="2">
        <v>1</v>
      </c>
      <c r="B51" s="2" t="s">
        <v>215</v>
      </c>
      <c r="C51" s="449">
        <v>1</v>
      </c>
      <c r="D51" s="449">
        <v>383500</v>
      </c>
      <c r="E51" s="449">
        <v>383500</v>
      </c>
    </row>
    <row r="52" spans="1:5" ht="15.6">
      <c r="A52" s="2">
        <v>2</v>
      </c>
      <c r="B52" s="2" t="s">
        <v>216</v>
      </c>
      <c r="C52" s="450"/>
      <c r="D52" s="450"/>
      <c r="E52" s="450"/>
    </row>
    <row r="53" spans="1:5" ht="15.6">
      <c r="A53" s="2">
        <v>3</v>
      </c>
      <c r="B53" s="2" t="s">
        <v>489</v>
      </c>
      <c r="C53" s="150">
        <v>1</v>
      </c>
      <c r="D53" s="150">
        <v>5000</v>
      </c>
      <c r="E53" s="150">
        <f>C53*D53</f>
        <v>5000</v>
      </c>
    </row>
    <row r="54" spans="1:5" ht="15.6">
      <c r="A54" s="406" t="s">
        <v>5</v>
      </c>
      <c r="B54" s="406"/>
      <c r="C54" s="406"/>
      <c r="D54" s="406"/>
      <c r="E54" s="148">
        <f>SUM(E51:E53)</f>
        <v>388500</v>
      </c>
    </row>
  </sheetData>
  <mergeCells count="34">
    <mergeCell ref="A15:D15"/>
    <mergeCell ref="C3:C4"/>
    <mergeCell ref="D3:D4"/>
    <mergeCell ref="E3:E4"/>
    <mergeCell ref="A5:D5"/>
    <mergeCell ref="A6:D6"/>
    <mergeCell ref="A7:D7"/>
    <mergeCell ref="A8:D8"/>
    <mergeCell ref="C12:C13"/>
    <mergeCell ref="D12:D13"/>
    <mergeCell ref="E12:E13"/>
    <mergeCell ref="A14:D14"/>
    <mergeCell ref="A16:D16"/>
    <mergeCell ref="A17:D17"/>
    <mergeCell ref="C24:C25"/>
    <mergeCell ref="D24:D25"/>
    <mergeCell ref="E24:E25"/>
    <mergeCell ref="A19:E19"/>
    <mergeCell ref="A20:E20"/>
    <mergeCell ref="A54:D54"/>
    <mergeCell ref="A38:D38"/>
    <mergeCell ref="E33:E34"/>
    <mergeCell ref="A26:D26"/>
    <mergeCell ref="A35:D35"/>
    <mergeCell ref="A36:D36"/>
    <mergeCell ref="C51:C52"/>
    <mergeCell ref="D51:D52"/>
    <mergeCell ref="E51:E52"/>
    <mergeCell ref="A37:D37"/>
    <mergeCell ref="A27:D27"/>
    <mergeCell ref="A28:D28"/>
    <mergeCell ref="A29:D29"/>
    <mergeCell ref="C33:C34"/>
    <mergeCell ref="D33:D3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13" sqref="D13"/>
    </sheetView>
  </sheetViews>
  <sheetFormatPr defaultRowHeight="14.4"/>
  <cols>
    <col min="1" max="1" width="7.33203125" customWidth="1"/>
    <col min="2" max="2" width="28.6640625" customWidth="1"/>
    <col min="3" max="3" width="5.6640625" customWidth="1"/>
    <col min="4" max="4" width="7.44140625" customWidth="1"/>
    <col min="5" max="5" width="11.33203125" customWidth="1"/>
  </cols>
  <sheetData>
    <row r="1" spans="1:5" ht="33.75" customHeight="1">
      <c r="A1" s="59" t="s">
        <v>0</v>
      </c>
      <c r="B1" s="60" t="s">
        <v>1</v>
      </c>
      <c r="C1" s="59" t="s">
        <v>2</v>
      </c>
      <c r="D1" s="59" t="s">
        <v>3</v>
      </c>
      <c r="E1" s="59" t="s">
        <v>4</v>
      </c>
    </row>
    <row r="2" spans="1:5" ht="42.75" customHeight="1">
      <c r="A2" s="2">
        <v>1</v>
      </c>
      <c r="B2" s="2" t="s">
        <v>225</v>
      </c>
      <c r="C2" s="61">
        <v>2</v>
      </c>
      <c r="D2" s="61">
        <v>19000</v>
      </c>
      <c r="E2" s="61">
        <f>C2*D2</f>
        <v>38000</v>
      </c>
    </row>
    <row r="3" spans="1:5" ht="15.6">
      <c r="A3" s="406" t="s">
        <v>5</v>
      </c>
      <c r="B3" s="406"/>
      <c r="C3" s="406"/>
      <c r="D3" s="406"/>
      <c r="E3" s="59">
        <f>SUM(E2)</f>
        <v>38000</v>
      </c>
    </row>
    <row r="4" spans="1:5" ht="15.6">
      <c r="A4" s="407" t="s">
        <v>39</v>
      </c>
      <c r="B4" s="408"/>
      <c r="C4" s="408"/>
      <c r="D4" s="409"/>
      <c r="E4" s="59">
        <f>E3*9%</f>
        <v>3420</v>
      </c>
    </row>
    <row r="5" spans="1:5" ht="15.6">
      <c r="A5" s="407" t="s">
        <v>39</v>
      </c>
      <c r="B5" s="408"/>
      <c r="C5" s="408"/>
      <c r="D5" s="409"/>
      <c r="E5" s="59">
        <f>E3*9%</f>
        <v>3420</v>
      </c>
    </row>
    <row r="6" spans="1:5" ht="15.6">
      <c r="A6" s="407" t="s">
        <v>40</v>
      </c>
      <c r="B6" s="408"/>
      <c r="C6" s="408"/>
      <c r="D6" s="409"/>
      <c r="E6" s="59">
        <f>SUM(E3:E5)</f>
        <v>44840</v>
      </c>
    </row>
  </sheetData>
  <mergeCells count="4">
    <mergeCell ref="A6:D6"/>
    <mergeCell ref="A3:D3"/>
    <mergeCell ref="A4:D4"/>
    <mergeCell ref="A5:D5"/>
  </mergeCells>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D4" sqref="D4"/>
    </sheetView>
  </sheetViews>
  <sheetFormatPr defaultRowHeight="14.4"/>
  <cols>
    <col min="2" max="2" width="38.6640625" customWidth="1"/>
    <col min="3" max="3" width="8.44140625" customWidth="1"/>
    <col min="4" max="4" width="12.5546875" customWidth="1"/>
    <col min="5" max="5" width="8.5546875" customWidth="1"/>
  </cols>
  <sheetData>
    <row r="1" spans="1:5" ht="22.5" customHeight="1">
      <c r="A1" s="62" t="s">
        <v>0</v>
      </c>
      <c r="B1" s="62" t="s">
        <v>1</v>
      </c>
      <c r="C1" s="62" t="s">
        <v>2</v>
      </c>
      <c r="D1" s="62" t="s">
        <v>3</v>
      </c>
      <c r="E1" s="62" t="s">
        <v>4</v>
      </c>
    </row>
    <row r="2" spans="1:5" ht="36.75" customHeight="1">
      <c r="A2" s="2">
        <v>1</v>
      </c>
      <c r="B2" s="2" t="s">
        <v>230</v>
      </c>
      <c r="C2" s="2">
        <v>3</v>
      </c>
      <c r="D2" s="2">
        <v>1990</v>
      </c>
      <c r="E2" s="2">
        <f t="shared" ref="E2:E7" si="0">C2*D2</f>
        <v>5970</v>
      </c>
    </row>
    <row r="3" spans="1:5" ht="20.25" customHeight="1">
      <c r="A3" s="2">
        <v>2</v>
      </c>
      <c r="B3" s="2" t="s">
        <v>227</v>
      </c>
      <c r="C3" s="2">
        <v>1</v>
      </c>
      <c r="D3" s="2">
        <v>1990</v>
      </c>
      <c r="E3" s="2">
        <f t="shared" si="0"/>
        <v>1990</v>
      </c>
    </row>
    <row r="4" spans="1:5" ht="38.25" customHeight="1">
      <c r="A4" s="2">
        <v>3</v>
      </c>
      <c r="B4" s="2" t="s">
        <v>226</v>
      </c>
      <c r="C4" s="2">
        <v>1</v>
      </c>
      <c r="D4" s="2">
        <v>8990</v>
      </c>
      <c r="E4" s="2">
        <f t="shared" si="0"/>
        <v>8990</v>
      </c>
    </row>
    <row r="5" spans="1:5" ht="15.6">
      <c r="A5" s="2">
        <v>4</v>
      </c>
      <c r="B5" s="2" t="s">
        <v>53</v>
      </c>
      <c r="C5" s="2">
        <v>8</v>
      </c>
      <c r="D5" s="2">
        <v>60</v>
      </c>
      <c r="E5" s="2">
        <f t="shared" si="0"/>
        <v>480</v>
      </c>
    </row>
    <row r="6" spans="1:5" ht="15.6">
      <c r="A6" s="2">
        <v>5</v>
      </c>
      <c r="B6" s="2" t="s">
        <v>54</v>
      </c>
      <c r="C6" s="2">
        <v>4</v>
      </c>
      <c r="D6" s="2">
        <v>50</v>
      </c>
      <c r="E6" s="2">
        <f t="shared" si="0"/>
        <v>200</v>
      </c>
    </row>
    <row r="7" spans="1:5" ht="15.6">
      <c r="A7" s="2">
        <v>6</v>
      </c>
      <c r="B7" s="2" t="s">
        <v>55</v>
      </c>
      <c r="C7" s="2">
        <v>1</v>
      </c>
      <c r="D7" s="2">
        <v>1690</v>
      </c>
      <c r="E7" s="2">
        <f t="shared" si="0"/>
        <v>1690</v>
      </c>
    </row>
    <row r="8" spans="1:5" ht="15.6">
      <c r="A8" s="407" t="s">
        <v>5</v>
      </c>
      <c r="B8" s="408"/>
      <c r="C8" s="408"/>
      <c r="D8" s="409"/>
      <c r="E8" s="62">
        <f>SUM(E2:E7)</f>
        <v>19320</v>
      </c>
    </row>
    <row r="9" spans="1:5" ht="15.6">
      <c r="A9" s="407" t="s">
        <v>39</v>
      </c>
      <c r="B9" s="408"/>
      <c r="C9" s="408"/>
      <c r="D9" s="409"/>
      <c r="E9" s="62">
        <f>E8*9%</f>
        <v>1738.8</v>
      </c>
    </row>
    <row r="10" spans="1:5" ht="15.6">
      <c r="A10" s="407" t="s">
        <v>39</v>
      </c>
      <c r="B10" s="408"/>
      <c r="C10" s="408"/>
      <c r="D10" s="409"/>
      <c r="E10" s="62">
        <f>E8*9%</f>
        <v>1738.8</v>
      </c>
    </row>
    <row r="11" spans="1:5" ht="15.6">
      <c r="A11" s="407" t="s">
        <v>40</v>
      </c>
      <c r="B11" s="408"/>
      <c r="C11" s="408"/>
      <c r="D11" s="409"/>
      <c r="E11" s="62">
        <f>SUM(E8:E10)</f>
        <v>22797.599999999999</v>
      </c>
    </row>
    <row r="13" spans="1:5">
      <c r="A13" s="11" t="s">
        <v>42</v>
      </c>
    </row>
    <row r="14" spans="1:5">
      <c r="A14" s="11" t="s">
        <v>43</v>
      </c>
    </row>
    <row r="15" spans="1:5">
      <c r="A15" s="11" t="s">
        <v>228</v>
      </c>
    </row>
    <row r="16" spans="1:5">
      <c r="A16" s="11" t="s">
        <v>229</v>
      </c>
    </row>
  </sheetData>
  <mergeCells count="4">
    <mergeCell ref="A8:D8"/>
    <mergeCell ref="A9:D9"/>
    <mergeCell ref="A10:D10"/>
    <mergeCell ref="A11:D1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opLeftCell="A22" workbookViewId="0">
      <selection activeCell="H20" sqref="H20"/>
    </sheetView>
  </sheetViews>
  <sheetFormatPr defaultColWidth="9.109375" defaultRowHeight="13.8"/>
  <cols>
    <col min="1" max="1" width="8" style="21" customWidth="1"/>
    <col min="2" max="2" width="51.33203125" style="21" customWidth="1"/>
    <col min="3" max="3" width="7" style="21" customWidth="1"/>
    <col min="4" max="4" width="8.33203125" style="21" customWidth="1"/>
    <col min="5" max="5" width="16.88671875" style="21" customWidth="1"/>
    <col min="6" max="16384" width="9.109375" style="21"/>
  </cols>
  <sheetData>
    <row r="1" spans="1:5" ht="15.75" customHeight="1">
      <c r="A1" s="83" t="s">
        <v>0</v>
      </c>
      <c r="B1" s="83" t="s">
        <v>1</v>
      </c>
      <c r="C1" s="83" t="s">
        <v>2</v>
      </c>
      <c r="D1" s="83" t="s">
        <v>3</v>
      </c>
      <c r="E1" s="83" t="s">
        <v>4</v>
      </c>
    </row>
    <row r="2" spans="1:5" ht="14.25" customHeight="1">
      <c r="A2" s="82">
        <v>1</v>
      </c>
      <c r="B2" s="82" t="s">
        <v>231</v>
      </c>
      <c r="C2" s="82">
        <v>1</v>
      </c>
      <c r="D2" s="82">
        <v>28000</v>
      </c>
      <c r="E2" s="82">
        <f>C2*D2</f>
        <v>28000</v>
      </c>
    </row>
    <row r="3" spans="1:5">
      <c r="A3" s="82">
        <v>2</v>
      </c>
      <c r="B3" s="82" t="s">
        <v>350</v>
      </c>
      <c r="C3" s="82">
        <v>1</v>
      </c>
      <c r="D3" s="82">
        <v>118000</v>
      </c>
      <c r="E3" s="82">
        <f t="shared" ref="E3:E18" si="0">C3*D3</f>
        <v>118000</v>
      </c>
    </row>
    <row r="4" spans="1:5" ht="21" customHeight="1">
      <c r="A4" s="82">
        <v>3</v>
      </c>
      <c r="B4" s="65" t="s">
        <v>352</v>
      </c>
      <c r="C4" s="82">
        <v>4</v>
      </c>
      <c r="D4" s="82">
        <v>4950</v>
      </c>
      <c r="E4" s="82">
        <f t="shared" si="0"/>
        <v>19800</v>
      </c>
    </row>
    <row r="5" spans="1:5">
      <c r="A5" s="82">
        <v>4</v>
      </c>
      <c r="B5" s="82" t="s">
        <v>353</v>
      </c>
      <c r="C5" s="82">
        <v>1</v>
      </c>
      <c r="D5" s="82">
        <v>30000</v>
      </c>
      <c r="E5" s="82">
        <f t="shared" si="0"/>
        <v>30000</v>
      </c>
    </row>
    <row r="6" spans="1:5" ht="16.5" customHeight="1">
      <c r="A6" s="82">
        <v>5</v>
      </c>
      <c r="B6" s="82" t="s">
        <v>233</v>
      </c>
      <c r="C6" s="82">
        <v>1</v>
      </c>
      <c r="D6" s="82">
        <v>7500</v>
      </c>
      <c r="E6" s="82">
        <f t="shared" si="0"/>
        <v>7500</v>
      </c>
    </row>
    <row r="7" spans="1:5">
      <c r="A7" s="82">
        <v>6</v>
      </c>
      <c r="B7" s="82" t="s">
        <v>354</v>
      </c>
      <c r="C7" s="82">
        <v>21</v>
      </c>
      <c r="D7" s="82">
        <v>225</v>
      </c>
      <c r="E7" s="82">
        <f t="shared" si="0"/>
        <v>4725</v>
      </c>
    </row>
    <row r="8" spans="1:5" ht="60" customHeight="1">
      <c r="A8" s="82">
        <v>7</v>
      </c>
      <c r="B8" s="27" t="s">
        <v>351</v>
      </c>
      <c r="C8" s="82">
        <v>18</v>
      </c>
      <c r="D8" s="82">
        <v>6800</v>
      </c>
      <c r="E8" s="82">
        <f t="shared" si="0"/>
        <v>122400</v>
      </c>
    </row>
    <row r="9" spans="1:5" ht="23.25" customHeight="1">
      <c r="A9" s="82">
        <v>8</v>
      </c>
      <c r="B9" s="82" t="s">
        <v>235</v>
      </c>
      <c r="C9" s="82">
        <v>21</v>
      </c>
      <c r="D9" s="82">
        <v>1000</v>
      </c>
      <c r="E9" s="82">
        <f t="shared" si="0"/>
        <v>21000</v>
      </c>
    </row>
    <row r="10" spans="1:5" ht="23.25" customHeight="1">
      <c r="A10" s="82">
        <v>9</v>
      </c>
      <c r="B10" s="82" t="s">
        <v>236</v>
      </c>
      <c r="C10" s="82">
        <v>800</v>
      </c>
      <c r="D10" s="82">
        <v>79</v>
      </c>
      <c r="E10" s="82">
        <f t="shared" si="0"/>
        <v>63200</v>
      </c>
    </row>
    <row r="11" spans="1:5">
      <c r="A11" s="82">
        <v>10</v>
      </c>
      <c r="B11" s="82" t="s">
        <v>237</v>
      </c>
      <c r="C11" s="82">
        <v>200</v>
      </c>
      <c r="D11" s="82">
        <v>79</v>
      </c>
      <c r="E11" s="82">
        <f t="shared" si="0"/>
        <v>15800</v>
      </c>
    </row>
    <row r="12" spans="1:5" ht="19.5" customHeight="1">
      <c r="A12" s="82">
        <v>11</v>
      </c>
      <c r="B12" s="82" t="s">
        <v>238</v>
      </c>
      <c r="C12" s="82">
        <v>4</v>
      </c>
      <c r="D12" s="82">
        <v>180</v>
      </c>
      <c r="E12" s="82">
        <f t="shared" si="0"/>
        <v>720</v>
      </c>
    </row>
    <row r="13" spans="1:5">
      <c r="A13" s="82">
        <v>12</v>
      </c>
      <c r="B13" s="82" t="s">
        <v>239</v>
      </c>
      <c r="C13" s="82">
        <v>1</v>
      </c>
      <c r="D13" s="82">
        <v>9900</v>
      </c>
      <c r="E13" s="82">
        <f t="shared" si="0"/>
        <v>9900</v>
      </c>
    </row>
    <row r="14" spans="1:5">
      <c r="A14" s="82">
        <v>13</v>
      </c>
      <c r="B14" s="82" t="s">
        <v>355</v>
      </c>
      <c r="C14" s="82">
        <v>1</v>
      </c>
      <c r="D14" s="82">
        <v>6000</v>
      </c>
      <c r="E14" s="82">
        <f t="shared" si="0"/>
        <v>6000</v>
      </c>
    </row>
    <row r="15" spans="1:5">
      <c r="A15" s="82">
        <v>14</v>
      </c>
      <c r="B15" s="82" t="s">
        <v>241</v>
      </c>
      <c r="C15" s="82">
        <v>21</v>
      </c>
      <c r="D15" s="82">
        <v>125</v>
      </c>
      <c r="E15" s="82">
        <f t="shared" si="0"/>
        <v>2625</v>
      </c>
    </row>
    <row r="16" spans="1:5">
      <c r="A16" s="82">
        <v>15</v>
      </c>
      <c r="B16" s="82" t="s">
        <v>348</v>
      </c>
      <c r="C16" s="82">
        <v>1</v>
      </c>
      <c r="D16" s="82"/>
      <c r="E16" s="82">
        <f t="shared" si="0"/>
        <v>0</v>
      </c>
    </row>
    <row r="17" spans="1:5">
      <c r="A17" s="82">
        <v>16</v>
      </c>
      <c r="B17" s="82" t="s">
        <v>349</v>
      </c>
      <c r="C17" s="82">
        <v>1</v>
      </c>
      <c r="D17" s="82"/>
      <c r="E17" s="82">
        <f t="shared" si="0"/>
        <v>0</v>
      </c>
    </row>
    <row r="18" spans="1:5" ht="15.75" customHeight="1">
      <c r="A18" s="82">
        <v>17</v>
      </c>
      <c r="B18" s="82" t="s">
        <v>25</v>
      </c>
      <c r="C18" s="66">
        <v>1</v>
      </c>
      <c r="D18" s="82">
        <v>20000</v>
      </c>
      <c r="E18" s="82">
        <f t="shared" si="0"/>
        <v>20000</v>
      </c>
    </row>
    <row r="19" spans="1:5">
      <c r="A19" s="455" t="s">
        <v>5</v>
      </c>
      <c r="B19" s="455"/>
      <c r="C19" s="455"/>
      <c r="D19" s="455"/>
      <c r="E19" s="83">
        <f>SUM(E2:E18)</f>
        <v>469670</v>
      </c>
    </row>
    <row r="20" spans="1:5" ht="15.75" customHeight="1">
      <c r="A20" s="455" t="s">
        <v>70</v>
      </c>
      <c r="B20" s="455"/>
      <c r="C20" s="455"/>
      <c r="D20" s="455"/>
      <c r="E20" s="83">
        <f>E19*9%</f>
        <v>42270.299999999996</v>
      </c>
    </row>
    <row r="21" spans="1:5" ht="15.75" customHeight="1">
      <c r="A21" s="455" t="s">
        <v>71</v>
      </c>
      <c r="B21" s="455"/>
      <c r="C21" s="455"/>
      <c r="D21" s="455"/>
      <c r="E21" s="83">
        <f>E19*9%</f>
        <v>42270.299999999996</v>
      </c>
    </row>
    <row r="22" spans="1:5" ht="15.75" customHeight="1">
      <c r="A22" s="455" t="s">
        <v>72</v>
      </c>
      <c r="B22" s="455"/>
      <c r="C22" s="455"/>
      <c r="D22" s="455"/>
      <c r="E22" s="83">
        <f>SUM(E19:E21)</f>
        <v>554210.6</v>
      </c>
    </row>
    <row r="24" spans="1:5" ht="17.25" customHeight="1">
      <c r="A24" s="34" t="s">
        <v>0</v>
      </c>
      <c r="B24" s="34" t="s">
        <v>1</v>
      </c>
      <c r="C24" s="34" t="s">
        <v>2</v>
      </c>
      <c r="D24" s="34" t="s">
        <v>3</v>
      </c>
      <c r="E24" s="34" t="s">
        <v>4</v>
      </c>
    </row>
    <row r="25" spans="1:5">
      <c r="A25" s="63">
        <v>1</v>
      </c>
      <c r="B25" s="63" t="s">
        <v>231</v>
      </c>
      <c r="C25" s="63">
        <v>1</v>
      </c>
      <c r="D25" s="63">
        <v>28000</v>
      </c>
      <c r="E25" s="63">
        <f>C25*D25</f>
        <v>28000</v>
      </c>
    </row>
    <row r="26" spans="1:5">
      <c r="A26" s="63">
        <v>2</v>
      </c>
      <c r="B26" s="63" t="s">
        <v>245</v>
      </c>
      <c r="C26" s="63">
        <v>1</v>
      </c>
      <c r="D26" s="63">
        <v>40320</v>
      </c>
      <c r="E26" s="63">
        <f t="shared" ref="E26:E41" si="1">C26*D26</f>
        <v>40320</v>
      </c>
    </row>
    <row r="27" spans="1:5" ht="14.4">
      <c r="A27" s="63">
        <v>3</v>
      </c>
      <c r="B27" s="65" t="s">
        <v>352</v>
      </c>
      <c r="C27" s="63">
        <v>4</v>
      </c>
      <c r="D27" s="63"/>
      <c r="E27" s="63">
        <f t="shared" si="1"/>
        <v>0</v>
      </c>
    </row>
    <row r="28" spans="1:5">
      <c r="A28" s="63">
        <v>4</v>
      </c>
      <c r="B28" s="63" t="s">
        <v>232</v>
      </c>
      <c r="C28" s="63">
        <v>1</v>
      </c>
      <c r="D28" s="63"/>
      <c r="E28" s="63">
        <f t="shared" si="1"/>
        <v>0</v>
      </c>
    </row>
    <row r="29" spans="1:5">
      <c r="A29" s="63">
        <v>5</v>
      </c>
      <c r="B29" s="63" t="s">
        <v>233</v>
      </c>
      <c r="C29" s="63">
        <v>1</v>
      </c>
      <c r="D29" s="63"/>
      <c r="E29" s="63">
        <f t="shared" si="1"/>
        <v>0</v>
      </c>
    </row>
    <row r="30" spans="1:5">
      <c r="A30" s="63">
        <v>6</v>
      </c>
      <c r="B30" s="63" t="s">
        <v>234</v>
      </c>
      <c r="C30" s="63">
        <v>21</v>
      </c>
      <c r="D30" s="63"/>
      <c r="E30" s="63">
        <f t="shared" si="1"/>
        <v>0</v>
      </c>
    </row>
    <row r="31" spans="1:5">
      <c r="A31" s="63">
        <v>7</v>
      </c>
      <c r="B31" s="63" t="s">
        <v>244</v>
      </c>
      <c r="C31" s="63">
        <v>18</v>
      </c>
      <c r="D31" s="63">
        <v>7200</v>
      </c>
      <c r="E31" s="63">
        <f t="shared" si="1"/>
        <v>129600</v>
      </c>
    </row>
    <row r="32" spans="1:5">
      <c r="A32" s="63">
        <v>8</v>
      </c>
      <c r="B32" s="63" t="s">
        <v>235</v>
      </c>
      <c r="C32" s="63">
        <v>21</v>
      </c>
      <c r="D32" s="63"/>
      <c r="E32" s="63">
        <f t="shared" si="1"/>
        <v>0</v>
      </c>
    </row>
    <row r="33" spans="1:5">
      <c r="A33" s="63">
        <v>9</v>
      </c>
      <c r="B33" s="63" t="s">
        <v>236</v>
      </c>
      <c r="C33" s="63">
        <v>800</v>
      </c>
      <c r="D33" s="63">
        <v>90</v>
      </c>
      <c r="E33" s="63">
        <f t="shared" si="1"/>
        <v>72000</v>
      </c>
    </row>
    <row r="34" spans="1:5">
      <c r="A34" s="63">
        <v>10</v>
      </c>
      <c r="B34" s="63" t="s">
        <v>237</v>
      </c>
      <c r="C34" s="63">
        <v>200</v>
      </c>
      <c r="D34" s="63"/>
      <c r="E34" s="63">
        <f t="shared" si="1"/>
        <v>0</v>
      </c>
    </row>
    <row r="35" spans="1:5">
      <c r="A35" s="63">
        <v>11</v>
      </c>
      <c r="B35" s="63" t="s">
        <v>238</v>
      </c>
      <c r="C35" s="63">
        <v>4</v>
      </c>
      <c r="D35" s="63"/>
      <c r="E35" s="63">
        <f t="shared" si="1"/>
        <v>0</v>
      </c>
    </row>
    <row r="36" spans="1:5">
      <c r="A36" s="63">
        <v>12</v>
      </c>
      <c r="B36" s="63" t="s">
        <v>239</v>
      </c>
      <c r="C36" s="63">
        <v>1</v>
      </c>
      <c r="D36" s="63"/>
      <c r="E36" s="63">
        <f t="shared" si="1"/>
        <v>0</v>
      </c>
    </row>
    <row r="37" spans="1:5">
      <c r="A37" s="63">
        <v>13</v>
      </c>
      <c r="B37" s="63" t="s">
        <v>240</v>
      </c>
      <c r="C37" s="63">
        <v>1</v>
      </c>
      <c r="D37" s="63">
        <v>500</v>
      </c>
      <c r="E37" s="63">
        <f t="shared" si="1"/>
        <v>500</v>
      </c>
    </row>
    <row r="38" spans="1:5">
      <c r="A38" s="63">
        <v>14</v>
      </c>
      <c r="B38" s="63" t="s">
        <v>241</v>
      </c>
      <c r="C38" s="63">
        <v>21</v>
      </c>
      <c r="D38" s="63"/>
      <c r="E38" s="63">
        <f t="shared" si="1"/>
        <v>0</v>
      </c>
    </row>
    <row r="39" spans="1:5">
      <c r="A39" s="63">
        <v>15</v>
      </c>
      <c r="B39" s="63" t="s">
        <v>242</v>
      </c>
      <c r="C39" s="63">
        <v>1</v>
      </c>
      <c r="D39" s="63"/>
      <c r="E39" s="63">
        <f t="shared" si="1"/>
        <v>0</v>
      </c>
    </row>
    <row r="40" spans="1:5">
      <c r="A40" s="63">
        <v>16</v>
      </c>
      <c r="B40" s="63" t="s">
        <v>243</v>
      </c>
      <c r="C40" s="63">
        <v>1</v>
      </c>
      <c r="D40" s="63"/>
      <c r="E40" s="63">
        <f t="shared" si="1"/>
        <v>0</v>
      </c>
    </row>
    <row r="41" spans="1:5">
      <c r="A41" s="63">
        <v>17</v>
      </c>
      <c r="B41" s="63" t="s">
        <v>25</v>
      </c>
      <c r="C41" s="66">
        <v>1</v>
      </c>
      <c r="D41" s="63"/>
      <c r="E41" s="63">
        <f t="shared" si="1"/>
        <v>0</v>
      </c>
    </row>
    <row r="42" spans="1:5">
      <c r="A42" s="455" t="s">
        <v>5</v>
      </c>
      <c r="B42" s="455"/>
      <c r="C42" s="455"/>
      <c r="D42" s="455"/>
      <c r="E42" s="34">
        <f>SUM(E25:E41)</f>
        <v>270420</v>
      </c>
    </row>
    <row r="43" spans="1:5">
      <c r="A43" s="455" t="s">
        <v>70</v>
      </c>
      <c r="B43" s="455"/>
      <c r="C43" s="455"/>
      <c r="D43" s="455"/>
      <c r="E43" s="34">
        <f>E42*9%</f>
        <v>24337.8</v>
      </c>
    </row>
    <row r="44" spans="1:5">
      <c r="A44" s="455" t="s">
        <v>71</v>
      </c>
      <c r="B44" s="455"/>
      <c r="C44" s="455"/>
      <c r="D44" s="455"/>
      <c r="E44" s="34">
        <f>E42*9%</f>
        <v>24337.8</v>
      </c>
    </row>
    <row r="45" spans="1:5">
      <c r="A45" s="455" t="s">
        <v>72</v>
      </c>
      <c r="B45" s="455"/>
      <c r="C45" s="455"/>
      <c r="D45" s="455"/>
      <c r="E45" s="34">
        <f>SUM(E42:E44)</f>
        <v>319095.59999999998</v>
      </c>
    </row>
  </sheetData>
  <mergeCells count="8">
    <mergeCell ref="A42:D42"/>
    <mergeCell ref="A43:D43"/>
    <mergeCell ref="A44:D44"/>
    <mergeCell ref="A45:D45"/>
    <mergeCell ref="A19:D19"/>
    <mergeCell ref="A20:D20"/>
    <mergeCell ref="A21:D21"/>
    <mergeCell ref="A22:D22"/>
  </mergeCell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20" sqref="D20"/>
    </sheetView>
  </sheetViews>
  <sheetFormatPr defaultColWidth="9.109375" defaultRowHeight="14.4"/>
  <cols>
    <col min="1" max="1" width="8.6640625" style="27" customWidth="1"/>
    <col min="2" max="2" width="17.88671875" style="27" customWidth="1"/>
    <col min="3" max="3" width="12.33203125" style="27" customWidth="1"/>
    <col min="4" max="4" width="6.44140625" style="27" customWidth="1"/>
    <col min="5" max="5" width="9.109375" style="27"/>
    <col min="6" max="6" width="11.6640625" style="27" customWidth="1"/>
    <col min="7" max="16384" width="9.109375" style="27"/>
  </cols>
  <sheetData>
    <row r="1" spans="1:6">
      <c r="A1" s="70" t="s">
        <v>0</v>
      </c>
      <c r="B1" s="423" t="s">
        <v>1</v>
      </c>
      <c r="C1" s="425"/>
      <c r="D1" s="70" t="s">
        <v>2</v>
      </c>
      <c r="E1" s="70" t="s">
        <v>3</v>
      </c>
      <c r="F1" s="70" t="s">
        <v>4</v>
      </c>
    </row>
    <row r="2" spans="1:6">
      <c r="A2" s="69">
        <v>1</v>
      </c>
      <c r="B2" s="456" t="s">
        <v>252</v>
      </c>
      <c r="C2" s="457"/>
      <c r="D2" s="69">
        <v>1</v>
      </c>
      <c r="E2" s="69">
        <v>46900</v>
      </c>
      <c r="F2" s="69">
        <f>D2*E2</f>
        <v>46900</v>
      </c>
    </row>
    <row r="3" spans="1:6">
      <c r="A3" s="69">
        <v>2</v>
      </c>
      <c r="B3" s="456" t="s">
        <v>251</v>
      </c>
      <c r="C3" s="457"/>
      <c r="D3" s="69">
        <v>1</v>
      </c>
      <c r="E3" s="69">
        <v>46000</v>
      </c>
      <c r="F3" s="69">
        <f t="shared" ref="F3:F4" si="0">D3*E3</f>
        <v>46000</v>
      </c>
    </row>
    <row r="4" spans="1:6">
      <c r="A4" s="69">
        <v>3</v>
      </c>
      <c r="B4" s="458" t="s">
        <v>253</v>
      </c>
      <c r="C4" s="459"/>
      <c r="D4" s="69">
        <v>1</v>
      </c>
      <c r="E4" s="69">
        <v>9960</v>
      </c>
      <c r="F4" s="69">
        <f t="shared" si="0"/>
        <v>9960</v>
      </c>
    </row>
    <row r="5" spans="1:6">
      <c r="A5" s="455" t="s">
        <v>5</v>
      </c>
      <c r="B5" s="455"/>
      <c r="C5" s="455"/>
      <c r="D5" s="455"/>
      <c r="E5" s="455"/>
      <c r="F5" s="70">
        <f>SUM(F2:F4)</f>
        <v>102860</v>
      </c>
    </row>
    <row r="6" spans="1:6">
      <c r="A6" s="455" t="s">
        <v>70</v>
      </c>
      <c r="B6" s="455"/>
      <c r="C6" s="455"/>
      <c r="D6" s="455"/>
      <c r="E6" s="455"/>
      <c r="F6" s="70">
        <f>F5*9%</f>
        <v>9257.4</v>
      </c>
    </row>
    <row r="7" spans="1:6">
      <c r="A7" s="455" t="s">
        <v>71</v>
      </c>
      <c r="B7" s="455"/>
      <c r="C7" s="455"/>
      <c r="D7" s="455"/>
      <c r="E7" s="455"/>
      <c r="F7" s="70">
        <f>F5*9%</f>
        <v>9257.4</v>
      </c>
    </row>
    <row r="8" spans="1:6">
      <c r="A8" s="455" t="s">
        <v>72</v>
      </c>
      <c r="B8" s="455"/>
      <c r="C8" s="455"/>
      <c r="D8" s="455"/>
      <c r="E8" s="455"/>
      <c r="F8" s="70">
        <f>SUM(F5:F7)</f>
        <v>121374.79999999999</v>
      </c>
    </row>
  </sheetData>
  <mergeCells count="8">
    <mergeCell ref="A6:E6"/>
    <mergeCell ref="A7:E7"/>
    <mergeCell ref="A8:E8"/>
    <mergeCell ref="B1:C1"/>
    <mergeCell ref="B2:C2"/>
    <mergeCell ref="B3:C3"/>
    <mergeCell ref="B4:C4"/>
    <mergeCell ref="A5:E5"/>
  </mergeCell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H38" sqref="H38"/>
    </sheetView>
  </sheetViews>
  <sheetFormatPr defaultRowHeight="14.4"/>
  <cols>
    <col min="2" max="2" width="50.5546875" customWidth="1"/>
    <col min="3" max="3" width="7.5546875" customWidth="1"/>
    <col min="5" max="5" width="10.44140625" bestFit="1" customWidth="1"/>
  </cols>
  <sheetData>
    <row r="1" spans="1:5" ht="18.75" customHeight="1">
      <c r="A1" s="67" t="s">
        <v>0</v>
      </c>
      <c r="B1" s="67" t="s">
        <v>1</v>
      </c>
      <c r="C1" s="67" t="s">
        <v>2</v>
      </c>
      <c r="D1" s="67" t="s">
        <v>3</v>
      </c>
      <c r="E1" s="67" t="s">
        <v>4</v>
      </c>
    </row>
    <row r="2" spans="1:5" ht="22.5" customHeight="1">
      <c r="A2" s="64">
        <v>1</v>
      </c>
      <c r="B2" s="64" t="s">
        <v>249</v>
      </c>
      <c r="C2" s="64">
        <v>2</v>
      </c>
      <c r="D2" s="64">
        <v>1900</v>
      </c>
      <c r="E2" s="64">
        <f t="shared" ref="E2:E9" si="0">C2*D2</f>
        <v>3800</v>
      </c>
    </row>
    <row r="3" spans="1:5" ht="31.2">
      <c r="A3" s="64">
        <v>2</v>
      </c>
      <c r="B3" s="2" t="s">
        <v>248</v>
      </c>
      <c r="C3" s="64">
        <v>1</v>
      </c>
      <c r="D3" s="64">
        <v>4990</v>
      </c>
      <c r="E3" s="64">
        <f t="shared" si="0"/>
        <v>4990</v>
      </c>
    </row>
    <row r="4" spans="1:5" ht="15.6">
      <c r="A4" s="64">
        <v>3</v>
      </c>
      <c r="B4" s="2" t="s">
        <v>53</v>
      </c>
      <c r="C4" s="64">
        <v>4</v>
      </c>
      <c r="D4" s="64">
        <v>50</v>
      </c>
      <c r="E4" s="64">
        <f t="shared" si="0"/>
        <v>200</v>
      </c>
    </row>
    <row r="5" spans="1:5" ht="15.6">
      <c r="A5" s="64">
        <v>4</v>
      </c>
      <c r="B5" s="2" t="s">
        <v>54</v>
      </c>
      <c r="C5" s="64">
        <v>2</v>
      </c>
      <c r="D5" s="64">
        <v>45</v>
      </c>
      <c r="E5" s="64">
        <f t="shared" si="0"/>
        <v>90</v>
      </c>
    </row>
    <row r="6" spans="1:5" ht="15.6">
      <c r="A6" s="64">
        <v>5</v>
      </c>
      <c r="B6" s="2" t="s">
        <v>55</v>
      </c>
      <c r="C6" s="64">
        <v>1</v>
      </c>
      <c r="D6" s="64">
        <v>825</v>
      </c>
      <c r="E6" s="64">
        <f t="shared" si="0"/>
        <v>825</v>
      </c>
    </row>
    <row r="7" spans="1:5" ht="15.6">
      <c r="A7" s="64">
        <v>6</v>
      </c>
      <c r="B7" s="2" t="s">
        <v>250</v>
      </c>
      <c r="C7" s="64">
        <v>1</v>
      </c>
      <c r="D7" s="64">
        <v>3990</v>
      </c>
      <c r="E7" s="64">
        <f t="shared" si="0"/>
        <v>3990</v>
      </c>
    </row>
    <row r="8" spans="1:5" ht="15.6">
      <c r="A8" s="64">
        <v>7</v>
      </c>
      <c r="B8" s="2" t="s">
        <v>34</v>
      </c>
      <c r="C8" s="64">
        <v>2</v>
      </c>
      <c r="D8" s="64">
        <v>100</v>
      </c>
      <c r="E8" s="64">
        <f t="shared" si="0"/>
        <v>200</v>
      </c>
    </row>
    <row r="9" spans="1:5" ht="15.6">
      <c r="A9" s="64">
        <v>8</v>
      </c>
      <c r="B9" s="2" t="s">
        <v>25</v>
      </c>
      <c r="C9" s="64">
        <v>1</v>
      </c>
      <c r="D9" s="64">
        <v>2000</v>
      </c>
      <c r="E9" s="64">
        <f t="shared" si="0"/>
        <v>2000</v>
      </c>
    </row>
    <row r="10" spans="1:5">
      <c r="A10" s="455" t="s">
        <v>5</v>
      </c>
      <c r="B10" s="455"/>
      <c r="C10" s="455"/>
      <c r="D10" s="455"/>
      <c r="E10" s="67">
        <f>SUM(E2:E9)</f>
        <v>16095</v>
      </c>
    </row>
    <row r="11" spans="1:5">
      <c r="A11" s="455" t="s">
        <v>70</v>
      </c>
      <c r="B11" s="455"/>
      <c r="C11" s="455"/>
      <c r="D11" s="455"/>
      <c r="E11" s="67">
        <f>E10*9%</f>
        <v>1448.55</v>
      </c>
    </row>
    <row r="12" spans="1:5">
      <c r="A12" s="455" t="s">
        <v>71</v>
      </c>
      <c r="B12" s="455"/>
      <c r="C12" s="455"/>
      <c r="D12" s="455"/>
      <c r="E12" s="67">
        <f>E10*9%</f>
        <v>1448.55</v>
      </c>
    </row>
    <row r="13" spans="1:5">
      <c r="A13" s="455" t="s">
        <v>72</v>
      </c>
      <c r="B13" s="455"/>
      <c r="C13" s="455"/>
      <c r="D13" s="455"/>
      <c r="E13" s="67">
        <f>SUM(E10:E12)</f>
        <v>18992.099999999999</v>
      </c>
    </row>
    <row r="14" spans="1:5">
      <c r="D14" t="s">
        <v>137</v>
      </c>
    </row>
    <row r="15" spans="1:5">
      <c r="A15" s="460" t="s">
        <v>246</v>
      </c>
      <c r="B15" s="460"/>
      <c r="C15" s="460"/>
      <c r="D15" s="460"/>
    </row>
    <row r="16" spans="1:5">
      <c r="A16" s="11" t="s">
        <v>42</v>
      </c>
      <c r="B16" s="68"/>
      <c r="C16" s="68"/>
      <c r="D16" s="68"/>
    </row>
    <row r="17" spans="1:4">
      <c r="A17" s="11" t="s">
        <v>43</v>
      </c>
      <c r="B17" s="68"/>
      <c r="C17" s="68"/>
      <c r="D17" s="68"/>
    </row>
    <row r="18" spans="1:4">
      <c r="A18" s="11" t="s">
        <v>228</v>
      </c>
      <c r="B18" s="68"/>
      <c r="C18" s="68"/>
      <c r="D18" s="68"/>
    </row>
    <row r="19" spans="1:4">
      <c r="A19" s="11" t="s">
        <v>229</v>
      </c>
      <c r="B19" s="68"/>
      <c r="C19" s="68"/>
      <c r="D19" s="68"/>
    </row>
    <row r="20" spans="1:4">
      <c r="A20" s="460" t="s">
        <v>247</v>
      </c>
      <c r="B20" s="460"/>
    </row>
  </sheetData>
  <mergeCells count="6">
    <mergeCell ref="A20:B20"/>
    <mergeCell ref="A10:D10"/>
    <mergeCell ref="A11:D11"/>
    <mergeCell ref="A12:D12"/>
    <mergeCell ref="A13:D13"/>
    <mergeCell ref="A15:D1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J22" sqref="J22"/>
    </sheetView>
  </sheetViews>
  <sheetFormatPr defaultRowHeight="14.4"/>
  <cols>
    <col min="2" max="2" width="35.44140625" customWidth="1"/>
    <col min="3" max="3" width="6.33203125" customWidth="1"/>
    <col min="5" max="5" width="13.5546875" customWidth="1"/>
  </cols>
  <sheetData>
    <row r="1" spans="1:5" ht="30" customHeight="1">
      <c r="A1" s="74" t="s">
        <v>0</v>
      </c>
      <c r="B1" s="71" t="s">
        <v>1</v>
      </c>
      <c r="C1" s="74" t="s">
        <v>2</v>
      </c>
      <c r="D1" s="74" t="s">
        <v>3</v>
      </c>
      <c r="E1" s="74" t="s">
        <v>4</v>
      </c>
    </row>
    <row r="2" spans="1:5" ht="28.8">
      <c r="A2" s="72">
        <v>1</v>
      </c>
      <c r="B2" s="75" t="s">
        <v>258</v>
      </c>
      <c r="C2" s="72">
        <v>20</v>
      </c>
      <c r="D2" s="72">
        <v>4995</v>
      </c>
      <c r="E2" s="72">
        <f>C2*D2</f>
        <v>99900</v>
      </c>
    </row>
    <row r="3" spans="1:5">
      <c r="A3" s="455" t="s">
        <v>5</v>
      </c>
      <c r="B3" s="455"/>
      <c r="C3" s="455"/>
      <c r="D3" s="455"/>
      <c r="E3" s="74">
        <f>SUM(E2:E2)</f>
        <v>99900</v>
      </c>
    </row>
    <row r="4" spans="1:5">
      <c r="A4" s="455" t="s">
        <v>255</v>
      </c>
      <c r="B4" s="455"/>
      <c r="C4" s="455"/>
      <c r="D4" s="455"/>
      <c r="E4" s="74">
        <f>E3*14%</f>
        <v>13986.000000000002</v>
      </c>
    </row>
    <row r="5" spans="1:5">
      <c r="A5" s="455" t="s">
        <v>256</v>
      </c>
      <c r="B5" s="455"/>
      <c r="C5" s="455"/>
      <c r="D5" s="455"/>
      <c r="E5" s="74">
        <f>E3*14%</f>
        <v>13986.000000000002</v>
      </c>
    </row>
    <row r="6" spans="1:5">
      <c r="A6" s="455" t="s">
        <v>72</v>
      </c>
      <c r="B6" s="455"/>
      <c r="C6" s="455"/>
      <c r="D6" s="455"/>
      <c r="E6" s="74">
        <f>SUM(E3:E5)</f>
        <v>127872</v>
      </c>
    </row>
    <row r="8" spans="1:5">
      <c r="A8" s="16" t="s">
        <v>254</v>
      </c>
    </row>
    <row r="10" spans="1:5">
      <c r="A10" s="76" t="s">
        <v>0</v>
      </c>
      <c r="B10" s="78" t="s">
        <v>1</v>
      </c>
      <c r="C10" s="76" t="s">
        <v>2</v>
      </c>
      <c r="D10" s="76" t="s">
        <v>3</v>
      </c>
      <c r="E10" s="76" t="s">
        <v>4</v>
      </c>
    </row>
    <row r="11" spans="1:5" ht="43.2">
      <c r="A11" s="76">
        <v>1</v>
      </c>
      <c r="B11" s="77" t="s">
        <v>259</v>
      </c>
      <c r="C11" s="76">
        <v>20</v>
      </c>
      <c r="D11" s="76">
        <v>5950</v>
      </c>
      <c r="E11" s="76">
        <f>C11*D11</f>
        <v>119000</v>
      </c>
    </row>
    <row r="12" spans="1:5">
      <c r="A12" s="461" t="s">
        <v>5</v>
      </c>
      <c r="B12" s="461"/>
      <c r="C12" s="461"/>
      <c r="D12" s="461"/>
      <c r="E12" s="76">
        <f>SUM(E11:E11)</f>
        <v>119000</v>
      </c>
    </row>
    <row r="13" spans="1:5">
      <c r="A13" s="461" t="s">
        <v>257</v>
      </c>
      <c r="B13" s="461"/>
      <c r="C13" s="461"/>
      <c r="D13" s="461"/>
      <c r="E13" s="76">
        <f>E12*28%</f>
        <v>33320</v>
      </c>
    </row>
    <row r="14" spans="1:5">
      <c r="A14" s="461" t="s">
        <v>72</v>
      </c>
      <c r="B14" s="461"/>
      <c r="C14" s="461"/>
      <c r="D14" s="461"/>
      <c r="E14" s="76">
        <f>SUM(E12:E13)</f>
        <v>152320</v>
      </c>
    </row>
  </sheetData>
  <mergeCells count="7">
    <mergeCell ref="A13:D13"/>
    <mergeCell ref="A14:D14"/>
    <mergeCell ref="A5:D5"/>
    <mergeCell ref="A6:D6"/>
    <mergeCell ref="A3:D3"/>
    <mergeCell ref="A4:D4"/>
    <mergeCell ref="A12:D1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workbookViewId="0">
      <selection activeCell="B16" sqref="B16"/>
    </sheetView>
  </sheetViews>
  <sheetFormatPr defaultColWidth="9.109375" defaultRowHeight="14.4"/>
  <cols>
    <col min="1" max="1" width="33.109375" style="39" customWidth="1"/>
    <col min="2" max="2" width="35.44140625" style="39" customWidth="1"/>
    <col min="3" max="3" width="7.44140625" style="39" customWidth="1"/>
    <col min="4" max="4" width="9.109375" style="39"/>
    <col min="5" max="5" width="11.88671875" style="39" customWidth="1"/>
    <col min="6" max="16384" width="9.109375" style="39"/>
  </cols>
  <sheetData>
    <row r="1" spans="1:7">
      <c r="A1" t="s">
        <v>345</v>
      </c>
    </row>
    <row r="2" spans="1:7">
      <c r="A2"/>
    </row>
    <row r="3" spans="1:7">
      <c r="A3" s="464" t="s">
        <v>347</v>
      </c>
      <c r="B3" s="464"/>
      <c r="C3" s="464"/>
      <c r="D3" s="464"/>
      <c r="E3" s="464"/>
    </row>
    <row r="4" spans="1:7" ht="25.5" customHeight="1">
      <c r="A4" s="74" t="s">
        <v>0</v>
      </c>
      <c r="B4" s="74" t="s">
        <v>1</v>
      </c>
      <c r="C4" s="74" t="s">
        <v>2</v>
      </c>
      <c r="D4" s="74" t="s">
        <v>3</v>
      </c>
      <c r="E4" s="74" t="s">
        <v>4</v>
      </c>
    </row>
    <row r="5" spans="1:7" ht="66.75" customHeight="1">
      <c r="A5" s="72">
        <v>1</v>
      </c>
      <c r="B5" s="79" t="s">
        <v>260</v>
      </c>
      <c r="C5" s="72">
        <v>1</v>
      </c>
      <c r="D5" s="72">
        <v>775000</v>
      </c>
      <c r="E5" s="72">
        <f>C5*D5</f>
        <v>775000</v>
      </c>
    </row>
    <row r="6" spans="1:7">
      <c r="A6" s="455" t="s">
        <v>5</v>
      </c>
      <c r="B6" s="455"/>
      <c r="C6" s="455"/>
      <c r="D6" s="455"/>
      <c r="E6" s="74">
        <f>SUM(E5)</f>
        <v>775000</v>
      </c>
    </row>
    <row r="7" spans="1:7">
      <c r="A7" s="455" t="s">
        <v>70</v>
      </c>
      <c r="B7" s="455"/>
      <c r="C7" s="455"/>
      <c r="D7" s="455"/>
      <c r="E7" s="74">
        <f>E6*9%</f>
        <v>69750</v>
      </c>
    </row>
    <row r="8" spans="1:7">
      <c r="A8" s="455" t="s">
        <v>71</v>
      </c>
      <c r="B8" s="455"/>
      <c r="C8" s="455"/>
      <c r="D8" s="455"/>
      <c r="E8" s="74">
        <f>E6*9%</f>
        <v>69750</v>
      </c>
    </row>
    <row r="9" spans="1:7">
      <c r="A9" s="455" t="s">
        <v>72</v>
      </c>
      <c r="B9" s="455"/>
      <c r="C9" s="455"/>
      <c r="D9" s="455"/>
      <c r="E9" s="74">
        <f>SUM(E6:E8)</f>
        <v>914500</v>
      </c>
    </row>
    <row r="10" spans="1:7">
      <c r="A10" s="81"/>
      <c r="B10" s="81"/>
      <c r="C10" s="81"/>
      <c r="D10" s="81"/>
      <c r="E10" s="81"/>
    </row>
    <row r="11" spans="1:7">
      <c r="A11" s="422" t="s">
        <v>346</v>
      </c>
      <c r="B11" s="422"/>
      <c r="C11" s="422"/>
      <c r="D11" s="422"/>
      <c r="E11" s="422"/>
    </row>
    <row r="12" spans="1:7">
      <c r="A12" s="74" t="s">
        <v>0</v>
      </c>
      <c r="B12" s="74" t="s">
        <v>1</v>
      </c>
      <c r="C12" s="74" t="s">
        <v>2</v>
      </c>
      <c r="D12" s="74" t="s">
        <v>3</v>
      </c>
      <c r="E12" s="74" t="s">
        <v>4</v>
      </c>
    </row>
    <row r="13" spans="1:7" ht="54" customHeight="1">
      <c r="A13" s="72">
        <v>1</v>
      </c>
      <c r="B13" s="73" t="s">
        <v>261</v>
      </c>
      <c r="C13" s="72">
        <v>4</v>
      </c>
      <c r="D13" s="72">
        <v>9000</v>
      </c>
      <c r="E13" s="72">
        <f>C13*D13</f>
        <v>36000</v>
      </c>
    </row>
    <row r="14" spans="1:7">
      <c r="A14" s="72">
        <v>2</v>
      </c>
      <c r="B14" s="73" t="s">
        <v>262</v>
      </c>
      <c r="C14" s="72">
        <v>1</v>
      </c>
      <c r="D14" s="72">
        <v>210</v>
      </c>
      <c r="E14" s="72">
        <f t="shared" ref="E14:E25" si="0">C14*D14</f>
        <v>210</v>
      </c>
      <c r="G14" s="39">
        <v>175</v>
      </c>
    </row>
    <row r="15" spans="1:7">
      <c r="A15" s="72">
        <v>3</v>
      </c>
      <c r="B15" s="73" t="s">
        <v>263</v>
      </c>
      <c r="C15" s="72">
        <v>1</v>
      </c>
      <c r="D15" s="72">
        <v>230</v>
      </c>
      <c r="E15" s="72">
        <f t="shared" si="0"/>
        <v>230</v>
      </c>
      <c r="G15" s="39">
        <v>248</v>
      </c>
    </row>
    <row r="16" spans="1:7">
      <c r="A16" s="72">
        <v>4</v>
      </c>
      <c r="B16" s="73" t="s">
        <v>264</v>
      </c>
      <c r="C16" s="72">
        <v>1</v>
      </c>
      <c r="D16" s="72">
        <v>84</v>
      </c>
      <c r="E16" s="72">
        <f t="shared" si="0"/>
        <v>84</v>
      </c>
      <c r="G16" s="39">
        <v>70</v>
      </c>
    </row>
    <row r="17" spans="1:7" ht="28.8">
      <c r="A17" s="72">
        <v>5</v>
      </c>
      <c r="B17" s="73" t="s">
        <v>265</v>
      </c>
      <c r="C17" s="72">
        <v>1</v>
      </c>
      <c r="D17" s="72">
        <v>930</v>
      </c>
      <c r="E17" s="72">
        <v>925</v>
      </c>
      <c r="G17" s="39">
        <v>771</v>
      </c>
    </row>
    <row r="18" spans="1:7" ht="18.75" customHeight="1">
      <c r="A18" s="72">
        <v>6</v>
      </c>
      <c r="B18" s="73" t="s">
        <v>266</v>
      </c>
      <c r="C18" s="72">
        <v>1</v>
      </c>
      <c r="D18" s="72">
        <v>1680</v>
      </c>
      <c r="E18" s="72">
        <f t="shared" si="0"/>
        <v>1680</v>
      </c>
      <c r="G18" s="39">
        <v>1400</v>
      </c>
    </row>
    <row r="19" spans="1:7" ht="28.8">
      <c r="A19" s="72">
        <v>7</v>
      </c>
      <c r="B19" s="73" t="s">
        <v>267</v>
      </c>
      <c r="C19" s="72">
        <v>1</v>
      </c>
      <c r="D19" s="72">
        <v>330</v>
      </c>
      <c r="E19" s="72">
        <f t="shared" si="0"/>
        <v>330</v>
      </c>
      <c r="G19" s="39">
        <v>275</v>
      </c>
    </row>
    <row r="20" spans="1:7" ht="18.75" customHeight="1">
      <c r="A20" s="72">
        <v>8</v>
      </c>
      <c r="B20" s="73" t="s">
        <v>268</v>
      </c>
      <c r="C20" s="72">
        <v>1</v>
      </c>
      <c r="D20" s="72">
        <v>300</v>
      </c>
      <c r="E20" s="72">
        <f t="shared" si="0"/>
        <v>300</v>
      </c>
      <c r="G20" s="39">
        <v>250</v>
      </c>
    </row>
    <row r="21" spans="1:7" ht="15.75" customHeight="1">
      <c r="A21" s="72">
        <v>9</v>
      </c>
      <c r="B21" s="73" t="s">
        <v>269</v>
      </c>
      <c r="C21" s="72">
        <v>1</v>
      </c>
      <c r="D21" s="72">
        <v>60</v>
      </c>
      <c r="E21" s="72">
        <f t="shared" si="0"/>
        <v>60</v>
      </c>
      <c r="G21" s="39">
        <v>50</v>
      </c>
    </row>
    <row r="22" spans="1:7">
      <c r="A22" s="72">
        <v>10</v>
      </c>
      <c r="B22" s="73" t="s">
        <v>270</v>
      </c>
      <c r="C22" s="72">
        <v>1</v>
      </c>
      <c r="D22" s="72">
        <v>7800</v>
      </c>
      <c r="E22" s="72">
        <f t="shared" si="0"/>
        <v>7800</v>
      </c>
      <c r="G22" s="39">
        <v>6500</v>
      </c>
    </row>
    <row r="23" spans="1:7">
      <c r="A23" s="72">
        <v>11</v>
      </c>
      <c r="B23" s="73" t="s">
        <v>271</v>
      </c>
      <c r="C23" s="72">
        <v>1</v>
      </c>
      <c r="D23" s="72">
        <v>8400</v>
      </c>
      <c r="E23" s="72">
        <f t="shared" si="0"/>
        <v>8400</v>
      </c>
      <c r="G23" s="39">
        <v>7000</v>
      </c>
    </row>
    <row r="24" spans="1:7">
      <c r="A24" s="72">
        <v>12</v>
      </c>
      <c r="B24" s="73" t="s">
        <v>272</v>
      </c>
      <c r="C24" s="72">
        <v>1</v>
      </c>
      <c r="D24" s="72">
        <v>21600</v>
      </c>
      <c r="E24" s="72">
        <f t="shared" si="0"/>
        <v>21600</v>
      </c>
      <c r="G24" s="39">
        <v>18000</v>
      </c>
    </row>
    <row r="25" spans="1:7">
      <c r="A25" s="72">
        <v>13</v>
      </c>
      <c r="B25" s="73" t="s">
        <v>273</v>
      </c>
      <c r="C25" s="72">
        <v>1</v>
      </c>
      <c r="D25" s="72">
        <v>20000</v>
      </c>
      <c r="E25" s="72">
        <f t="shared" si="0"/>
        <v>20000</v>
      </c>
      <c r="G25" s="39" t="s">
        <v>274</v>
      </c>
    </row>
    <row r="26" spans="1:7">
      <c r="A26" s="455" t="s">
        <v>5</v>
      </c>
      <c r="B26" s="455"/>
      <c r="C26" s="455"/>
      <c r="D26" s="455"/>
      <c r="E26" s="74">
        <f>SUM(E13:E25)</f>
        <v>97619</v>
      </c>
    </row>
    <row r="27" spans="1:7">
      <c r="A27" s="455" t="s">
        <v>70</v>
      </c>
      <c r="B27" s="455"/>
      <c r="C27" s="455"/>
      <c r="D27" s="455"/>
      <c r="E27" s="74">
        <f>E26*9%</f>
        <v>8785.7099999999991</v>
      </c>
    </row>
    <row r="28" spans="1:7">
      <c r="A28" s="455" t="s">
        <v>71</v>
      </c>
      <c r="B28" s="455"/>
      <c r="C28" s="455"/>
      <c r="D28" s="455"/>
      <c r="E28" s="74">
        <f>E26*9%</f>
        <v>8785.7099999999991</v>
      </c>
    </row>
    <row r="29" spans="1:7">
      <c r="A29" s="455" t="s">
        <v>72</v>
      </c>
      <c r="B29" s="455"/>
      <c r="C29" s="455"/>
      <c r="D29" s="455"/>
      <c r="E29" s="74">
        <f>SUM(E26:E28)</f>
        <v>115190.41999999998</v>
      </c>
    </row>
    <row r="31" spans="1:7">
      <c r="A31" s="465" t="s">
        <v>275</v>
      </c>
      <c r="B31" s="465"/>
    </row>
    <row r="32" spans="1:7">
      <c r="A32" s="41"/>
      <c r="B32" s="41"/>
    </row>
    <row r="33" spans="1:2">
      <c r="A33" s="465" t="s">
        <v>276</v>
      </c>
      <c r="B33" s="465"/>
    </row>
    <row r="34" spans="1:2">
      <c r="A34" s="73" t="s">
        <v>277</v>
      </c>
      <c r="B34" s="73" t="s">
        <v>278</v>
      </c>
    </row>
    <row r="35" spans="1:2">
      <c r="A35" s="73" t="s">
        <v>279</v>
      </c>
      <c r="B35" s="73" t="s">
        <v>280</v>
      </c>
    </row>
    <row r="36" spans="1:2">
      <c r="A36" s="73" t="s">
        <v>281</v>
      </c>
      <c r="B36" s="73">
        <v>100</v>
      </c>
    </row>
    <row r="37" spans="1:2" ht="15" customHeight="1">
      <c r="A37" s="73" t="s">
        <v>282</v>
      </c>
      <c r="B37" s="73" t="s">
        <v>283</v>
      </c>
    </row>
    <row r="38" spans="1:2">
      <c r="A38" s="73" t="s">
        <v>284</v>
      </c>
      <c r="B38" s="73">
        <v>1500</v>
      </c>
    </row>
    <row r="39" spans="1:2">
      <c r="A39" s="73" t="s">
        <v>285</v>
      </c>
      <c r="B39" s="73">
        <v>0.8</v>
      </c>
    </row>
    <row r="40" spans="1:2">
      <c r="A40" s="73" t="s">
        <v>286</v>
      </c>
      <c r="B40" s="73" t="s">
        <v>287</v>
      </c>
    </row>
    <row r="41" spans="1:2">
      <c r="A41" s="73" t="s">
        <v>288</v>
      </c>
      <c r="B41" s="73" t="s">
        <v>289</v>
      </c>
    </row>
    <row r="42" spans="1:2">
      <c r="A42" s="73" t="s">
        <v>290</v>
      </c>
      <c r="B42" s="73" t="s">
        <v>291</v>
      </c>
    </row>
    <row r="43" spans="1:2">
      <c r="A43" s="73" t="s">
        <v>292</v>
      </c>
      <c r="B43" s="73">
        <v>1680</v>
      </c>
    </row>
    <row r="44" spans="1:2">
      <c r="A44" s="80"/>
      <c r="B44" s="80"/>
    </row>
    <row r="45" spans="1:2">
      <c r="A45" s="422" t="s">
        <v>293</v>
      </c>
      <c r="B45" s="422"/>
    </row>
    <row r="46" spans="1:2">
      <c r="A46" s="73" t="s">
        <v>294</v>
      </c>
      <c r="B46" s="73" t="s">
        <v>295</v>
      </c>
    </row>
    <row r="47" spans="1:2">
      <c r="A47" s="73" t="s">
        <v>296</v>
      </c>
      <c r="B47" s="73" t="s">
        <v>297</v>
      </c>
    </row>
    <row r="48" spans="1:2">
      <c r="A48" s="73" t="s">
        <v>298</v>
      </c>
      <c r="B48" s="73">
        <v>156</v>
      </c>
    </row>
    <row r="49" spans="1:2">
      <c r="A49" s="73" t="s">
        <v>299</v>
      </c>
      <c r="B49" s="73" t="s">
        <v>300</v>
      </c>
    </row>
    <row r="50" spans="1:2">
      <c r="A50" s="73" t="s">
        <v>301</v>
      </c>
      <c r="B50" s="73" t="s">
        <v>302</v>
      </c>
    </row>
    <row r="51" spans="1:2">
      <c r="A51" s="73" t="s">
        <v>303</v>
      </c>
      <c r="B51" s="73">
        <v>5.7</v>
      </c>
    </row>
    <row r="52" spans="1:2">
      <c r="A52" s="73" t="s">
        <v>304</v>
      </c>
      <c r="B52" s="73" t="s">
        <v>305</v>
      </c>
    </row>
    <row r="53" spans="1:2">
      <c r="A53" s="73" t="s">
        <v>306</v>
      </c>
      <c r="B53" s="73" t="s">
        <v>307</v>
      </c>
    </row>
    <row r="54" spans="1:2">
      <c r="A54" s="73" t="s">
        <v>308</v>
      </c>
      <c r="B54" s="73" t="s">
        <v>309</v>
      </c>
    </row>
    <row r="56" spans="1:2" ht="30.75" customHeight="1">
      <c r="A56" s="462" t="s">
        <v>310</v>
      </c>
      <c r="B56" s="463"/>
    </row>
    <row r="57" spans="1:2">
      <c r="A57" s="73" t="s">
        <v>311</v>
      </c>
      <c r="B57" s="73" t="s">
        <v>312</v>
      </c>
    </row>
    <row r="58" spans="1:2">
      <c r="A58" s="73" t="s">
        <v>313</v>
      </c>
      <c r="B58" s="73">
        <v>100</v>
      </c>
    </row>
    <row r="59" spans="1:2">
      <c r="A59" s="73" t="s">
        <v>314</v>
      </c>
      <c r="B59" s="73">
        <v>4</v>
      </c>
    </row>
    <row r="60" spans="1:2">
      <c r="A60" s="73" t="s">
        <v>315</v>
      </c>
      <c r="B60" s="73" t="s">
        <v>316</v>
      </c>
    </row>
    <row r="61" spans="1:2">
      <c r="A61" s="73" t="s">
        <v>317</v>
      </c>
      <c r="B61" s="73" t="s">
        <v>318</v>
      </c>
    </row>
    <row r="62" spans="1:2">
      <c r="A62" s="73" t="s">
        <v>319</v>
      </c>
      <c r="B62" s="73" t="s">
        <v>320</v>
      </c>
    </row>
    <row r="63" spans="1:2">
      <c r="A63" s="73" t="s">
        <v>321</v>
      </c>
      <c r="B63" s="73" t="s">
        <v>322</v>
      </c>
    </row>
    <row r="64" spans="1:2">
      <c r="A64" s="73" t="s">
        <v>323</v>
      </c>
      <c r="B64" s="73">
        <v>23</v>
      </c>
    </row>
    <row r="65" spans="1:2" ht="43.2">
      <c r="A65" s="73" t="s">
        <v>324</v>
      </c>
      <c r="B65" s="73" t="s">
        <v>325</v>
      </c>
    </row>
    <row r="67" spans="1:2">
      <c r="A67" s="432" t="s">
        <v>326</v>
      </c>
      <c r="B67" s="73" t="s">
        <v>334</v>
      </c>
    </row>
    <row r="68" spans="1:2">
      <c r="A68" s="433"/>
      <c r="B68" s="73" t="s">
        <v>327</v>
      </c>
    </row>
    <row r="69" spans="1:2">
      <c r="A69" s="433"/>
      <c r="B69" s="73" t="s">
        <v>328</v>
      </c>
    </row>
    <row r="70" spans="1:2">
      <c r="A70" s="433"/>
      <c r="B70" s="73" t="s">
        <v>329</v>
      </c>
    </row>
    <row r="71" spans="1:2">
      <c r="A71" s="433"/>
      <c r="B71" s="73" t="s">
        <v>330</v>
      </c>
    </row>
    <row r="72" spans="1:2">
      <c r="A72" s="433"/>
      <c r="B72" s="73" t="s">
        <v>331</v>
      </c>
    </row>
    <row r="73" spans="1:2" ht="43.2">
      <c r="A73" s="433"/>
      <c r="B73" s="73" t="s">
        <v>332</v>
      </c>
    </row>
    <row r="74" spans="1:2">
      <c r="A74" s="433"/>
      <c r="B74" s="73" t="s">
        <v>333</v>
      </c>
    </row>
    <row r="75" spans="1:2">
      <c r="A75" s="434"/>
      <c r="B75" s="73" t="s">
        <v>335</v>
      </c>
    </row>
    <row r="76" spans="1:2">
      <c r="A76" s="437" t="s">
        <v>336</v>
      </c>
      <c r="B76" s="73" t="s">
        <v>337</v>
      </c>
    </row>
    <row r="77" spans="1:2">
      <c r="A77" s="437"/>
      <c r="B77" s="73" t="s">
        <v>338</v>
      </c>
    </row>
    <row r="78" spans="1:2">
      <c r="A78" s="437"/>
      <c r="B78" s="73" t="s">
        <v>339</v>
      </c>
    </row>
    <row r="79" spans="1:2" ht="43.2">
      <c r="A79" s="432" t="s">
        <v>340</v>
      </c>
      <c r="B79" s="73" t="s">
        <v>341</v>
      </c>
    </row>
    <row r="80" spans="1:2" ht="28.8">
      <c r="A80" s="433"/>
      <c r="B80" s="73" t="s">
        <v>342</v>
      </c>
    </row>
    <row r="81" spans="1:2" ht="28.8">
      <c r="A81" s="433"/>
      <c r="B81" s="73" t="s">
        <v>343</v>
      </c>
    </row>
    <row r="82" spans="1:2" ht="43.2">
      <c r="A82" s="434"/>
      <c r="B82" s="73" t="s">
        <v>344</v>
      </c>
    </row>
  </sheetData>
  <mergeCells count="17">
    <mergeCell ref="A9:D9"/>
    <mergeCell ref="A76:A78"/>
    <mergeCell ref="A79:A82"/>
    <mergeCell ref="A56:B56"/>
    <mergeCell ref="A67:A75"/>
    <mergeCell ref="A3:E3"/>
    <mergeCell ref="A11:E11"/>
    <mergeCell ref="A31:B31"/>
    <mergeCell ref="A33:B33"/>
    <mergeCell ref="A45:B45"/>
    <mergeCell ref="A26:D26"/>
    <mergeCell ref="A27:D27"/>
    <mergeCell ref="A28:D28"/>
    <mergeCell ref="A29:D29"/>
    <mergeCell ref="A6:D6"/>
    <mergeCell ref="A7:D7"/>
    <mergeCell ref="A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opLeftCell="A2" workbookViewId="0">
      <selection activeCell="B25" sqref="B25"/>
    </sheetView>
  </sheetViews>
  <sheetFormatPr defaultRowHeight="14.4"/>
  <cols>
    <col min="1" max="1" width="8.88671875" customWidth="1"/>
    <col min="2" max="2" width="74" customWidth="1"/>
    <col min="3" max="3" width="5" customWidth="1"/>
    <col min="4" max="4" width="7.6640625" customWidth="1"/>
    <col min="5" max="5" width="13.33203125" customWidth="1"/>
  </cols>
  <sheetData>
    <row r="1" spans="1:6">
      <c r="A1" t="s">
        <v>17</v>
      </c>
    </row>
    <row r="2" spans="1:6" ht="20.25" customHeight="1">
      <c r="A2" s="10" t="s">
        <v>0</v>
      </c>
      <c r="B2" s="10" t="s">
        <v>1</v>
      </c>
      <c r="C2" s="10" t="s">
        <v>2</v>
      </c>
      <c r="D2" s="10" t="s">
        <v>3</v>
      </c>
      <c r="E2" s="10" t="s">
        <v>4</v>
      </c>
    </row>
    <row r="3" spans="1:6" ht="37.5" customHeight="1">
      <c r="A3" s="2">
        <v>1</v>
      </c>
      <c r="B3" s="2" t="s">
        <v>31</v>
      </c>
      <c r="C3" s="2">
        <v>20</v>
      </c>
      <c r="D3" s="2">
        <v>4980</v>
      </c>
      <c r="E3" s="2">
        <f>C3*D3</f>
        <v>99600</v>
      </c>
    </row>
    <row r="4" spans="1:6" ht="56.25" customHeight="1">
      <c r="A4" s="2">
        <v>2</v>
      </c>
      <c r="B4" s="2" t="s">
        <v>46</v>
      </c>
      <c r="C4" s="2">
        <v>3</v>
      </c>
      <c r="D4" s="2">
        <v>16900</v>
      </c>
      <c r="E4" s="2">
        <f>C4*D4</f>
        <v>50700</v>
      </c>
    </row>
    <row r="5" spans="1:6" ht="21.75" customHeight="1">
      <c r="A5" s="2">
        <v>3</v>
      </c>
      <c r="B5" s="2" t="s">
        <v>32</v>
      </c>
      <c r="C5" s="2">
        <v>1</v>
      </c>
      <c r="D5" s="2">
        <v>31750</v>
      </c>
      <c r="E5" s="2">
        <f t="shared" ref="E5:E14" si="0">C5*D5</f>
        <v>31750</v>
      </c>
    </row>
    <row r="6" spans="1:6" ht="20.25" customHeight="1">
      <c r="A6" s="2">
        <v>4</v>
      </c>
      <c r="B6" s="2" t="s">
        <v>33</v>
      </c>
      <c r="C6" s="2">
        <v>1</v>
      </c>
      <c r="D6" s="2">
        <v>4980</v>
      </c>
      <c r="E6" s="2">
        <f t="shared" si="0"/>
        <v>4980</v>
      </c>
    </row>
    <row r="7" spans="1:6" ht="17.25" customHeight="1">
      <c r="A7" s="2">
        <v>5</v>
      </c>
      <c r="B7" s="2" t="s">
        <v>48</v>
      </c>
      <c r="C7" s="2">
        <v>3</v>
      </c>
      <c r="D7" s="2">
        <v>6900</v>
      </c>
      <c r="E7" s="2">
        <f t="shared" si="0"/>
        <v>20700</v>
      </c>
    </row>
    <row r="8" spans="1:6" ht="21" customHeight="1">
      <c r="A8" s="2">
        <v>6</v>
      </c>
      <c r="B8" s="2" t="s">
        <v>34</v>
      </c>
      <c r="C8" s="2">
        <v>23</v>
      </c>
      <c r="D8" s="2">
        <v>110</v>
      </c>
      <c r="E8" s="2">
        <f t="shared" si="0"/>
        <v>2530</v>
      </c>
    </row>
    <row r="9" spans="1:6" ht="24.75" customHeight="1">
      <c r="A9" s="2">
        <v>7</v>
      </c>
      <c r="B9" s="2" t="s">
        <v>35</v>
      </c>
      <c r="C9" s="2">
        <v>50</v>
      </c>
      <c r="D9" s="2">
        <v>160</v>
      </c>
      <c r="E9" s="2">
        <f t="shared" si="0"/>
        <v>8000</v>
      </c>
    </row>
    <row r="10" spans="1:6" ht="16.5" customHeight="1">
      <c r="A10" s="2">
        <v>8</v>
      </c>
      <c r="B10" s="2" t="s">
        <v>36</v>
      </c>
      <c r="C10" s="2">
        <v>1</v>
      </c>
      <c r="D10" s="2">
        <v>550</v>
      </c>
      <c r="E10" s="2">
        <f t="shared" si="0"/>
        <v>550</v>
      </c>
    </row>
    <row r="11" spans="1:6" ht="16.5" customHeight="1">
      <c r="A11" s="2">
        <v>9</v>
      </c>
      <c r="B11" s="2" t="s">
        <v>49</v>
      </c>
      <c r="C11" s="2">
        <v>1</v>
      </c>
      <c r="D11" s="2">
        <v>3990</v>
      </c>
      <c r="E11" s="2">
        <f t="shared" si="0"/>
        <v>3990</v>
      </c>
      <c r="F11" t="s">
        <v>37</v>
      </c>
    </row>
    <row r="12" spans="1:6" ht="16.5" customHeight="1">
      <c r="A12" s="2">
        <v>10</v>
      </c>
      <c r="B12" s="2" t="s">
        <v>50</v>
      </c>
      <c r="C12" s="2">
        <v>1</v>
      </c>
      <c r="D12" s="2">
        <v>1900</v>
      </c>
      <c r="E12" s="2">
        <f t="shared" si="0"/>
        <v>1900</v>
      </c>
    </row>
    <row r="13" spans="1:6" ht="16.5" customHeight="1">
      <c r="A13" s="2">
        <v>11</v>
      </c>
      <c r="B13" s="2" t="s">
        <v>38</v>
      </c>
      <c r="C13" s="2">
        <v>1</v>
      </c>
      <c r="D13" s="2">
        <v>600</v>
      </c>
      <c r="E13" s="2">
        <f t="shared" si="0"/>
        <v>600</v>
      </c>
    </row>
    <row r="14" spans="1:6" ht="27.75" customHeight="1">
      <c r="A14" s="2">
        <v>12</v>
      </c>
      <c r="B14" s="2" t="s">
        <v>25</v>
      </c>
      <c r="C14" s="2">
        <v>1</v>
      </c>
      <c r="D14" s="2">
        <v>19000</v>
      </c>
      <c r="E14" s="2">
        <f t="shared" si="0"/>
        <v>19000</v>
      </c>
    </row>
    <row r="15" spans="1:6" ht="15.6">
      <c r="A15" s="407" t="s">
        <v>5</v>
      </c>
      <c r="B15" s="408"/>
      <c r="C15" s="408"/>
      <c r="D15" s="409"/>
      <c r="E15" s="10">
        <f>SUM(E3:E14)</f>
        <v>244300</v>
      </c>
    </row>
    <row r="16" spans="1:6" ht="15.6">
      <c r="A16" s="406" t="s">
        <v>39</v>
      </c>
      <c r="B16" s="406"/>
      <c r="C16" s="406"/>
      <c r="D16" s="406"/>
      <c r="E16" s="10">
        <f>E15*9%</f>
        <v>21987</v>
      </c>
    </row>
    <row r="17" spans="1:5" ht="15.6">
      <c r="A17" s="406" t="s">
        <v>39</v>
      </c>
      <c r="B17" s="406"/>
      <c r="C17" s="406"/>
      <c r="D17" s="406"/>
      <c r="E17" s="10">
        <f>E15*9%</f>
        <v>21987</v>
      </c>
    </row>
    <row r="18" spans="1:5" ht="15.6">
      <c r="A18" s="406" t="s">
        <v>40</v>
      </c>
      <c r="B18" s="406"/>
      <c r="C18" s="406"/>
      <c r="D18" s="406"/>
      <c r="E18" s="10">
        <f>SUM(E15:E17)</f>
        <v>288274</v>
      </c>
    </row>
    <row r="19" spans="1:5">
      <c r="A19" s="410" t="s">
        <v>41</v>
      </c>
      <c r="B19" s="410"/>
      <c r="C19" s="410"/>
      <c r="D19" s="410"/>
      <c r="E19" s="410"/>
    </row>
    <row r="20" spans="1:5">
      <c r="A20" s="410"/>
      <c r="B20" s="410"/>
      <c r="C20" s="410"/>
      <c r="D20" s="410"/>
      <c r="E20" s="410"/>
    </row>
    <row r="21" spans="1:5">
      <c r="A21" s="11" t="s">
        <v>42</v>
      </c>
    </row>
    <row r="22" spans="1:5">
      <c r="A22" s="11" t="s">
        <v>52</v>
      </c>
    </row>
    <row r="23" spans="1:5">
      <c r="A23" s="11" t="s">
        <v>47</v>
      </c>
    </row>
    <row r="24" spans="1:5">
      <c r="A24" s="11"/>
    </row>
    <row r="25" spans="1:5">
      <c r="A25" s="11"/>
    </row>
    <row r="26" spans="1:5">
      <c r="A26" s="12" t="s">
        <v>30</v>
      </c>
      <c r="B26" s="12"/>
      <c r="C26" s="12"/>
      <c r="D26" s="12"/>
    </row>
    <row r="28" spans="1:5" ht="15.6">
      <c r="A28" s="10" t="s">
        <v>0</v>
      </c>
      <c r="B28" s="10" t="s">
        <v>1</v>
      </c>
      <c r="C28" s="10" t="s">
        <v>2</v>
      </c>
      <c r="D28" s="10" t="s">
        <v>3</v>
      </c>
      <c r="E28" s="10" t="s">
        <v>4</v>
      </c>
    </row>
    <row r="29" spans="1:5" ht="31.2">
      <c r="A29" s="2">
        <v>1</v>
      </c>
      <c r="B29" s="2" t="s">
        <v>44</v>
      </c>
      <c r="C29" s="2">
        <v>20</v>
      </c>
      <c r="D29" s="2">
        <v>3390</v>
      </c>
      <c r="E29" s="2">
        <f>C29*D29</f>
        <v>67800</v>
      </c>
    </row>
    <row r="30" spans="1:5" ht="15.6">
      <c r="A30" s="2">
        <v>2</v>
      </c>
      <c r="B30" s="2" t="s">
        <v>51</v>
      </c>
      <c r="C30" s="2">
        <v>3</v>
      </c>
      <c r="D30" s="2">
        <v>14900</v>
      </c>
      <c r="E30" s="2">
        <f>C30*D30</f>
        <v>44700</v>
      </c>
    </row>
    <row r="31" spans="1:5" ht="15.6">
      <c r="A31" s="2">
        <v>3</v>
      </c>
      <c r="B31" s="2" t="s">
        <v>45</v>
      </c>
      <c r="C31" s="2">
        <v>1</v>
      </c>
      <c r="D31" s="2">
        <v>19990</v>
      </c>
      <c r="E31" s="2">
        <f>C31*D31</f>
        <v>19990</v>
      </c>
    </row>
    <row r="32" spans="1:5" ht="15.6">
      <c r="A32" s="2">
        <v>4</v>
      </c>
      <c r="B32" s="2" t="s">
        <v>33</v>
      </c>
      <c r="C32" s="2">
        <v>1</v>
      </c>
      <c r="D32" s="2">
        <v>4980</v>
      </c>
      <c r="E32" s="2">
        <f t="shared" ref="E32:E40" si="1">C32*D32</f>
        <v>4980</v>
      </c>
    </row>
    <row r="33" spans="1:5" ht="15.6">
      <c r="A33" s="2">
        <v>5</v>
      </c>
      <c r="B33" s="2" t="s">
        <v>48</v>
      </c>
      <c r="C33" s="2">
        <v>3</v>
      </c>
      <c r="D33" s="2">
        <v>6900</v>
      </c>
      <c r="E33" s="2">
        <f t="shared" si="1"/>
        <v>20700</v>
      </c>
    </row>
    <row r="34" spans="1:5" ht="15.6">
      <c r="A34" s="2">
        <v>6</v>
      </c>
      <c r="B34" s="2" t="s">
        <v>34</v>
      </c>
      <c r="C34" s="2">
        <v>23</v>
      </c>
      <c r="D34" s="2">
        <v>100</v>
      </c>
      <c r="E34" s="2">
        <f t="shared" si="1"/>
        <v>2300</v>
      </c>
    </row>
    <row r="35" spans="1:5" ht="15.6">
      <c r="A35" s="2">
        <v>7</v>
      </c>
      <c r="B35" s="2" t="s">
        <v>35</v>
      </c>
      <c r="C35" s="2">
        <v>50</v>
      </c>
      <c r="D35" s="2">
        <v>160</v>
      </c>
      <c r="E35" s="2">
        <f t="shared" si="1"/>
        <v>8000</v>
      </c>
    </row>
    <row r="36" spans="1:5" ht="15.6">
      <c r="A36" s="2">
        <v>8</v>
      </c>
      <c r="B36" s="2" t="s">
        <v>36</v>
      </c>
      <c r="C36" s="2">
        <v>1</v>
      </c>
      <c r="D36" s="2">
        <v>550</v>
      </c>
      <c r="E36" s="2">
        <f t="shared" si="1"/>
        <v>550</v>
      </c>
    </row>
    <row r="37" spans="1:5" ht="15.6">
      <c r="A37" s="2">
        <v>9</v>
      </c>
      <c r="B37" s="2" t="s">
        <v>49</v>
      </c>
      <c r="C37" s="2">
        <v>1</v>
      </c>
      <c r="D37" s="2">
        <v>3990</v>
      </c>
      <c r="E37" s="2">
        <f t="shared" si="1"/>
        <v>3990</v>
      </c>
    </row>
    <row r="38" spans="1:5" ht="15.6">
      <c r="A38" s="2">
        <v>10</v>
      </c>
      <c r="B38" s="2" t="s">
        <v>50</v>
      </c>
      <c r="C38" s="2">
        <v>1</v>
      </c>
      <c r="D38" s="2">
        <v>1900</v>
      </c>
      <c r="E38" s="2">
        <f t="shared" si="1"/>
        <v>1900</v>
      </c>
    </row>
    <row r="39" spans="1:5" ht="15.6">
      <c r="A39" s="2">
        <v>11</v>
      </c>
      <c r="B39" s="2" t="s">
        <v>38</v>
      </c>
      <c r="C39" s="2">
        <v>1</v>
      </c>
      <c r="D39" s="2">
        <v>600</v>
      </c>
      <c r="E39" s="2">
        <f t="shared" si="1"/>
        <v>600</v>
      </c>
    </row>
    <row r="40" spans="1:5" ht="15.6">
      <c r="A40" s="2">
        <v>12</v>
      </c>
      <c r="B40" s="2" t="s">
        <v>25</v>
      </c>
      <c r="C40" s="2">
        <v>1</v>
      </c>
      <c r="D40" s="2">
        <v>19000</v>
      </c>
      <c r="E40" s="2">
        <f t="shared" si="1"/>
        <v>19000</v>
      </c>
    </row>
    <row r="41" spans="1:5" ht="15.6">
      <c r="A41" s="407" t="s">
        <v>5</v>
      </c>
      <c r="B41" s="408"/>
      <c r="C41" s="408"/>
      <c r="D41" s="409"/>
      <c r="E41" s="10">
        <f>SUM(E29:E40)</f>
        <v>194510</v>
      </c>
    </row>
    <row r="42" spans="1:5" ht="15.6">
      <c r="A42" s="406" t="s">
        <v>39</v>
      </c>
      <c r="B42" s="406"/>
      <c r="C42" s="406"/>
      <c r="D42" s="406"/>
      <c r="E42" s="10">
        <f>E41*9%</f>
        <v>17505.899999999998</v>
      </c>
    </row>
    <row r="43" spans="1:5" ht="15.6">
      <c r="A43" s="406" t="s">
        <v>39</v>
      </c>
      <c r="B43" s="406"/>
      <c r="C43" s="406"/>
      <c r="D43" s="406"/>
      <c r="E43" s="10">
        <f>E41*9%</f>
        <v>17505.899999999998</v>
      </c>
    </row>
    <row r="44" spans="1:5" ht="15.6">
      <c r="A44" s="406" t="s">
        <v>40</v>
      </c>
      <c r="B44" s="406"/>
      <c r="C44" s="406"/>
      <c r="D44" s="406"/>
      <c r="E44" s="10">
        <f>SUM(E41:E43)</f>
        <v>229521.8</v>
      </c>
    </row>
    <row r="45" spans="1:5">
      <c r="A45" s="410" t="s">
        <v>41</v>
      </c>
      <c r="B45" s="410"/>
      <c r="C45" s="410"/>
      <c r="D45" s="410"/>
      <c r="E45" s="410"/>
    </row>
    <row r="46" spans="1:5">
      <c r="A46" s="410"/>
      <c r="B46" s="410"/>
      <c r="C46" s="410"/>
      <c r="D46" s="410"/>
      <c r="E46" s="410"/>
    </row>
    <row r="47" spans="1:5">
      <c r="A47" s="11" t="s">
        <v>42</v>
      </c>
    </row>
    <row r="48" spans="1:5">
      <c r="A48" s="11" t="s">
        <v>43</v>
      </c>
    </row>
  </sheetData>
  <mergeCells count="10">
    <mergeCell ref="A45:E46"/>
    <mergeCell ref="A15:D15"/>
    <mergeCell ref="A16:D16"/>
    <mergeCell ref="A17:D17"/>
    <mergeCell ref="A18:D18"/>
    <mergeCell ref="A19:E20"/>
    <mergeCell ref="A41:D41"/>
    <mergeCell ref="A42:D42"/>
    <mergeCell ref="A43:D43"/>
    <mergeCell ref="A44:D44"/>
  </mergeCells>
  <pageMargins left="0.7" right="0.7" top="0.75" bottom="0.75"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A16" sqref="A16:B16"/>
    </sheetView>
  </sheetViews>
  <sheetFormatPr defaultColWidth="9.109375" defaultRowHeight="13.8"/>
  <cols>
    <col min="1" max="1" width="7.6640625" style="21" customWidth="1"/>
    <col min="2" max="2" width="75.33203125" style="21" customWidth="1"/>
    <col min="3" max="3" width="6.88671875" style="21" customWidth="1"/>
    <col min="4" max="4" width="8" style="21" customWidth="1"/>
    <col min="5" max="5" width="10.88671875" style="21" customWidth="1"/>
    <col min="6" max="16384" width="9.109375" style="21"/>
  </cols>
  <sheetData>
    <row r="1" spans="1:5" ht="20.25" customHeight="1">
      <c r="A1" s="85" t="s">
        <v>0</v>
      </c>
      <c r="B1" s="85" t="s">
        <v>1</v>
      </c>
      <c r="C1" s="85" t="s">
        <v>2</v>
      </c>
      <c r="D1" s="85" t="s">
        <v>3</v>
      </c>
      <c r="E1" s="85" t="s">
        <v>4</v>
      </c>
    </row>
    <row r="2" spans="1:5" ht="27" customHeight="1">
      <c r="A2" s="84" t="s">
        <v>81</v>
      </c>
      <c r="B2" s="20" t="s">
        <v>356</v>
      </c>
      <c r="C2" s="55">
        <v>10</v>
      </c>
      <c r="D2" s="55">
        <v>1690</v>
      </c>
      <c r="E2" s="55">
        <f>C2*D2</f>
        <v>16900</v>
      </c>
    </row>
    <row r="3" spans="1:5" ht="64.5" customHeight="1">
      <c r="A3" s="84">
        <v>2</v>
      </c>
      <c r="B3" s="86" t="s">
        <v>357</v>
      </c>
      <c r="C3" s="87">
        <v>1</v>
      </c>
      <c r="D3" s="55">
        <v>45000</v>
      </c>
      <c r="E3" s="55">
        <f t="shared" ref="E3:E6" si="0">C3*D3</f>
        <v>45000</v>
      </c>
    </row>
    <row r="4" spans="1:5" ht="52.5" customHeight="1">
      <c r="A4" s="84">
        <v>3</v>
      </c>
      <c r="B4" s="88" t="s">
        <v>358</v>
      </c>
      <c r="C4" s="55">
        <v>1</v>
      </c>
      <c r="D4" s="55">
        <v>18900</v>
      </c>
      <c r="E4" s="55">
        <f t="shared" si="0"/>
        <v>18900</v>
      </c>
    </row>
    <row r="5" spans="1:5" ht="66" customHeight="1">
      <c r="A5" s="84">
        <v>4</v>
      </c>
      <c r="B5" s="84" t="s">
        <v>359</v>
      </c>
      <c r="C5" s="55">
        <v>1</v>
      </c>
      <c r="D5" s="55">
        <v>36000</v>
      </c>
      <c r="E5" s="55">
        <f t="shared" si="0"/>
        <v>36000</v>
      </c>
    </row>
    <row r="6" spans="1:5" ht="28.5" customHeight="1">
      <c r="A6" s="84">
        <v>5</v>
      </c>
      <c r="B6" s="84" t="s">
        <v>25</v>
      </c>
      <c r="C6" s="84">
        <v>1</v>
      </c>
      <c r="D6" s="84">
        <v>10000</v>
      </c>
      <c r="E6" s="84">
        <f t="shared" si="0"/>
        <v>10000</v>
      </c>
    </row>
    <row r="7" spans="1:5" ht="16.5" customHeight="1">
      <c r="A7" s="455" t="s">
        <v>5</v>
      </c>
      <c r="B7" s="455"/>
      <c r="C7" s="455"/>
      <c r="D7" s="455"/>
      <c r="E7" s="85">
        <f>SUM(E2:E6)</f>
        <v>126800</v>
      </c>
    </row>
    <row r="9" spans="1:5" ht="14.25" customHeight="1">
      <c r="A9" s="460" t="s">
        <v>362</v>
      </c>
      <c r="B9" s="460"/>
      <c r="C9" s="91"/>
      <c r="D9" s="91"/>
    </row>
    <row r="11" spans="1:5" ht="15.75" customHeight="1">
      <c r="A11" s="466" t="s">
        <v>360</v>
      </c>
      <c r="B11" s="466"/>
      <c r="C11" s="89"/>
      <c r="D11" s="89"/>
    </row>
    <row r="12" spans="1:5" ht="19.5" customHeight="1">
      <c r="A12" s="466" t="s">
        <v>363</v>
      </c>
      <c r="B12" s="466"/>
      <c r="C12" s="90"/>
      <c r="D12" s="90"/>
    </row>
    <row r="13" spans="1:5" ht="15.75" customHeight="1">
      <c r="A13" s="466" t="s">
        <v>364</v>
      </c>
      <c r="B13" s="466"/>
      <c r="C13" s="90"/>
      <c r="D13" s="90"/>
    </row>
    <row r="14" spans="1:5" ht="14.25" customHeight="1">
      <c r="A14" s="466" t="s">
        <v>365</v>
      </c>
      <c r="B14" s="466"/>
      <c r="C14" s="90"/>
      <c r="D14" s="90"/>
    </row>
    <row r="16" spans="1:5" ht="21.75" customHeight="1">
      <c r="A16" s="467" t="s">
        <v>361</v>
      </c>
      <c r="B16" s="467"/>
    </row>
  </sheetData>
  <mergeCells count="7">
    <mergeCell ref="A13:B13"/>
    <mergeCell ref="A14:B14"/>
    <mergeCell ref="A16:B16"/>
    <mergeCell ref="A7:D7"/>
    <mergeCell ref="A11:B11"/>
    <mergeCell ref="A12:B12"/>
    <mergeCell ref="A9:B9"/>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27" sqref="A27"/>
    </sheetView>
  </sheetViews>
  <sheetFormatPr defaultRowHeight="14.4"/>
  <cols>
    <col min="1" max="2" width="7.5546875" customWidth="1"/>
    <col min="3" max="3" width="39.44140625" customWidth="1"/>
    <col min="4" max="4" width="6.33203125" customWidth="1"/>
    <col min="5" max="5" width="8" customWidth="1"/>
    <col min="6" max="6" width="11.109375" customWidth="1"/>
  </cols>
  <sheetData>
    <row r="1" spans="1:6" ht="24" customHeight="1">
      <c r="A1" s="93" t="s">
        <v>0</v>
      </c>
      <c r="B1" s="93" t="s">
        <v>6</v>
      </c>
      <c r="C1" s="93" t="s">
        <v>1</v>
      </c>
      <c r="D1" s="93" t="s">
        <v>2</v>
      </c>
      <c r="E1" s="93" t="s">
        <v>3</v>
      </c>
      <c r="F1" s="93" t="s">
        <v>4</v>
      </c>
    </row>
    <row r="2" spans="1:6" ht="35.25" customHeight="1">
      <c r="A2" s="92">
        <v>1</v>
      </c>
      <c r="B2" s="92" t="s">
        <v>367</v>
      </c>
      <c r="C2" s="94" t="s">
        <v>366</v>
      </c>
      <c r="D2" s="92">
        <v>2</v>
      </c>
      <c r="E2" s="92">
        <v>3600</v>
      </c>
      <c r="F2" s="92">
        <f>D2*E2</f>
        <v>7200</v>
      </c>
    </row>
    <row r="3" spans="1:6">
      <c r="A3" s="455" t="s">
        <v>5</v>
      </c>
      <c r="B3" s="455"/>
      <c r="C3" s="455"/>
      <c r="D3" s="455"/>
      <c r="E3" s="455"/>
      <c r="F3" s="93">
        <f>SUM(F2:F2)</f>
        <v>7200</v>
      </c>
    </row>
    <row r="4" spans="1:6">
      <c r="A4" s="455" t="s">
        <v>70</v>
      </c>
      <c r="B4" s="455"/>
      <c r="C4" s="455"/>
      <c r="D4" s="455"/>
      <c r="E4" s="455"/>
      <c r="F4" s="93">
        <f>F3*9%</f>
        <v>648</v>
      </c>
    </row>
    <row r="5" spans="1:6">
      <c r="A5" s="455" t="s">
        <v>71</v>
      </c>
      <c r="B5" s="455"/>
      <c r="C5" s="455"/>
      <c r="D5" s="455"/>
      <c r="E5" s="455"/>
      <c r="F5" s="93">
        <f>F3*9%</f>
        <v>648</v>
      </c>
    </row>
    <row r="6" spans="1:6">
      <c r="A6" s="455" t="s">
        <v>72</v>
      </c>
      <c r="B6" s="455"/>
      <c r="C6" s="455"/>
      <c r="D6" s="455"/>
      <c r="E6" s="455"/>
      <c r="F6" s="93">
        <f>SUM(F3:F5)</f>
        <v>8496</v>
      </c>
    </row>
  </sheetData>
  <mergeCells count="4">
    <mergeCell ref="A3:E3"/>
    <mergeCell ref="A4:E4"/>
    <mergeCell ref="A5:E5"/>
    <mergeCell ref="A6:E6"/>
  </mergeCells>
  <pageMargins left="0.7" right="0.7" top="0.75" bottom="0.75" header="0.3" footer="0.3"/>
  <pageSetup paperSize="9"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J23" sqref="J23"/>
    </sheetView>
  </sheetViews>
  <sheetFormatPr defaultRowHeight="14.4"/>
  <cols>
    <col min="3" max="3" width="18.33203125" customWidth="1"/>
    <col min="6" max="6" width="16" customWidth="1"/>
  </cols>
  <sheetData>
    <row r="1" spans="1:6" ht="27.6">
      <c r="A1" s="96" t="s">
        <v>0</v>
      </c>
      <c r="B1" s="96" t="s">
        <v>6</v>
      </c>
      <c r="C1" s="96" t="s">
        <v>1</v>
      </c>
      <c r="D1" s="96" t="s">
        <v>2</v>
      </c>
      <c r="E1" s="96" t="s">
        <v>3</v>
      </c>
      <c r="F1" s="96" t="s">
        <v>4</v>
      </c>
    </row>
    <row r="2" spans="1:6" ht="15.6">
      <c r="A2" s="95">
        <v>1</v>
      </c>
      <c r="B2" s="95" t="s">
        <v>367</v>
      </c>
      <c r="C2" s="99" t="s">
        <v>370</v>
      </c>
      <c r="D2" s="95">
        <v>1</v>
      </c>
      <c r="E2" s="95">
        <v>1975</v>
      </c>
      <c r="F2" s="95">
        <f>D2*E2</f>
        <v>1975</v>
      </c>
    </row>
    <row r="3" spans="1:6">
      <c r="A3" s="455" t="s">
        <v>5</v>
      </c>
      <c r="B3" s="455"/>
      <c r="C3" s="455"/>
      <c r="D3" s="455"/>
      <c r="E3" s="455"/>
      <c r="F3" s="96">
        <f>SUM(F2:F2)</f>
        <v>1975</v>
      </c>
    </row>
    <row r="4" spans="1:6">
      <c r="A4" s="423" t="s">
        <v>70</v>
      </c>
      <c r="B4" s="424"/>
      <c r="C4" s="424"/>
      <c r="D4" s="424"/>
      <c r="E4" s="425"/>
      <c r="F4" s="96">
        <f>F3*9%</f>
        <v>177.75</v>
      </c>
    </row>
    <row r="5" spans="1:6">
      <c r="A5" s="423" t="s">
        <v>71</v>
      </c>
      <c r="B5" s="424"/>
      <c r="C5" s="424"/>
      <c r="D5" s="424"/>
      <c r="E5" s="425"/>
      <c r="F5" s="96">
        <f>F3*9%</f>
        <v>177.75</v>
      </c>
    </row>
    <row r="6" spans="1:6">
      <c r="A6" s="423" t="s">
        <v>72</v>
      </c>
      <c r="B6" s="424"/>
      <c r="C6" s="424"/>
      <c r="D6" s="424"/>
      <c r="E6" s="425"/>
      <c r="F6" s="96">
        <f>SUM(F3:F5)</f>
        <v>2330.5</v>
      </c>
    </row>
  </sheetData>
  <mergeCells count="4">
    <mergeCell ref="A3:E3"/>
    <mergeCell ref="A4:E4"/>
    <mergeCell ref="A5:E5"/>
    <mergeCell ref="A6:E6"/>
  </mergeCells>
  <pageMargins left="0.7" right="0.7" top="0.75" bottom="0.75" header="0.3" footer="0.3"/>
  <pageSetup paperSize="9"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opLeftCell="A19" workbookViewId="0">
      <selection activeCell="D4" sqref="D4"/>
    </sheetView>
  </sheetViews>
  <sheetFormatPr defaultRowHeight="14.4"/>
  <cols>
    <col min="1" max="1" width="7.109375" bestFit="1" customWidth="1"/>
    <col min="2" max="2" width="75.6640625" customWidth="1"/>
    <col min="3" max="3" width="10.44140625" customWidth="1"/>
    <col min="4" max="4" width="9.5546875" customWidth="1"/>
    <col min="5" max="5" width="12.33203125" customWidth="1"/>
  </cols>
  <sheetData>
    <row r="1" spans="1:5">
      <c r="A1" t="s">
        <v>17</v>
      </c>
    </row>
    <row r="2" spans="1:5" ht="19.5" customHeight="1">
      <c r="A2" s="97" t="s">
        <v>0</v>
      </c>
      <c r="B2" s="97" t="s">
        <v>1</v>
      </c>
      <c r="C2" s="97" t="s">
        <v>2</v>
      </c>
      <c r="D2" s="97" t="s">
        <v>3</v>
      </c>
      <c r="E2" s="97" t="s">
        <v>4</v>
      </c>
    </row>
    <row r="3" spans="1:5" ht="20.25" customHeight="1">
      <c r="A3" s="2">
        <v>1</v>
      </c>
      <c r="B3" s="2" t="s">
        <v>371</v>
      </c>
      <c r="C3" s="2">
        <v>6</v>
      </c>
      <c r="D3" s="2">
        <v>3500</v>
      </c>
      <c r="E3" s="2">
        <f t="shared" ref="E3:E10" si="0">C3*D3</f>
        <v>21000</v>
      </c>
    </row>
    <row r="4" spans="1:5" ht="19.5" customHeight="1">
      <c r="A4" s="2">
        <v>2</v>
      </c>
      <c r="B4" s="2" t="s">
        <v>372</v>
      </c>
      <c r="C4" s="2">
        <v>1</v>
      </c>
      <c r="D4" s="2">
        <v>11900</v>
      </c>
      <c r="E4" s="2">
        <f t="shared" si="0"/>
        <v>11900</v>
      </c>
    </row>
    <row r="5" spans="1:5" ht="23.25" customHeight="1">
      <c r="A5" s="2">
        <v>3</v>
      </c>
      <c r="B5" s="2" t="s">
        <v>374</v>
      </c>
      <c r="C5" s="2">
        <v>12</v>
      </c>
      <c r="D5" s="2">
        <v>450</v>
      </c>
      <c r="E5" s="2">
        <f t="shared" si="0"/>
        <v>5400</v>
      </c>
    </row>
    <row r="6" spans="1:5" ht="23.25" customHeight="1">
      <c r="A6" s="2">
        <v>4</v>
      </c>
      <c r="B6" s="2" t="s">
        <v>54</v>
      </c>
      <c r="C6" s="2">
        <v>6</v>
      </c>
      <c r="D6" s="2">
        <v>45</v>
      </c>
      <c r="E6" s="2">
        <f t="shared" si="0"/>
        <v>270</v>
      </c>
    </row>
    <row r="7" spans="1:5" ht="18.75" customHeight="1">
      <c r="A7" s="2">
        <v>5</v>
      </c>
      <c r="B7" s="2" t="s">
        <v>55</v>
      </c>
      <c r="C7" s="2">
        <v>1</v>
      </c>
      <c r="D7" s="2">
        <v>1600</v>
      </c>
      <c r="E7" s="2">
        <f t="shared" si="0"/>
        <v>1600</v>
      </c>
    </row>
    <row r="8" spans="1:5" ht="18" customHeight="1">
      <c r="A8" s="2">
        <v>6</v>
      </c>
      <c r="B8" s="2" t="s">
        <v>33</v>
      </c>
      <c r="C8" s="2">
        <v>1</v>
      </c>
      <c r="D8" s="2">
        <v>4980</v>
      </c>
      <c r="E8" s="2">
        <f t="shared" si="0"/>
        <v>4980</v>
      </c>
    </row>
    <row r="9" spans="1:5" ht="15.6">
      <c r="A9" s="2">
        <v>7</v>
      </c>
      <c r="B9" s="2" t="s">
        <v>34</v>
      </c>
      <c r="C9" s="2">
        <v>6</v>
      </c>
      <c r="D9" s="2">
        <v>100</v>
      </c>
      <c r="E9" s="2">
        <f t="shared" si="0"/>
        <v>600</v>
      </c>
    </row>
    <row r="10" spans="1:5" ht="25.5" customHeight="1">
      <c r="A10" s="2">
        <v>8</v>
      </c>
      <c r="B10" s="2" t="s">
        <v>25</v>
      </c>
      <c r="C10" s="2">
        <v>1</v>
      </c>
      <c r="D10" s="2">
        <v>4000</v>
      </c>
      <c r="E10" s="2">
        <f t="shared" si="0"/>
        <v>4000</v>
      </c>
    </row>
    <row r="11" spans="1:5" ht="15.6">
      <c r="A11" s="407" t="s">
        <v>5</v>
      </c>
      <c r="B11" s="408"/>
      <c r="C11" s="408"/>
      <c r="D11" s="409"/>
      <c r="E11" s="97">
        <f>SUM(E3:E10)</f>
        <v>49750</v>
      </c>
    </row>
    <row r="12" spans="1:5" ht="15.6">
      <c r="A12" s="406" t="s">
        <v>39</v>
      </c>
      <c r="B12" s="406"/>
      <c r="C12" s="406"/>
      <c r="D12" s="406"/>
      <c r="E12" s="97">
        <f>E11*9%</f>
        <v>4477.5</v>
      </c>
    </row>
    <row r="13" spans="1:5" ht="15.6">
      <c r="A13" s="406" t="s">
        <v>39</v>
      </c>
      <c r="B13" s="406"/>
      <c r="C13" s="406"/>
      <c r="D13" s="406"/>
      <c r="E13" s="97">
        <f>E11*9%</f>
        <v>4477.5</v>
      </c>
    </row>
    <row r="14" spans="1:5" ht="15.6">
      <c r="A14" s="406" t="s">
        <v>40</v>
      </c>
      <c r="B14" s="406"/>
      <c r="C14" s="406"/>
      <c r="D14" s="406"/>
      <c r="E14" s="97">
        <f>SUM(E11:E13)</f>
        <v>58705</v>
      </c>
    </row>
    <row r="15" spans="1:5" ht="15.6">
      <c r="A15" s="100"/>
      <c r="B15" s="100"/>
      <c r="C15" s="100"/>
      <c r="D15" s="100"/>
      <c r="E15" s="100"/>
    </row>
    <row r="16" spans="1:5">
      <c r="A16" s="32" t="s">
        <v>42</v>
      </c>
    </row>
    <row r="17" spans="1:5">
      <c r="A17" s="11" t="s">
        <v>375</v>
      </c>
    </row>
    <row r="18" spans="1:5">
      <c r="A18" s="11" t="s">
        <v>56</v>
      </c>
    </row>
    <row r="19" spans="1:5">
      <c r="A19" s="11"/>
    </row>
    <row r="20" spans="1:5">
      <c r="A20" t="s">
        <v>30</v>
      </c>
    </row>
    <row r="21" spans="1:5" ht="15.6">
      <c r="A21" s="97" t="s">
        <v>0</v>
      </c>
      <c r="B21" s="97" t="s">
        <v>1</v>
      </c>
      <c r="C21" s="97" t="s">
        <v>2</v>
      </c>
      <c r="D21" s="97" t="s">
        <v>3</v>
      </c>
      <c r="E21" s="97" t="s">
        <v>4</v>
      </c>
    </row>
    <row r="22" spans="1:5" ht="36.75" customHeight="1">
      <c r="A22" s="2" t="s">
        <v>81</v>
      </c>
      <c r="B22" s="2" t="s">
        <v>128</v>
      </c>
      <c r="C22" s="2">
        <v>6</v>
      </c>
      <c r="D22" s="2">
        <v>5980</v>
      </c>
      <c r="E22" s="2">
        <f>C22*D22</f>
        <v>35880</v>
      </c>
    </row>
    <row r="23" spans="1:5" ht="15.6">
      <c r="A23" s="2">
        <v>2</v>
      </c>
      <c r="B23" s="2" t="s">
        <v>373</v>
      </c>
      <c r="C23" s="2">
        <v>1</v>
      </c>
      <c r="D23" s="2">
        <v>16220</v>
      </c>
      <c r="E23" s="2">
        <f t="shared" ref="E23:E27" si="1">C23*D23</f>
        <v>16220</v>
      </c>
    </row>
    <row r="24" spans="1:5" ht="15.6">
      <c r="A24" s="2">
        <v>3</v>
      </c>
      <c r="B24" s="2" t="s">
        <v>33</v>
      </c>
      <c r="C24" s="2">
        <v>1</v>
      </c>
      <c r="D24" s="2">
        <v>4980</v>
      </c>
      <c r="E24" s="2">
        <f t="shared" si="1"/>
        <v>4980</v>
      </c>
    </row>
    <row r="25" spans="1:5" ht="15.6">
      <c r="A25" s="2">
        <v>4</v>
      </c>
      <c r="B25" s="2" t="s">
        <v>34</v>
      </c>
      <c r="C25" s="2">
        <v>6</v>
      </c>
      <c r="D25" s="2">
        <v>100</v>
      </c>
      <c r="E25" s="2">
        <f t="shared" si="1"/>
        <v>600</v>
      </c>
    </row>
    <row r="26" spans="1:5" ht="20.25" customHeight="1">
      <c r="A26" s="2">
        <v>5</v>
      </c>
      <c r="B26" s="2" t="s">
        <v>35</v>
      </c>
      <c r="C26" s="2">
        <v>16</v>
      </c>
      <c r="D26" s="2">
        <v>175</v>
      </c>
      <c r="E26" s="2">
        <f t="shared" si="1"/>
        <v>2800</v>
      </c>
    </row>
    <row r="27" spans="1:5" ht="15.75" customHeight="1">
      <c r="A27" s="2">
        <v>6</v>
      </c>
      <c r="B27" s="2" t="s">
        <v>25</v>
      </c>
      <c r="C27" s="2">
        <v>1</v>
      </c>
      <c r="D27" s="2">
        <v>6000</v>
      </c>
      <c r="E27" s="2">
        <f t="shared" si="1"/>
        <v>6000</v>
      </c>
    </row>
    <row r="28" spans="1:5" ht="15.75" customHeight="1">
      <c r="A28" s="407" t="s">
        <v>5</v>
      </c>
      <c r="B28" s="408"/>
      <c r="C28" s="408"/>
      <c r="D28" s="409"/>
      <c r="E28" s="97">
        <f>SUM(E22:E27)</f>
        <v>66480</v>
      </c>
    </row>
    <row r="29" spans="1:5" ht="15.6">
      <c r="A29" s="406" t="s">
        <v>39</v>
      </c>
      <c r="B29" s="406"/>
      <c r="C29" s="406"/>
      <c r="D29" s="406"/>
      <c r="E29" s="97">
        <f>E28*9%</f>
        <v>5983.2</v>
      </c>
    </row>
    <row r="30" spans="1:5" ht="15.6">
      <c r="A30" s="406" t="s">
        <v>39</v>
      </c>
      <c r="B30" s="406"/>
      <c r="C30" s="406"/>
      <c r="D30" s="406"/>
      <c r="E30" s="97">
        <f>E28*9%</f>
        <v>5983.2</v>
      </c>
    </row>
    <row r="31" spans="1:5" ht="15.6">
      <c r="A31" s="406" t="s">
        <v>40</v>
      </c>
      <c r="B31" s="406"/>
      <c r="C31" s="406"/>
      <c r="D31" s="406"/>
      <c r="E31" s="97">
        <f>SUM(E28:E30)</f>
        <v>78446.399999999994</v>
      </c>
    </row>
    <row r="32" spans="1:5" ht="15.6">
      <c r="A32" s="14"/>
      <c r="B32" s="14"/>
      <c r="C32" s="14"/>
      <c r="D32" s="14"/>
      <c r="E32" s="14"/>
    </row>
    <row r="33" spans="1:5">
      <c r="A33" s="98"/>
      <c r="B33" s="98"/>
      <c r="C33" s="98"/>
      <c r="D33" s="98"/>
      <c r="E33" s="98"/>
    </row>
    <row r="34" spans="1:5">
      <c r="A34" s="32" t="s">
        <v>42</v>
      </c>
      <c r="B34" s="32"/>
      <c r="C34" s="36"/>
      <c r="D34" s="36"/>
      <c r="E34" s="36"/>
    </row>
    <row r="35" spans="1:5">
      <c r="A35" s="11" t="s">
        <v>375</v>
      </c>
      <c r="B35" s="32"/>
      <c r="C35" s="36"/>
      <c r="D35" s="36"/>
      <c r="E35" s="36"/>
    </row>
    <row r="36" spans="1:5">
      <c r="A36" s="11" t="s">
        <v>56</v>
      </c>
      <c r="B36" s="36"/>
      <c r="C36" s="36"/>
      <c r="D36" s="36"/>
      <c r="E36" s="36"/>
    </row>
    <row r="38" spans="1:5">
      <c r="A38" s="101" t="s">
        <v>136</v>
      </c>
      <c r="B38" s="11"/>
    </row>
    <row r="39" spans="1:5" ht="42" customHeight="1">
      <c r="A39" s="468" t="s">
        <v>376</v>
      </c>
      <c r="B39" s="468"/>
    </row>
  </sheetData>
  <mergeCells count="9">
    <mergeCell ref="A39:B39"/>
    <mergeCell ref="A11:D11"/>
    <mergeCell ref="A12:D12"/>
    <mergeCell ref="A13:D13"/>
    <mergeCell ref="A14:D14"/>
    <mergeCell ref="A28:D28"/>
    <mergeCell ref="A29:D29"/>
    <mergeCell ref="A30:D30"/>
    <mergeCell ref="A31:D3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E25" sqref="E25"/>
    </sheetView>
  </sheetViews>
  <sheetFormatPr defaultColWidth="9.109375" defaultRowHeight="14.4"/>
  <cols>
    <col min="1" max="1" width="9.109375" style="36"/>
    <col min="2" max="2" width="30.109375" style="36" customWidth="1"/>
    <col min="3" max="3" width="9.109375" style="36"/>
    <col min="4" max="4" width="23.6640625" style="36" customWidth="1"/>
    <col min="5" max="5" width="13.109375" style="36" customWidth="1"/>
    <col min="6" max="16384" width="9.109375" style="36"/>
  </cols>
  <sheetData>
    <row r="1" spans="1:5">
      <c r="A1" s="103" t="s">
        <v>0</v>
      </c>
      <c r="B1" s="103" t="s">
        <v>1</v>
      </c>
      <c r="C1" s="103" t="s">
        <v>2</v>
      </c>
      <c r="D1" s="103" t="s">
        <v>3</v>
      </c>
      <c r="E1" s="103" t="s">
        <v>4</v>
      </c>
    </row>
    <row r="2" spans="1:5" ht="27.6">
      <c r="A2" s="102">
        <v>1</v>
      </c>
      <c r="B2" s="102" t="s">
        <v>249</v>
      </c>
      <c r="C2" s="102">
        <v>1</v>
      </c>
      <c r="D2" s="102">
        <v>1900</v>
      </c>
      <c r="E2" s="102">
        <f t="shared" ref="E2:E9" si="0">C2*D2</f>
        <v>1900</v>
      </c>
    </row>
    <row r="3" spans="1:5" ht="46.8">
      <c r="A3" s="102">
        <v>2</v>
      </c>
      <c r="B3" s="2" t="s">
        <v>248</v>
      </c>
      <c r="C3" s="102">
        <v>1</v>
      </c>
      <c r="D3" s="102">
        <v>4990</v>
      </c>
      <c r="E3" s="102">
        <f t="shared" si="0"/>
        <v>4990</v>
      </c>
    </row>
    <row r="4" spans="1:5" ht="15.6">
      <c r="A4" s="102">
        <v>3</v>
      </c>
      <c r="B4" s="2" t="s">
        <v>53</v>
      </c>
      <c r="C4" s="102">
        <v>2</v>
      </c>
      <c r="D4" s="102">
        <v>50</v>
      </c>
      <c r="E4" s="102">
        <f t="shared" si="0"/>
        <v>100</v>
      </c>
    </row>
    <row r="5" spans="1:5" ht="15.6">
      <c r="A5" s="102">
        <v>4</v>
      </c>
      <c r="B5" s="2" t="s">
        <v>54</v>
      </c>
      <c r="C5" s="102">
        <v>1</v>
      </c>
      <c r="D5" s="102">
        <v>45</v>
      </c>
      <c r="E5" s="102">
        <f t="shared" si="0"/>
        <v>45</v>
      </c>
    </row>
    <row r="6" spans="1:5" ht="15.6">
      <c r="A6" s="102">
        <v>5</v>
      </c>
      <c r="B6" s="2" t="s">
        <v>55</v>
      </c>
      <c r="C6" s="102">
        <v>1</v>
      </c>
      <c r="D6" s="102">
        <v>825</v>
      </c>
      <c r="E6" s="102">
        <f t="shared" si="0"/>
        <v>825</v>
      </c>
    </row>
    <row r="7" spans="1:5" ht="15.6">
      <c r="A7" s="102">
        <v>6</v>
      </c>
      <c r="B7" s="2" t="s">
        <v>250</v>
      </c>
      <c r="C7" s="102">
        <v>1</v>
      </c>
      <c r="D7" s="102">
        <v>3990</v>
      </c>
      <c r="E7" s="102">
        <f t="shared" si="0"/>
        <v>3990</v>
      </c>
    </row>
    <row r="8" spans="1:5" ht="15.6">
      <c r="A8" s="102">
        <v>7</v>
      </c>
      <c r="B8" s="2" t="s">
        <v>34</v>
      </c>
      <c r="C8" s="102">
        <v>1</v>
      </c>
      <c r="D8" s="102">
        <v>100</v>
      </c>
      <c r="E8" s="102">
        <f t="shared" si="0"/>
        <v>100</v>
      </c>
    </row>
    <row r="9" spans="1:5" ht="31.2">
      <c r="A9" s="102">
        <v>8</v>
      </c>
      <c r="B9" s="2" t="s">
        <v>25</v>
      </c>
      <c r="C9" s="102">
        <v>1</v>
      </c>
      <c r="D9" s="102">
        <v>2000</v>
      </c>
      <c r="E9" s="102">
        <f t="shared" si="0"/>
        <v>2000</v>
      </c>
    </row>
    <row r="10" spans="1:5">
      <c r="A10" s="455" t="s">
        <v>5</v>
      </c>
      <c r="B10" s="455"/>
      <c r="C10" s="455"/>
      <c r="D10" s="455"/>
      <c r="E10" s="103">
        <f>SUM(E2:E9)</f>
        <v>13950</v>
      </c>
    </row>
    <row r="11" spans="1:5">
      <c r="A11" s="455" t="s">
        <v>70</v>
      </c>
      <c r="B11" s="455"/>
      <c r="C11" s="455"/>
      <c r="D11" s="455"/>
      <c r="E11" s="103">
        <f>E10*9%</f>
        <v>1255.5</v>
      </c>
    </row>
    <row r="12" spans="1:5">
      <c r="A12" s="455" t="s">
        <v>71</v>
      </c>
      <c r="B12" s="455"/>
      <c r="C12" s="455"/>
      <c r="D12" s="455"/>
      <c r="E12" s="103">
        <f>E10*9%</f>
        <v>1255.5</v>
      </c>
    </row>
    <row r="13" spans="1:5">
      <c r="A13" s="455" t="s">
        <v>72</v>
      </c>
      <c r="B13" s="455"/>
      <c r="C13" s="455"/>
      <c r="D13" s="455"/>
      <c r="E13" s="103">
        <f>SUM(E10:E12)</f>
        <v>16461</v>
      </c>
    </row>
    <row r="15" spans="1:5" s="106" customFormat="1">
      <c r="A15" s="469" t="s">
        <v>246</v>
      </c>
      <c r="B15" s="469"/>
      <c r="C15" s="469"/>
      <c r="D15" s="469"/>
    </row>
    <row r="16" spans="1:5" s="106" customFormat="1">
      <c r="A16" s="107" t="s">
        <v>42</v>
      </c>
      <c r="B16" s="108"/>
      <c r="C16" s="108"/>
      <c r="D16" s="108"/>
    </row>
    <row r="17" spans="1:4" s="106" customFormat="1">
      <c r="A17" s="107" t="s">
        <v>43</v>
      </c>
      <c r="B17" s="108"/>
      <c r="C17" s="108"/>
      <c r="D17" s="108"/>
    </row>
    <row r="18" spans="1:4" s="106" customFormat="1">
      <c r="A18" s="107" t="s">
        <v>228</v>
      </c>
      <c r="B18" s="108"/>
      <c r="C18" s="108"/>
      <c r="D18" s="108"/>
    </row>
    <row r="19" spans="1:4" s="106" customFormat="1">
      <c r="A19" s="107" t="s">
        <v>229</v>
      </c>
      <c r="B19" s="108"/>
      <c r="C19" s="108"/>
      <c r="D19" s="108"/>
    </row>
    <row r="20" spans="1:4" s="106" customFormat="1">
      <c r="A20" s="469" t="s">
        <v>247</v>
      </c>
      <c r="B20" s="469"/>
    </row>
  </sheetData>
  <mergeCells count="6">
    <mergeCell ref="A15:D15"/>
    <mergeCell ref="A20:B20"/>
    <mergeCell ref="A10:D10"/>
    <mergeCell ref="A11:D11"/>
    <mergeCell ref="A12:D12"/>
    <mergeCell ref="A13:D1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B19" sqref="B19"/>
    </sheetView>
  </sheetViews>
  <sheetFormatPr defaultColWidth="9.109375" defaultRowHeight="14.4"/>
  <cols>
    <col min="1" max="1" width="9.109375" style="36"/>
    <col min="2" max="2" width="54.33203125" style="36" customWidth="1"/>
    <col min="3" max="4" width="9.109375" style="36"/>
    <col min="5" max="5" width="18.5546875" style="36" customWidth="1"/>
    <col min="6" max="16384" width="9.109375" style="36"/>
  </cols>
  <sheetData>
    <row r="1" spans="1:5">
      <c r="A1" s="105" t="s">
        <v>0</v>
      </c>
      <c r="B1" s="105" t="s">
        <v>1</v>
      </c>
      <c r="C1" s="105" t="s">
        <v>2</v>
      </c>
      <c r="D1" s="105" t="s">
        <v>3</v>
      </c>
      <c r="E1" s="105" t="s">
        <v>4</v>
      </c>
    </row>
    <row r="2" spans="1:5" ht="33.75" customHeight="1">
      <c r="A2" s="104">
        <v>1</v>
      </c>
      <c r="B2" s="104" t="s">
        <v>377</v>
      </c>
      <c r="C2" s="104">
        <v>4</v>
      </c>
      <c r="D2" s="104">
        <v>35000</v>
      </c>
      <c r="E2" s="104">
        <f t="shared" ref="E2:E13" si="0">C2*D2</f>
        <v>140000</v>
      </c>
    </row>
    <row r="3" spans="1:5" ht="15.6">
      <c r="A3" s="104">
        <v>2</v>
      </c>
      <c r="B3" s="2" t="s">
        <v>378</v>
      </c>
      <c r="C3" s="104">
        <v>4</v>
      </c>
      <c r="D3" s="104">
        <v>1500</v>
      </c>
      <c r="E3" s="104">
        <f t="shared" si="0"/>
        <v>6000</v>
      </c>
    </row>
    <row r="4" spans="1:5" ht="15.6">
      <c r="A4" s="104">
        <v>3</v>
      </c>
      <c r="B4" s="2" t="s">
        <v>379</v>
      </c>
      <c r="C4" s="104">
        <v>4</v>
      </c>
      <c r="D4" s="104">
        <v>3500</v>
      </c>
      <c r="E4" s="104">
        <f t="shared" si="0"/>
        <v>14000</v>
      </c>
    </row>
    <row r="5" spans="1:5" ht="15.6">
      <c r="A5" s="104">
        <v>4</v>
      </c>
      <c r="B5" s="2" t="s">
        <v>380</v>
      </c>
      <c r="C5" s="104">
        <v>4</v>
      </c>
      <c r="D5" s="104">
        <v>3500</v>
      </c>
      <c r="E5" s="104">
        <f t="shared" si="0"/>
        <v>14000</v>
      </c>
    </row>
    <row r="6" spans="1:5" ht="15.6">
      <c r="A6" s="104">
        <v>5</v>
      </c>
      <c r="B6" s="2" t="s">
        <v>381</v>
      </c>
      <c r="C6" s="104">
        <v>4</v>
      </c>
      <c r="D6" s="104">
        <v>500</v>
      </c>
      <c r="E6" s="104">
        <f t="shared" si="0"/>
        <v>2000</v>
      </c>
    </row>
    <row r="7" spans="1:5" ht="15.6">
      <c r="A7" s="104">
        <v>6</v>
      </c>
      <c r="B7" s="2" t="s">
        <v>382</v>
      </c>
      <c r="C7" s="104">
        <v>4</v>
      </c>
      <c r="D7" s="104">
        <v>1000</v>
      </c>
      <c r="E7" s="104">
        <f t="shared" si="0"/>
        <v>4000</v>
      </c>
    </row>
    <row r="8" spans="1:5" ht="15.6">
      <c r="A8" s="104">
        <v>7</v>
      </c>
      <c r="B8" s="2" t="s">
        <v>383</v>
      </c>
      <c r="C8" s="104">
        <v>4</v>
      </c>
      <c r="D8" s="104">
        <v>1500</v>
      </c>
      <c r="E8" s="104">
        <f t="shared" si="0"/>
        <v>6000</v>
      </c>
    </row>
    <row r="9" spans="1:5" ht="15.6">
      <c r="A9" s="104">
        <v>8</v>
      </c>
      <c r="B9" s="2" t="s">
        <v>384</v>
      </c>
      <c r="C9" s="104">
        <v>4</v>
      </c>
      <c r="D9" s="104">
        <v>2000</v>
      </c>
      <c r="E9" s="104">
        <f t="shared" si="0"/>
        <v>8000</v>
      </c>
    </row>
    <row r="10" spans="1:5" ht="31.2">
      <c r="A10" s="104">
        <v>9</v>
      </c>
      <c r="B10" s="2" t="s">
        <v>385</v>
      </c>
      <c r="C10" s="104">
        <v>4</v>
      </c>
      <c r="D10" s="104">
        <v>18000</v>
      </c>
      <c r="E10" s="104">
        <f t="shared" si="0"/>
        <v>72000</v>
      </c>
    </row>
    <row r="11" spans="1:5" ht="15.6">
      <c r="A11" s="104">
        <v>10</v>
      </c>
      <c r="B11" s="2" t="s">
        <v>386</v>
      </c>
      <c r="C11" s="104">
        <v>4</v>
      </c>
      <c r="D11" s="104">
        <v>5000</v>
      </c>
      <c r="E11" s="104">
        <f t="shared" si="0"/>
        <v>20000</v>
      </c>
    </row>
    <row r="12" spans="1:5" ht="15.6">
      <c r="A12" s="104">
        <v>11</v>
      </c>
      <c r="B12" s="2" t="s">
        <v>387</v>
      </c>
      <c r="C12" s="104">
        <v>4</v>
      </c>
      <c r="D12" s="104">
        <v>10000</v>
      </c>
      <c r="E12" s="104">
        <f t="shared" si="0"/>
        <v>40000</v>
      </c>
    </row>
    <row r="13" spans="1:5" ht="15.6">
      <c r="A13" s="208">
        <v>12</v>
      </c>
      <c r="B13" s="2" t="s">
        <v>583</v>
      </c>
      <c r="C13" s="208">
        <v>1</v>
      </c>
      <c r="D13" s="208">
        <v>25000</v>
      </c>
      <c r="E13" s="208">
        <f t="shared" si="0"/>
        <v>25000</v>
      </c>
    </row>
    <row r="14" spans="1:5">
      <c r="A14" s="455" t="s">
        <v>5</v>
      </c>
      <c r="B14" s="455"/>
      <c r="C14" s="455"/>
      <c r="D14" s="455"/>
      <c r="E14" s="105">
        <f>SUM(E2:E13)</f>
        <v>351000</v>
      </c>
    </row>
    <row r="15" spans="1:5">
      <c r="A15" s="455" t="s">
        <v>70</v>
      </c>
      <c r="B15" s="455"/>
      <c r="C15" s="455"/>
      <c r="D15" s="455"/>
      <c r="E15" s="105">
        <f>E14*9%</f>
        <v>31590</v>
      </c>
    </row>
    <row r="16" spans="1:5">
      <c r="A16" s="455" t="s">
        <v>71</v>
      </c>
      <c r="B16" s="455"/>
      <c r="C16" s="455"/>
      <c r="D16" s="455"/>
      <c r="E16" s="105">
        <f>E14*9%</f>
        <v>31590</v>
      </c>
    </row>
    <row r="17" spans="1:5">
      <c r="A17" s="455" t="s">
        <v>72</v>
      </c>
      <c r="B17" s="455"/>
      <c r="C17" s="455"/>
      <c r="D17" s="455"/>
      <c r="E17" s="105">
        <f>SUM(E14:E16)</f>
        <v>414180</v>
      </c>
    </row>
  </sheetData>
  <mergeCells count="4">
    <mergeCell ref="A14:D14"/>
    <mergeCell ref="A15:D15"/>
    <mergeCell ref="A16:D16"/>
    <mergeCell ref="A17:D17"/>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G24" sqref="G24"/>
    </sheetView>
  </sheetViews>
  <sheetFormatPr defaultRowHeight="14.4"/>
  <cols>
    <col min="1" max="1" width="8.88671875" style="36"/>
    <col min="2" max="2" width="53.88671875" style="36" customWidth="1"/>
    <col min="3" max="4" width="8.88671875" style="36"/>
    <col min="5" max="5" width="16.109375" style="36" customWidth="1"/>
    <col min="6" max="16384" width="8.88671875" style="36"/>
  </cols>
  <sheetData>
    <row r="1" spans="1:5">
      <c r="A1" s="110" t="s">
        <v>0</v>
      </c>
      <c r="B1" s="110" t="s">
        <v>1</v>
      </c>
      <c r="C1" s="110" t="s">
        <v>2</v>
      </c>
      <c r="D1" s="110" t="s">
        <v>3</v>
      </c>
      <c r="E1" s="110" t="s">
        <v>4</v>
      </c>
    </row>
    <row r="2" spans="1:5" ht="28.8">
      <c r="A2" s="111" t="s">
        <v>81</v>
      </c>
      <c r="B2" s="111" t="s">
        <v>128</v>
      </c>
      <c r="C2" s="111">
        <v>45</v>
      </c>
      <c r="D2" s="111">
        <v>4990</v>
      </c>
      <c r="E2" s="111">
        <f>C2*D2</f>
        <v>224550</v>
      </c>
    </row>
    <row r="3" spans="1:5">
      <c r="A3" s="111">
        <v>2</v>
      </c>
      <c r="B3" s="111" t="s">
        <v>129</v>
      </c>
      <c r="C3" s="111">
        <v>1</v>
      </c>
      <c r="D3" s="111">
        <v>115000</v>
      </c>
      <c r="E3" s="111">
        <f t="shared" ref="E3:E10" si="0">C3*D3</f>
        <v>115000</v>
      </c>
    </row>
    <row r="4" spans="1:5">
      <c r="A4" s="111">
        <v>3</v>
      </c>
      <c r="B4" s="111" t="s">
        <v>33</v>
      </c>
      <c r="C4" s="111">
        <v>2</v>
      </c>
      <c r="D4" s="111">
        <v>4980</v>
      </c>
      <c r="E4" s="111">
        <f t="shared" si="0"/>
        <v>9960</v>
      </c>
    </row>
    <row r="5" spans="1:5">
      <c r="A5" s="111">
        <v>4</v>
      </c>
      <c r="B5" s="111" t="s">
        <v>389</v>
      </c>
      <c r="C5" s="111">
        <v>7</v>
      </c>
      <c r="D5" s="111">
        <v>8900</v>
      </c>
      <c r="E5" s="111">
        <f t="shared" si="0"/>
        <v>62300</v>
      </c>
    </row>
    <row r="6" spans="1:5">
      <c r="A6" s="111">
        <v>5</v>
      </c>
      <c r="B6" s="111" t="s">
        <v>34</v>
      </c>
      <c r="C6" s="111">
        <v>45</v>
      </c>
      <c r="D6" s="111">
        <v>110</v>
      </c>
      <c r="E6" s="111">
        <f t="shared" si="0"/>
        <v>4950</v>
      </c>
    </row>
    <row r="7" spans="1:5">
      <c r="A7" s="111">
        <v>6</v>
      </c>
      <c r="B7" s="111" t="s">
        <v>35</v>
      </c>
      <c r="C7" s="111">
        <v>120</v>
      </c>
      <c r="D7" s="111">
        <v>160</v>
      </c>
      <c r="E7" s="111">
        <f t="shared" si="0"/>
        <v>19200</v>
      </c>
    </row>
    <row r="8" spans="1:5">
      <c r="A8" s="111">
        <v>7</v>
      </c>
      <c r="B8" s="111" t="s">
        <v>49</v>
      </c>
      <c r="C8" s="111">
        <v>1</v>
      </c>
      <c r="D8" s="111">
        <v>3990</v>
      </c>
      <c r="E8" s="111">
        <f t="shared" si="0"/>
        <v>3990</v>
      </c>
    </row>
    <row r="9" spans="1:5">
      <c r="A9" s="111">
        <v>8</v>
      </c>
      <c r="B9" s="111" t="s">
        <v>50</v>
      </c>
      <c r="C9" s="111">
        <v>5</v>
      </c>
      <c r="D9" s="111">
        <v>2500</v>
      </c>
      <c r="E9" s="111">
        <f t="shared" si="0"/>
        <v>12500</v>
      </c>
    </row>
    <row r="10" spans="1:5">
      <c r="A10" s="111">
        <v>9</v>
      </c>
      <c r="B10" s="111" t="s">
        <v>25</v>
      </c>
      <c r="C10" s="111">
        <v>1</v>
      </c>
      <c r="D10" s="111">
        <v>15000</v>
      </c>
      <c r="E10" s="111">
        <f t="shared" si="0"/>
        <v>15000</v>
      </c>
    </row>
    <row r="11" spans="1:5">
      <c r="A11" s="429" t="s">
        <v>5</v>
      </c>
      <c r="B11" s="430"/>
      <c r="C11" s="430"/>
      <c r="D11" s="431"/>
      <c r="E11" s="110">
        <f>SUM(E2:E10)</f>
        <v>467450</v>
      </c>
    </row>
    <row r="12" spans="1:5">
      <c r="A12" s="429" t="s">
        <v>39</v>
      </c>
      <c r="B12" s="430"/>
      <c r="C12" s="430"/>
      <c r="D12" s="431"/>
      <c r="E12" s="110">
        <f>E11*9%</f>
        <v>42070.5</v>
      </c>
    </row>
    <row r="13" spans="1:5">
      <c r="A13" s="429" t="s">
        <v>39</v>
      </c>
      <c r="B13" s="430"/>
      <c r="C13" s="430"/>
      <c r="D13" s="431"/>
      <c r="E13" s="110">
        <f>E11*9%</f>
        <v>42070.5</v>
      </c>
    </row>
    <row r="14" spans="1:5" ht="16.2" customHeight="1">
      <c r="A14" s="429" t="s">
        <v>40</v>
      </c>
      <c r="B14" s="430"/>
      <c r="C14" s="430"/>
      <c r="D14" s="431"/>
      <c r="E14" s="110">
        <f>SUM(E11:E13)</f>
        <v>551591</v>
      </c>
    </row>
    <row r="16" spans="1:5">
      <c r="A16" s="114" t="s">
        <v>41</v>
      </c>
    </row>
    <row r="17" spans="1:5">
      <c r="A17" s="114"/>
    </row>
    <row r="18" spans="1:5">
      <c r="A18" s="114" t="s">
        <v>42</v>
      </c>
    </row>
    <row r="19" spans="1:5">
      <c r="A19" s="114" t="s">
        <v>43</v>
      </c>
    </row>
    <row r="20" spans="1:5">
      <c r="A20" s="114" t="s">
        <v>388</v>
      </c>
    </row>
    <row r="21" spans="1:5">
      <c r="A21" s="114" t="s">
        <v>229</v>
      </c>
    </row>
    <row r="22" spans="1:5">
      <c r="A22" s="114" t="s">
        <v>390</v>
      </c>
    </row>
    <row r="23" spans="1:5">
      <c r="A23" s="114"/>
    </row>
    <row r="24" spans="1:5">
      <c r="A24" s="44" t="s">
        <v>136</v>
      </c>
    </row>
    <row r="25" spans="1:5">
      <c r="A25" s="439" t="s">
        <v>368</v>
      </c>
      <c r="B25" s="439"/>
      <c r="C25" s="439"/>
      <c r="D25" s="439"/>
      <c r="E25" s="439"/>
    </row>
    <row r="26" spans="1:5">
      <c r="A26" s="439"/>
      <c r="B26" s="439"/>
      <c r="C26" s="439"/>
      <c r="D26" s="439"/>
      <c r="E26" s="439"/>
    </row>
  </sheetData>
  <mergeCells count="5">
    <mergeCell ref="A25:E26"/>
    <mergeCell ref="A11:D11"/>
    <mergeCell ref="A12:D12"/>
    <mergeCell ref="A13:D13"/>
    <mergeCell ref="A14:D14"/>
  </mergeCells>
  <pageMargins left="0.7" right="0.7" top="0.75" bottom="0.75" header="0.3" footer="0.3"/>
  <pageSetup orientation="portrait" horizontalDpi="360" verticalDpi="36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B27" sqref="B27"/>
    </sheetView>
  </sheetViews>
  <sheetFormatPr defaultRowHeight="14.4"/>
  <cols>
    <col min="1" max="1" width="8.88671875" style="36"/>
    <col min="2" max="2" width="50.6640625" style="36" customWidth="1"/>
    <col min="3" max="4" width="8.88671875" style="36"/>
    <col min="5" max="5" width="16.109375" style="36" customWidth="1"/>
    <col min="6" max="16384" width="8.88671875" style="36"/>
  </cols>
  <sheetData>
    <row r="1" spans="1:5" ht="15.6">
      <c r="A1" s="115" t="s">
        <v>0</v>
      </c>
      <c r="B1" s="115" t="s">
        <v>1</v>
      </c>
      <c r="C1" s="115" t="s">
        <v>2</v>
      </c>
      <c r="D1" s="115" t="s">
        <v>3</v>
      </c>
      <c r="E1" s="115" t="s">
        <v>4</v>
      </c>
    </row>
    <row r="2" spans="1:5" ht="15.6">
      <c r="A2" s="2" t="s">
        <v>81</v>
      </c>
      <c r="B2" s="2" t="s">
        <v>393</v>
      </c>
      <c r="C2" s="2">
        <v>5</v>
      </c>
      <c r="D2" s="2">
        <v>1990</v>
      </c>
      <c r="E2" s="2">
        <f t="shared" ref="E2:E10" si="0">C2*D2</f>
        <v>9950</v>
      </c>
    </row>
    <row r="3" spans="1:5" ht="15.6">
      <c r="A3" s="2" t="s">
        <v>82</v>
      </c>
      <c r="B3" s="2" t="s">
        <v>394</v>
      </c>
      <c r="C3" s="2">
        <v>1</v>
      </c>
      <c r="D3" s="2">
        <v>5950</v>
      </c>
      <c r="E3" s="2">
        <f t="shared" si="0"/>
        <v>5950</v>
      </c>
    </row>
    <row r="4" spans="1:5" ht="15.6">
      <c r="A4" s="2">
        <v>3</v>
      </c>
      <c r="B4" s="2" t="s">
        <v>53</v>
      </c>
      <c r="C4" s="2">
        <v>10</v>
      </c>
      <c r="D4" s="2">
        <v>60</v>
      </c>
      <c r="E4" s="2">
        <f t="shared" si="0"/>
        <v>600</v>
      </c>
    </row>
    <row r="5" spans="1:5" ht="15.6">
      <c r="A5" s="2">
        <v>4</v>
      </c>
      <c r="B5" s="2" t="s">
        <v>54</v>
      </c>
      <c r="C5" s="2">
        <v>5</v>
      </c>
      <c r="D5" s="2">
        <v>45</v>
      </c>
      <c r="E5" s="2">
        <f t="shared" si="0"/>
        <v>225</v>
      </c>
    </row>
    <row r="6" spans="1:5" ht="15.6">
      <c r="A6" s="2">
        <v>5</v>
      </c>
      <c r="B6" s="2" t="s">
        <v>55</v>
      </c>
      <c r="C6" s="2">
        <v>1</v>
      </c>
      <c r="D6" s="2">
        <v>1900</v>
      </c>
      <c r="E6" s="2">
        <f t="shared" si="0"/>
        <v>1900</v>
      </c>
    </row>
    <row r="7" spans="1:5" ht="15.6">
      <c r="A7" s="2">
        <v>6</v>
      </c>
      <c r="B7" s="2" t="s">
        <v>33</v>
      </c>
      <c r="C7" s="2">
        <v>1</v>
      </c>
      <c r="D7" s="2">
        <v>4990</v>
      </c>
      <c r="E7" s="2">
        <f t="shared" si="0"/>
        <v>4990</v>
      </c>
    </row>
    <row r="8" spans="1:5" ht="15.6">
      <c r="A8" s="2">
        <v>7</v>
      </c>
      <c r="B8" s="2" t="s">
        <v>34</v>
      </c>
      <c r="C8" s="2">
        <v>5</v>
      </c>
      <c r="D8" s="2">
        <v>100</v>
      </c>
      <c r="E8" s="2">
        <f t="shared" si="0"/>
        <v>500</v>
      </c>
    </row>
    <row r="9" spans="1:5" ht="15.6">
      <c r="A9" s="2">
        <v>8</v>
      </c>
      <c r="B9" s="2" t="s">
        <v>38</v>
      </c>
      <c r="C9" s="2">
        <v>1</v>
      </c>
      <c r="D9" s="2">
        <v>600</v>
      </c>
      <c r="E9" s="2">
        <f t="shared" si="0"/>
        <v>600</v>
      </c>
    </row>
    <row r="10" spans="1:5" ht="15.6">
      <c r="A10" s="2">
        <v>9</v>
      </c>
      <c r="B10" s="2" t="s">
        <v>25</v>
      </c>
      <c r="C10" s="2">
        <v>1</v>
      </c>
      <c r="D10" s="2">
        <v>2500</v>
      </c>
      <c r="E10" s="2">
        <f t="shared" si="0"/>
        <v>2500</v>
      </c>
    </row>
    <row r="11" spans="1:5" ht="15.6">
      <c r="A11" s="407" t="s">
        <v>5</v>
      </c>
      <c r="B11" s="408"/>
      <c r="C11" s="408"/>
      <c r="D11" s="409"/>
      <c r="E11" s="115">
        <f>SUM(E2:E10)</f>
        <v>27215</v>
      </c>
    </row>
    <row r="12" spans="1:5" ht="15.6">
      <c r="A12" s="406" t="s">
        <v>39</v>
      </c>
      <c r="B12" s="406"/>
      <c r="C12" s="406"/>
      <c r="D12" s="406"/>
      <c r="E12" s="115">
        <f>E11*9%</f>
        <v>2449.35</v>
      </c>
    </row>
    <row r="13" spans="1:5" ht="15.6">
      <c r="A13" s="406" t="s">
        <v>39</v>
      </c>
      <c r="B13" s="406"/>
      <c r="C13" s="406"/>
      <c r="D13" s="406"/>
      <c r="E13" s="115">
        <f>E11*9%</f>
        <v>2449.35</v>
      </c>
    </row>
    <row r="14" spans="1:5" ht="15.6">
      <c r="A14" s="406" t="s">
        <v>40</v>
      </c>
      <c r="B14" s="406"/>
      <c r="C14" s="406"/>
      <c r="D14" s="406"/>
      <c r="E14" s="115">
        <f>SUM(E11:E13)</f>
        <v>32113.699999999997</v>
      </c>
    </row>
    <row r="15" spans="1:5" ht="15.6">
      <c r="A15" s="14"/>
      <c r="B15" s="14"/>
      <c r="C15" s="14"/>
      <c r="D15" s="14"/>
      <c r="E15" s="14"/>
    </row>
    <row r="16" spans="1:5" ht="15.6">
      <c r="A16" s="469" t="s">
        <v>397</v>
      </c>
      <c r="B16" s="469"/>
      <c r="C16" s="469"/>
      <c r="D16" s="469"/>
      <c r="E16" s="100"/>
    </row>
    <row r="17" spans="1:5" ht="15.6">
      <c r="A17" s="116"/>
      <c r="B17" s="116"/>
      <c r="C17" s="116"/>
      <c r="D17" s="116"/>
      <c r="E17" s="100"/>
    </row>
    <row r="18" spans="1:5">
      <c r="A18" s="116" t="s">
        <v>42</v>
      </c>
    </row>
    <row r="19" spans="1:5">
      <c r="A19" s="117" t="s">
        <v>43</v>
      </c>
    </row>
    <row r="20" spans="1:5">
      <c r="A20" s="107" t="s">
        <v>228</v>
      </c>
    </row>
    <row r="21" spans="1:5">
      <c r="A21" s="106"/>
    </row>
    <row r="22" spans="1:5">
      <c r="A22" s="118" t="s">
        <v>395</v>
      </c>
    </row>
    <row r="23" spans="1:5">
      <c r="A23" s="118" t="s">
        <v>396</v>
      </c>
    </row>
    <row r="24" spans="1:5">
      <c r="A24" s="118" t="s">
        <v>398</v>
      </c>
    </row>
    <row r="26" spans="1:5" ht="19.2" customHeight="1">
      <c r="A26" s="470" t="s">
        <v>557</v>
      </c>
      <c r="B26" s="470"/>
    </row>
  </sheetData>
  <mergeCells count="6">
    <mergeCell ref="A26:B26"/>
    <mergeCell ref="A11:D11"/>
    <mergeCell ref="A12:D12"/>
    <mergeCell ref="A13:D13"/>
    <mergeCell ref="A14:D14"/>
    <mergeCell ref="A16:D1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topLeftCell="A39" workbookViewId="0">
      <selection activeCell="B44" sqref="B44"/>
    </sheetView>
  </sheetViews>
  <sheetFormatPr defaultRowHeight="14.4"/>
  <cols>
    <col min="1" max="1" width="8.88671875" style="36"/>
    <col min="2" max="2" width="55.6640625" style="36" customWidth="1"/>
    <col min="3" max="4" width="8.88671875" style="36"/>
    <col min="5" max="5" width="11.5546875" style="36" customWidth="1"/>
    <col min="6" max="16384" width="8.88671875" style="36"/>
  </cols>
  <sheetData>
    <row r="1" spans="1:5">
      <c r="A1" s="471" t="s">
        <v>411</v>
      </c>
      <c r="B1" s="471"/>
      <c r="C1" s="471"/>
      <c r="D1" s="471"/>
      <c r="E1" s="471"/>
    </row>
    <row r="2" spans="1:5">
      <c r="A2" s="120" t="s">
        <v>0</v>
      </c>
      <c r="B2" s="120" t="s">
        <v>1</v>
      </c>
      <c r="C2" s="120" t="s">
        <v>2</v>
      </c>
      <c r="D2" s="120" t="s">
        <v>3</v>
      </c>
      <c r="E2" s="120" t="s">
        <v>4</v>
      </c>
    </row>
    <row r="3" spans="1:5" ht="28.8">
      <c r="A3" s="121">
        <v>1</v>
      </c>
      <c r="B3" s="121" t="s">
        <v>128</v>
      </c>
      <c r="C3" s="121">
        <v>21</v>
      </c>
      <c r="D3" s="121">
        <v>5990</v>
      </c>
      <c r="E3" s="121">
        <f>C3*D3</f>
        <v>125790</v>
      </c>
    </row>
    <row r="4" spans="1:5" ht="27" customHeight="1">
      <c r="A4" s="121">
        <v>2</v>
      </c>
      <c r="B4" s="121" t="s">
        <v>406</v>
      </c>
      <c r="C4" s="121">
        <v>1</v>
      </c>
      <c r="D4" s="121">
        <v>15000</v>
      </c>
      <c r="E4" s="121">
        <f t="shared" ref="E4" si="0">C4*D4</f>
        <v>15000</v>
      </c>
    </row>
    <row r="5" spans="1:5">
      <c r="A5" s="121">
        <v>3</v>
      </c>
      <c r="B5" s="121" t="s">
        <v>32</v>
      </c>
      <c r="C5" s="121">
        <v>1</v>
      </c>
      <c r="D5" s="121">
        <v>48500</v>
      </c>
      <c r="E5" s="121">
        <f t="shared" ref="E5:E10" si="1">C5*D5</f>
        <v>48500</v>
      </c>
    </row>
    <row r="6" spans="1:5">
      <c r="A6" s="121">
        <v>4</v>
      </c>
      <c r="B6" s="121" t="s">
        <v>389</v>
      </c>
      <c r="C6" s="121">
        <v>3</v>
      </c>
      <c r="D6" s="121">
        <v>8900</v>
      </c>
      <c r="E6" s="121">
        <f t="shared" si="1"/>
        <v>26700</v>
      </c>
    </row>
    <row r="7" spans="1:5">
      <c r="A7" s="121">
        <v>5</v>
      </c>
      <c r="B7" s="121" t="s">
        <v>34</v>
      </c>
      <c r="C7" s="121">
        <v>22</v>
      </c>
      <c r="D7" s="121">
        <v>110</v>
      </c>
      <c r="E7" s="121">
        <f t="shared" si="1"/>
        <v>2420</v>
      </c>
    </row>
    <row r="8" spans="1:5">
      <c r="A8" s="121">
        <v>6</v>
      </c>
      <c r="B8" s="121" t="s">
        <v>35</v>
      </c>
      <c r="C8" s="121">
        <v>50</v>
      </c>
      <c r="D8" s="121">
        <v>160</v>
      </c>
      <c r="E8" s="121">
        <f t="shared" si="1"/>
        <v>8000</v>
      </c>
    </row>
    <row r="9" spans="1:5">
      <c r="A9" s="121">
        <v>7</v>
      </c>
      <c r="B9" s="121" t="s">
        <v>49</v>
      </c>
      <c r="C9" s="121">
        <v>1</v>
      </c>
      <c r="D9" s="121">
        <v>3990</v>
      </c>
      <c r="E9" s="121">
        <f t="shared" si="1"/>
        <v>3990</v>
      </c>
    </row>
    <row r="10" spans="1:5">
      <c r="A10" s="121">
        <v>8</v>
      </c>
      <c r="B10" s="121" t="s">
        <v>25</v>
      </c>
      <c r="C10" s="121">
        <v>1</v>
      </c>
      <c r="D10" s="121">
        <v>15000</v>
      </c>
      <c r="E10" s="121">
        <f t="shared" si="1"/>
        <v>15000</v>
      </c>
    </row>
    <row r="11" spans="1:5">
      <c r="A11" s="429" t="s">
        <v>5</v>
      </c>
      <c r="B11" s="430"/>
      <c r="C11" s="430"/>
      <c r="D11" s="431"/>
      <c r="E11" s="120">
        <f>SUM(E3:E10)</f>
        <v>245400</v>
      </c>
    </row>
    <row r="12" spans="1:5">
      <c r="A12" s="429" t="s">
        <v>39</v>
      </c>
      <c r="B12" s="430"/>
      <c r="C12" s="430"/>
      <c r="D12" s="431"/>
      <c r="E12" s="120">
        <f>E11*9%</f>
        <v>22086</v>
      </c>
    </row>
    <row r="13" spans="1:5">
      <c r="A13" s="429" t="s">
        <v>39</v>
      </c>
      <c r="B13" s="430"/>
      <c r="C13" s="430"/>
      <c r="D13" s="431"/>
      <c r="E13" s="120">
        <f>E11*9%</f>
        <v>22086</v>
      </c>
    </row>
    <row r="14" spans="1:5">
      <c r="A14" s="429" t="s">
        <v>40</v>
      </c>
      <c r="B14" s="430"/>
      <c r="C14" s="430"/>
      <c r="D14" s="431"/>
      <c r="E14" s="120">
        <f>SUM(E11:E13)</f>
        <v>289572</v>
      </c>
    </row>
    <row r="16" spans="1:5">
      <c r="A16" s="126" t="s">
        <v>399</v>
      </c>
    </row>
    <row r="17" spans="1:5">
      <c r="A17" s="114"/>
    </row>
    <row r="18" spans="1:5">
      <c r="A18" s="126" t="s">
        <v>42</v>
      </c>
    </row>
    <row r="19" spans="1:5">
      <c r="A19" s="126" t="s">
        <v>43</v>
      </c>
    </row>
    <row r="20" spans="1:5">
      <c r="A20" s="126" t="s">
        <v>388</v>
      </c>
    </row>
    <row r="21" spans="1:5">
      <c r="A21" s="126" t="s">
        <v>229</v>
      </c>
    </row>
    <row r="22" spans="1:5">
      <c r="A22" s="114"/>
    </row>
    <row r="23" spans="1:5" s="125" customFormat="1">
      <c r="A23" s="124"/>
    </row>
    <row r="24" spans="1:5" ht="18" customHeight="1">
      <c r="A24" s="429" t="s">
        <v>412</v>
      </c>
      <c r="B24" s="430"/>
      <c r="C24" s="430"/>
      <c r="D24" s="430"/>
      <c r="E24" s="431"/>
    </row>
    <row r="25" spans="1:5" ht="15.6">
      <c r="A25" s="119" t="s">
        <v>0</v>
      </c>
      <c r="B25" s="119" t="s">
        <v>1</v>
      </c>
      <c r="C25" s="119" t="s">
        <v>2</v>
      </c>
      <c r="D25" s="119" t="s">
        <v>3</v>
      </c>
      <c r="E25" s="119" t="s">
        <v>4</v>
      </c>
    </row>
    <row r="26" spans="1:5" ht="15.6">
      <c r="A26" s="2">
        <v>1</v>
      </c>
      <c r="B26" s="2" t="s">
        <v>407</v>
      </c>
      <c r="C26" s="2">
        <v>5</v>
      </c>
      <c r="D26" s="2">
        <v>5900</v>
      </c>
      <c r="E26" s="2">
        <f>C26*D26</f>
        <v>29500</v>
      </c>
    </row>
    <row r="27" spans="1:5" ht="15.6">
      <c r="A27" s="2">
        <v>2</v>
      </c>
      <c r="B27" s="121" t="s">
        <v>410</v>
      </c>
      <c r="C27" s="2">
        <v>1</v>
      </c>
      <c r="D27" s="2">
        <v>7500</v>
      </c>
      <c r="E27" s="2">
        <f>C27*D27</f>
        <v>7500</v>
      </c>
    </row>
    <row r="28" spans="1:5" ht="15.6">
      <c r="A28" s="2">
        <v>3</v>
      </c>
      <c r="B28" s="2" t="s">
        <v>53</v>
      </c>
      <c r="C28" s="2">
        <v>12</v>
      </c>
      <c r="D28" s="2">
        <v>60</v>
      </c>
      <c r="E28" s="2">
        <f t="shared" ref="E28:E30" si="2">C28*D28</f>
        <v>720</v>
      </c>
    </row>
    <row r="29" spans="1:5" ht="15.6">
      <c r="A29" s="2">
        <v>4</v>
      </c>
      <c r="B29" s="2" t="s">
        <v>408</v>
      </c>
      <c r="C29" s="2">
        <v>1</v>
      </c>
      <c r="D29" s="2">
        <v>2000</v>
      </c>
      <c r="E29" s="2">
        <f t="shared" si="2"/>
        <v>2000</v>
      </c>
    </row>
    <row r="30" spans="1:5" ht="15.6">
      <c r="A30" s="2">
        <v>5</v>
      </c>
      <c r="B30" s="2" t="s">
        <v>409</v>
      </c>
      <c r="C30" s="2">
        <v>3</v>
      </c>
      <c r="D30" s="2">
        <v>500</v>
      </c>
      <c r="E30" s="2">
        <f t="shared" si="2"/>
        <v>1500</v>
      </c>
    </row>
    <row r="31" spans="1:5" ht="15.6">
      <c r="A31" s="407" t="s">
        <v>5</v>
      </c>
      <c r="B31" s="408"/>
      <c r="C31" s="408"/>
      <c r="D31" s="409"/>
      <c r="E31" s="119">
        <f>SUM(E26:E30)</f>
        <v>41220</v>
      </c>
    </row>
    <row r="32" spans="1:5" ht="15.6">
      <c r="A32" s="406" t="s">
        <v>39</v>
      </c>
      <c r="B32" s="406"/>
      <c r="C32" s="406"/>
      <c r="D32" s="406"/>
      <c r="E32" s="119">
        <f>E31*9%</f>
        <v>3709.7999999999997</v>
      </c>
    </row>
    <row r="33" spans="1:5" ht="15.6">
      <c r="A33" s="406" t="s">
        <v>39</v>
      </c>
      <c r="B33" s="406"/>
      <c r="C33" s="406"/>
      <c r="D33" s="406"/>
      <c r="E33" s="119">
        <f>E31*9%</f>
        <v>3709.7999999999997</v>
      </c>
    </row>
    <row r="34" spans="1:5" ht="15.6">
      <c r="A34" s="406" t="s">
        <v>40</v>
      </c>
      <c r="B34" s="406"/>
      <c r="C34" s="406"/>
      <c r="D34" s="406"/>
      <c r="E34" s="119">
        <f>SUM(E31:E33)</f>
        <v>48639.600000000006</v>
      </c>
    </row>
    <row r="35" spans="1:5" ht="15.6">
      <c r="A35" s="14"/>
      <c r="B35" s="14"/>
      <c r="C35" s="14"/>
      <c r="D35" s="14"/>
      <c r="E35" s="14"/>
    </row>
    <row r="36" spans="1:5" ht="15.6">
      <c r="A36" s="126" t="s">
        <v>42</v>
      </c>
      <c r="B36" s="14"/>
      <c r="C36" s="14"/>
      <c r="D36" s="14"/>
      <c r="E36" s="14"/>
    </row>
    <row r="37" spans="1:5" ht="15.6">
      <c r="A37" s="469" t="s">
        <v>397</v>
      </c>
      <c r="B37" s="469"/>
      <c r="C37" s="469"/>
      <c r="D37" s="469"/>
      <c r="E37" s="100"/>
    </row>
    <row r="38" spans="1:5" ht="15.6">
      <c r="A38" s="122"/>
      <c r="B38" s="122"/>
      <c r="C38" s="122"/>
      <c r="D38" s="122"/>
      <c r="E38" s="100"/>
    </row>
    <row r="39" spans="1:5">
      <c r="A39" s="122"/>
    </row>
    <row r="40" spans="1:5" ht="16.2" customHeight="1">
      <c r="A40" s="120" t="s">
        <v>0</v>
      </c>
      <c r="B40" s="120" t="s">
        <v>1</v>
      </c>
      <c r="C40" s="120" t="s">
        <v>2</v>
      </c>
      <c r="D40" s="120" t="s">
        <v>3</v>
      </c>
      <c r="E40" s="120" t="s">
        <v>4</v>
      </c>
    </row>
    <row r="41" spans="1:5">
      <c r="A41" s="121">
        <v>1</v>
      </c>
      <c r="B41" s="121" t="s">
        <v>401</v>
      </c>
      <c r="C41" s="121">
        <v>21</v>
      </c>
      <c r="D41" s="121">
        <v>5390</v>
      </c>
      <c r="E41" s="121">
        <f>C41*D41</f>
        <v>113190</v>
      </c>
    </row>
    <row r="42" spans="1:5">
      <c r="A42" s="121">
        <v>2</v>
      </c>
      <c r="B42" s="121" t="s">
        <v>400</v>
      </c>
      <c r="C42" s="121">
        <v>1</v>
      </c>
      <c r="D42" s="121">
        <v>6800</v>
      </c>
      <c r="E42" s="121">
        <f t="shared" ref="E42:E48" si="3">C42*D42</f>
        <v>6800</v>
      </c>
    </row>
    <row r="43" spans="1:5">
      <c r="A43" s="121">
        <v>3</v>
      </c>
      <c r="B43" s="121" t="s">
        <v>402</v>
      </c>
      <c r="C43" s="121">
        <v>1</v>
      </c>
      <c r="D43" s="121">
        <v>41950</v>
      </c>
      <c r="E43" s="121">
        <f t="shared" si="3"/>
        <v>41950</v>
      </c>
    </row>
    <row r="44" spans="1:5">
      <c r="A44" s="121">
        <v>4</v>
      </c>
      <c r="B44" s="121" t="s">
        <v>389</v>
      </c>
      <c r="C44" s="121">
        <v>3</v>
      </c>
      <c r="D44" s="121">
        <v>8900</v>
      </c>
      <c r="E44" s="121">
        <f t="shared" si="3"/>
        <v>26700</v>
      </c>
    </row>
    <row r="45" spans="1:5">
      <c r="A45" s="121">
        <v>5</v>
      </c>
      <c r="B45" s="121" t="s">
        <v>34</v>
      </c>
      <c r="C45" s="121">
        <v>22</v>
      </c>
      <c r="D45" s="121">
        <v>110</v>
      </c>
      <c r="E45" s="121">
        <f t="shared" si="3"/>
        <v>2420</v>
      </c>
    </row>
    <row r="46" spans="1:5">
      <c r="A46" s="121">
        <v>6</v>
      </c>
      <c r="B46" s="121" t="s">
        <v>35</v>
      </c>
      <c r="C46" s="121">
        <v>50</v>
      </c>
      <c r="D46" s="121">
        <v>160</v>
      </c>
      <c r="E46" s="121">
        <f t="shared" si="3"/>
        <v>8000</v>
      </c>
    </row>
    <row r="47" spans="1:5">
      <c r="A47" s="121">
        <v>7</v>
      </c>
      <c r="B47" s="121" t="s">
        <v>49</v>
      </c>
      <c r="C47" s="121">
        <v>1</v>
      </c>
      <c r="D47" s="121">
        <v>3990</v>
      </c>
      <c r="E47" s="121">
        <f t="shared" si="3"/>
        <v>3990</v>
      </c>
    </row>
    <row r="48" spans="1:5">
      <c r="A48" s="121">
        <v>8</v>
      </c>
      <c r="B48" s="121" t="s">
        <v>25</v>
      </c>
      <c r="C48" s="121">
        <v>1</v>
      </c>
      <c r="D48" s="121">
        <v>10000</v>
      </c>
      <c r="E48" s="121">
        <f t="shared" si="3"/>
        <v>10000</v>
      </c>
    </row>
    <row r="49" spans="1:5">
      <c r="A49" s="429" t="s">
        <v>5</v>
      </c>
      <c r="B49" s="430"/>
      <c r="C49" s="430"/>
      <c r="D49" s="431"/>
      <c r="E49" s="120">
        <f>SUM(E41:E48)</f>
        <v>213050</v>
      </c>
    </row>
    <row r="50" spans="1:5">
      <c r="A50" s="429" t="s">
        <v>39</v>
      </c>
      <c r="B50" s="430"/>
      <c r="C50" s="430"/>
      <c r="D50" s="431"/>
      <c r="E50" s="120">
        <f>E49*9%</f>
        <v>19174.5</v>
      </c>
    </row>
    <row r="51" spans="1:5">
      <c r="A51" s="429" t="s">
        <v>39</v>
      </c>
      <c r="B51" s="430"/>
      <c r="C51" s="430"/>
      <c r="D51" s="431"/>
      <c r="E51" s="120">
        <f>E49*9%</f>
        <v>19174.5</v>
      </c>
    </row>
    <row r="52" spans="1:5">
      <c r="A52" s="429" t="s">
        <v>40</v>
      </c>
      <c r="B52" s="430"/>
      <c r="C52" s="430"/>
      <c r="D52" s="431"/>
      <c r="E52" s="120">
        <f>SUM(E49:E51)</f>
        <v>251399</v>
      </c>
    </row>
    <row r="54" spans="1:5">
      <c r="A54" s="122" t="s">
        <v>399</v>
      </c>
      <c r="B54" s="123"/>
    </row>
    <row r="55" spans="1:5">
      <c r="A55" s="101"/>
      <c r="B55" s="123"/>
    </row>
    <row r="56" spans="1:5">
      <c r="A56" s="122" t="s">
        <v>42</v>
      </c>
      <c r="B56" s="123"/>
    </row>
    <row r="57" spans="1:5">
      <c r="A57" s="122" t="s">
        <v>43</v>
      </c>
      <c r="B57" s="123"/>
    </row>
    <row r="58" spans="1:5">
      <c r="A58" s="122" t="s">
        <v>388</v>
      </c>
      <c r="B58" s="123"/>
    </row>
    <row r="59" spans="1:5">
      <c r="A59" s="122" t="s">
        <v>229</v>
      </c>
      <c r="B59" s="123"/>
    </row>
    <row r="60" spans="1:5">
      <c r="A60" s="101"/>
      <c r="B60" s="123"/>
    </row>
    <row r="61" spans="1:5">
      <c r="A61" s="122" t="s">
        <v>395</v>
      </c>
      <c r="B61" s="123"/>
    </row>
    <row r="62" spans="1:5">
      <c r="A62" s="122" t="s">
        <v>403</v>
      </c>
      <c r="B62" s="123"/>
    </row>
    <row r="63" spans="1:5">
      <c r="A63" s="122" t="s">
        <v>404</v>
      </c>
      <c r="B63" s="123"/>
    </row>
    <row r="64" spans="1:5">
      <c r="A64" s="122" t="s">
        <v>405</v>
      </c>
      <c r="B64" s="123"/>
    </row>
    <row r="65" spans="1:1">
      <c r="A65" s="114"/>
    </row>
  </sheetData>
  <mergeCells count="15">
    <mergeCell ref="A1:E1"/>
    <mergeCell ref="A52:D52"/>
    <mergeCell ref="A31:D31"/>
    <mergeCell ref="A32:D32"/>
    <mergeCell ref="A33:D33"/>
    <mergeCell ref="A11:D11"/>
    <mergeCell ref="A12:D12"/>
    <mergeCell ref="A13:D13"/>
    <mergeCell ref="A14:D14"/>
    <mergeCell ref="A49:D49"/>
    <mergeCell ref="A24:E24"/>
    <mergeCell ref="A34:D34"/>
    <mergeCell ref="A37:D37"/>
    <mergeCell ref="A50:D50"/>
    <mergeCell ref="A51:D51"/>
  </mergeCells>
  <pageMargins left="0.7" right="0.7" top="0.75" bottom="0.75" header="0.3" footer="0.3"/>
  <pageSetup orientation="portrait" horizontalDpi="360" verticalDpi="36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zoomScaleNormal="100" workbookViewId="0">
      <selection activeCell="D18" sqref="D18"/>
    </sheetView>
  </sheetViews>
  <sheetFormatPr defaultRowHeight="14.4"/>
  <cols>
    <col min="1" max="1" width="8.88671875" style="106"/>
    <col min="2" max="2" width="56.5546875" style="106" customWidth="1"/>
    <col min="3" max="4" width="8.88671875" style="106"/>
    <col min="5" max="5" width="12.109375" style="106" customWidth="1"/>
    <col min="6" max="16384" width="8.88671875" style="106"/>
  </cols>
  <sheetData>
    <row r="1" spans="1:5" ht="21.6" customHeight="1">
      <c r="A1" s="127" t="s">
        <v>0</v>
      </c>
      <c r="B1" s="127" t="s">
        <v>1</v>
      </c>
      <c r="C1" s="127" t="s">
        <v>2</v>
      </c>
      <c r="D1" s="127" t="s">
        <v>3</v>
      </c>
      <c r="E1" s="127" t="s">
        <v>4</v>
      </c>
    </row>
    <row r="2" spans="1:5" ht="15.6">
      <c r="A2" s="2">
        <v>1</v>
      </c>
      <c r="B2" s="2" t="s">
        <v>413</v>
      </c>
      <c r="C2" s="2">
        <v>3</v>
      </c>
      <c r="D2" s="2">
        <v>1890</v>
      </c>
      <c r="E2" s="2">
        <f t="shared" ref="E2:E9" si="0">C2*D2</f>
        <v>5670</v>
      </c>
    </row>
    <row r="3" spans="1:5" ht="15.6">
      <c r="A3" s="2">
        <v>2</v>
      </c>
      <c r="B3" s="2" t="s">
        <v>393</v>
      </c>
      <c r="C3" s="2">
        <v>1</v>
      </c>
      <c r="D3" s="2">
        <v>1900</v>
      </c>
      <c r="E3" s="2">
        <f t="shared" si="0"/>
        <v>1900</v>
      </c>
    </row>
    <row r="4" spans="1:5" ht="15.6">
      <c r="A4" s="2">
        <v>3</v>
      </c>
      <c r="B4" s="2" t="s">
        <v>394</v>
      </c>
      <c r="C4" s="2">
        <v>1</v>
      </c>
      <c r="D4" s="2">
        <v>5950</v>
      </c>
      <c r="E4" s="2">
        <f t="shared" si="0"/>
        <v>5950</v>
      </c>
    </row>
    <row r="5" spans="1:5" ht="15.6">
      <c r="A5" s="2">
        <v>4</v>
      </c>
      <c r="B5" s="2" t="s">
        <v>53</v>
      </c>
      <c r="C5" s="2">
        <v>8</v>
      </c>
      <c r="D5" s="2">
        <v>60</v>
      </c>
      <c r="E5" s="2">
        <f t="shared" si="0"/>
        <v>480</v>
      </c>
    </row>
    <row r="6" spans="1:5" ht="15.6">
      <c r="A6" s="2">
        <v>5</v>
      </c>
      <c r="B6" s="2" t="s">
        <v>54</v>
      </c>
      <c r="C6" s="2">
        <v>4</v>
      </c>
      <c r="D6" s="2">
        <v>45</v>
      </c>
      <c r="E6" s="2">
        <f t="shared" si="0"/>
        <v>180</v>
      </c>
    </row>
    <row r="7" spans="1:5" ht="15.6">
      <c r="A7" s="2">
        <v>6</v>
      </c>
      <c r="B7" s="2" t="s">
        <v>55</v>
      </c>
      <c r="C7" s="2">
        <v>1</v>
      </c>
      <c r="D7" s="2">
        <v>900</v>
      </c>
      <c r="E7" s="2">
        <f t="shared" si="0"/>
        <v>900</v>
      </c>
    </row>
    <row r="8" spans="1:5" ht="15.6">
      <c r="A8" s="2">
        <v>7</v>
      </c>
      <c r="B8" s="2" t="s">
        <v>33</v>
      </c>
      <c r="C8" s="2">
        <v>1</v>
      </c>
      <c r="D8" s="2">
        <v>4990</v>
      </c>
      <c r="E8" s="2">
        <f t="shared" si="0"/>
        <v>4990</v>
      </c>
    </row>
    <row r="9" spans="1:5" ht="15.6">
      <c r="A9" s="2">
        <v>8</v>
      </c>
      <c r="B9" s="2" t="s">
        <v>25</v>
      </c>
      <c r="C9" s="2">
        <v>1</v>
      </c>
      <c r="D9" s="2">
        <v>1500</v>
      </c>
      <c r="E9" s="2">
        <f t="shared" si="0"/>
        <v>1500</v>
      </c>
    </row>
    <row r="10" spans="1:5" ht="15.6">
      <c r="A10" s="407" t="s">
        <v>5</v>
      </c>
      <c r="B10" s="408"/>
      <c r="C10" s="408"/>
      <c r="D10" s="409"/>
      <c r="E10" s="127">
        <f>SUM(E2:E9)</f>
        <v>21570</v>
      </c>
    </row>
    <row r="11" spans="1:5" ht="15.6">
      <c r="A11" s="406" t="s">
        <v>39</v>
      </c>
      <c r="B11" s="406"/>
      <c r="C11" s="406"/>
      <c r="D11" s="406"/>
      <c r="E11" s="127">
        <f>E10*9%</f>
        <v>1941.3</v>
      </c>
    </row>
    <row r="12" spans="1:5" ht="15.6">
      <c r="A12" s="406" t="s">
        <v>39</v>
      </c>
      <c r="B12" s="406"/>
      <c r="C12" s="406"/>
      <c r="D12" s="406"/>
      <c r="E12" s="127">
        <f>E10*9%</f>
        <v>1941.3</v>
      </c>
    </row>
    <row r="13" spans="1:5" ht="15.6">
      <c r="A13" s="406" t="s">
        <v>40</v>
      </c>
      <c r="B13" s="406"/>
      <c r="C13" s="406"/>
      <c r="D13" s="406"/>
      <c r="E13" s="127">
        <f>SUM(E10:E12)</f>
        <v>25452.6</v>
      </c>
    </row>
    <row r="14" spans="1:5" ht="15.6">
      <c r="A14" s="133"/>
      <c r="B14" s="133"/>
      <c r="C14" s="133"/>
      <c r="D14" s="133"/>
      <c r="E14" s="133"/>
    </row>
    <row r="15" spans="1:5" ht="15.6">
      <c r="A15" s="469" t="s">
        <v>397</v>
      </c>
      <c r="B15" s="469"/>
      <c r="C15" s="469"/>
      <c r="D15" s="469"/>
      <c r="E15" s="134"/>
    </row>
    <row r="16" spans="1:5" ht="15.6">
      <c r="A16" s="129"/>
      <c r="B16" s="129"/>
      <c r="C16" s="129"/>
      <c r="D16" s="129"/>
      <c r="E16" s="134"/>
    </row>
    <row r="17" spans="1:1">
      <c r="A17" s="129" t="s">
        <v>42</v>
      </c>
    </row>
    <row r="18" spans="1:1">
      <c r="A18" s="128" t="s">
        <v>43</v>
      </c>
    </row>
    <row r="19" spans="1:1">
      <c r="A19" s="107" t="s">
        <v>228</v>
      </c>
    </row>
    <row r="20" spans="1:1">
      <c r="A20" s="107" t="s">
        <v>414</v>
      </c>
    </row>
    <row r="21" spans="1:1">
      <c r="A21" s="118" t="s">
        <v>415</v>
      </c>
    </row>
  </sheetData>
  <mergeCells count="5">
    <mergeCell ref="A10:D10"/>
    <mergeCell ref="A11:D11"/>
    <mergeCell ref="A12:D12"/>
    <mergeCell ref="A13:D13"/>
    <mergeCell ref="A15:D15"/>
  </mergeCell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G21" sqref="G21"/>
    </sheetView>
  </sheetViews>
  <sheetFormatPr defaultRowHeight="14.4"/>
  <cols>
    <col min="2" max="2" width="38.109375" customWidth="1"/>
    <col min="3" max="3" width="9.88671875" customWidth="1"/>
    <col min="4" max="4" width="11.6640625" customWidth="1"/>
    <col min="5" max="5" width="11.33203125" customWidth="1"/>
  </cols>
  <sheetData>
    <row r="1" spans="1:5" ht="15.6">
      <c r="A1" s="13" t="s">
        <v>0</v>
      </c>
      <c r="B1" s="13" t="s">
        <v>1</v>
      </c>
      <c r="C1" s="13" t="s">
        <v>2</v>
      </c>
      <c r="D1" s="13" t="s">
        <v>3</v>
      </c>
      <c r="E1" s="13" t="s">
        <v>4</v>
      </c>
    </row>
    <row r="2" spans="1:5" ht="36.75" customHeight="1">
      <c r="A2" s="2">
        <v>1</v>
      </c>
      <c r="B2" s="2" t="s">
        <v>61</v>
      </c>
      <c r="C2" s="2">
        <v>1</v>
      </c>
      <c r="D2" s="2">
        <v>1990</v>
      </c>
      <c r="E2" s="2">
        <f t="shared" ref="E2:E10" si="0">C2*D2</f>
        <v>1990</v>
      </c>
    </row>
    <row r="3" spans="1:5" ht="36.75" customHeight="1">
      <c r="A3" s="2">
        <v>2</v>
      </c>
      <c r="B3" s="2" t="s">
        <v>62</v>
      </c>
      <c r="C3" s="2">
        <v>2</v>
      </c>
      <c r="D3" s="2">
        <v>1990</v>
      </c>
      <c r="E3" s="2">
        <f t="shared" si="0"/>
        <v>3980</v>
      </c>
    </row>
    <row r="4" spans="1:5" ht="36" customHeight="1">
      <c r="A4" s="2">
        <v>3</v>
      </c>
      <c r="B4" s="2" t="s">
        <v>60</v>
      </c>
      <c r="C4" s="2">
        <v>1</v>
      </c>
      <c r="D4" s="2">
        <v>5900</v>
      </c>
      <c r="E4" s="2">
        <f t="shared" si="0"/>
        <v>5900</v>
      </c>
    </row>
    <row r="5" spans="1:5" ht="15.6">
      <c r="A5" s="2">
        <v>4</v>
      </c>
      <c r="B5" s="2" t="s">
        <v>53</v>
      </c>
      <c r="C5" s="2">
        <v>6</v>
      </c>
      <c r="D5" s="2">
        <v>45</v>
      </c>
      <c r="E5" s="2">
        <f t="shared" si="0"/>
        <v>270</v>
      </c>
    </row>
    <row r="6" spans="1:5" ht="15.6">
      <c r="A6" s="2">
        <v>5</v>
      </c>
      <c r="B6" s="2" t="s">
        <v>54</v>
      </c>
      <c r="C6" s="2">
        <v>3</v>
      </c>
      <c r="D6" s="2">
        <v>40</v>
      </c>
      <c r="E6" s="2">
        <f t="shared" si="0"/>
        <v>120</v>
      </c>
    </row>
    <row r="7" spans="1:5" ht="18" customHeight="1">
      <c r="A7" s="2">
        <v>6</v>
      </c>
      <c r="B7" s="2" t="s">
        <v>55</v>
      </c>
      <c r="C7" s="2">
        <v>1</v>
      </c>
      <c r="D7" s="2">
        <v>1690</v>
      </c>
      <c r="E7" s="2">
        <f t="shared" si="0"/>
        <v>1690</v>
      </c>
    </row>
    <row r="8" spans="1:5" ht="18.75" customHeight="1">
      <c r="A8" s="2">
        <v>7</v>
      </c>
      <c r="B8" s="2" t="s">
        <v>57</v>
      </c>
      <c r="C8" s="2">
        <v>1</v>
      </c>
      <c r="D8" s="2">
        <v>3950</v>
      </c>
      <c r="E8" s="2">
        <f t="shared" si="0"/>
        <v>3950</v>
      </c>
    </row>
    <row r="9" spans="1:5" ht="18" customHeight="1">
      <c r="A9" s="2">
        <v>8</v>
      </c>
      <c r="B9" s="2" t="s">
        <v>34</v>
      </c>
      <c r="C9" s="2">
        <v>3</v>
      </c>
      <c r="D9" s="2">
        <v>100</v>
      </c>
      <c r="E9" s="2">
        <f t="shared" si="0"/>
        <v>300</v>
      </c>
    </row>
    <row r="10" spans="1:5" ht="31.5" customHeight="1">
      <c r="A10" s="2">
        <v>9</v>
      </c>
      <c r="B10" s="2" t="s">
        <v>25</v>
      </c>
      <c r="C10" s="2">
        <v>1</v>
      </c>
      <c r="D10" s="2">
        <v>2000</v>
      </c>
      <c r="E10" s="2">
        <f t="shared" si="0"/>
        <v>2000</v>
      </c>
    </row>
    <row r="11" spans="1:5" ht="15.6">
      <c r="A11" s="407" t="s">
        <v>5</v>
      </c>
      <c r="B11" s="408"/>
      <c r="C11" s="408"/>
      <c r="D11" s="409"/>
      <c r="E11" s="13">
        <f>SUM(E2:E10)</f>
        <v>20200</v>
      </c>
    </row>
    <row r="12" spans="1:5" ht="15.6">
      <c r="A12" s="407" t="s">
        <v>39</v>
      </c>
      <c r="B12" s="408"/>
      <c r="C12" s="408"/>
      <c r="D12" s="409"/>
      <c r="E12" s="13">
        <f>E11*9%</f>
        <v>1818</v>
      </c>
    </row>
    <row r="13" spans="1:5" ht="15.6">
      <c r="A13" s="407" t="s">
        <v>39</v>
      </c>
      <c r="B13" s="408"/>
      <c r="C13" s="408"/>
      <c r="D13" s="409"/>
      <c r="E13" s="13">
        <f>E11*9%</f>
        <v>1818</v>
      </c>
    </row>
    <row r="14" spans="1:5" ht="15.6">
      <c r="A14" s="407" t="s">
        <v>40</v>
      </c>
      <c r="B14" s="408"/>
      <c r="C14" s="408"/>
      <c r="D14" s="409"/>
      <c r="E14" s="13">
        <f>SUM(E11:E13)</f>
        <v>23836</v>
      </c>
    </row>
    <row r="15" spans="1:5" ht="15.6">
      <c r="A15" s="14"/>
      <c r="B15" s="14"/>
      <c r="C15" s="14"/>
      <c r="D15" s="14"/>
      <c r="E15" s="14"/>
    </row>
    <row r="16" spans="1:5" ht="24" customHeight="1">
      <c r="A16" s="411" t="s">
        <v>59</v>
      </c>
      <c r="B16" s="412"/>
      <c r="C16" s="412"/>
      <c r="D16" s="412"/>
      <c r="E16" s="412"/>
    </row>
    <row r="18" spans="1:1">
      <c r="A18" s="11" t="s">
        <v>42</v>
      </c>
    </row>
    <row r="19" spans="1:1">
      <c r="A19" s="11" t="s">
        <v>43</v>
      </c>
    </row>
    <row r="20" spans="1:1">
      <c r="A20" s="11" t="s">
        <v>56</v>
      </c>
    </row>
    <row r="21" spans="1:1">
      <c r="A21" s="11" t="s">
        <v>58</v>
      </c>
    </row>
  </sheetData>
  <mergeCells count="5">
    <mergeCell ref="A11:D11"/>
    <mergeCell ref="A12:D12"/>
    <mergeCell ref="A13:D13"/>
    <mergeCell ref="A14:D14"/>
    <mergeCell ref="A16:E16"/>
  </mergeCells>
  <pageMargins left="0.7" right="0.7" top="0.75" bottom="0.75" header="0.3" footer="0.3"/>
  <pageSetup paperSize="9"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
  <sheetViews>
    <sheetView topLeftCell="A50" workbookViewId="0">
      <selection activeCell="B43" sqref="B43"/>
    </sheetView>
  </sheetViews>
  <sheetFormatPr defaultRowHeight="15.6"/>
  <cols>
    <col min="1" max="1" width="8.88671875" style="136"/>
    <col min="2" max="2" width="38.33203125" style="136" customWidth="1"/>
    <col min="3" max="3" width="13.6640625" style="136" customWidth="1"/>
    <col min="4" max="4" width="8.88671875" style="136"/>
    <col min="5" max="5" width="16.5546875" style="136" customWidth="1"/>
    <col min="6" max="6" width="12.6640625" style="136" customWidth="1"/>
    <col min="7" max="7" width="16.109375" style="136" customWidth="1"/>
    <col min="8" max="16384" width="8.88671875" style="136"/>
  </cols>
  <sheetData>
    <row r="1" spans="1:7">
      <c r="A1" s="138" t="s">
        <v>417</v>
      </c>
    </row>
    <row r="2" spans="1:7">
      <c r="A2" s="107" t="s">
        <v>416</v>
      </c>
    </row>
    <row r="4" spans="1:7">
      <c r="A4" s="130" t="s">
        <v>0</v>
      </c>
      <c r="B4" s="130" t="s">
        <v>1</v>
      </c>
      <c r="C4" s="130" t="s">
        <v>2</v>
      </c>
      <c r="D4" s="130" t="s">
        <v>3</v>
      </c>
      <c r="E4" s="130" t="s">
        <v>121</v>
      </c>
      <c r="F4" s="130" t="s">
        <v>418</v>
      </c>
    </row>
    <row r="5" spans="1:7" ht="31.2">
      <c r="A5" s="2">
        <v>1</v>
      </c>
      <c r="B5" s="2" t="s">
        <v>420</v>
      </c>
      <c r="C5" s="2">
        <v>1</v>
      </c>
      <c r="D5" s="2">
        <v>9900</v>
      </c>
      <c r="E5" s="449">
        <v>43900</v>
      </c>
      <c r="F5" s="449">
        <v>29900</v>
      </c>
    </row>
    <row r="6" spans="1:7">
      <c r="A6" s="2">
        <v>2</v>
      </c>
      <c r="B6" s="2" t="s">
        <v>421</v>
      </c>
      <c r="C6" s="2">
        <v>1</v>
      </c>
      <c r="D6" s="2">
        <v>19500</v>
      </c>
      <c r="E6" s="472"/>
      <c r="F6" s="472"/>
    </row>
    <row r="7" spans="1:7">
      <c r="A7" s="2">
        <v>3</v>
      </c>
      <c r="B7" s="2" t="s">
        <v>422</v>
      </c>
      <c r="C7" s="2">
        <v>1</v>
      </c>
      <c r="D7" s="2">
        <v>14500</v>
      </c>
      <c r="E7" s="450"/>
      <c r="F7" s="450"/>
    </row>
    <row r="8" spans="1:7" ht="31.2">
      <c r="A8" s="2">
        <v>4</v>
      </c>
      <c r="B8" s="2" t="s">
        <v>25</v>
      </c>
      <c r="C8" s="2">
        <v>1</v>
      </c>
      <c r="D8" s="427">
        <v>4500</v>
      </c>
      <c r="E8" s="473"/>
      <c r="F8" s="428"/>
      <c r="G8" s="136">
        <v>3500</v>
      </c>
    </row>
    <row r="9" spans="1:7">
      <c r="A9" s="2">
        <v>5</v>
      </c>
      <c r="B9" s="2" t="s">
        <v>423</v>
      </c>
      <c r="C9" s="2">
        <v>1</v>
      </c>
      <c r="D9" s="427">
        <v>2500</v>
      </c>
      <c r="E9" s="473"/>
      <c r="F9" s="428"/>
    </row>
    <row r="10" spans="1:7" ht="31.2">
      <c r="A10" s="2">
        <v>6</v>
      </c>
      <c r="B10" s="2" t="s">
        <v>424</v>
      </c>
      <c r="C10" s="2">
        <v>1</v>
      </c>
      <c r="D10" s="427">
        <v>4000</v>
      </c>
      <c r="E10" s="473"/>
      <c r="F10" s="428"/>
    </row>
    <row r="11" spans="1:7">
      <c r="A11" s="131" t="s">
        <v>429</v>
      </c>
      <c r="B11" s="2" t="s">
        <v>434</v>
      </c>
      <c r="C11" s="2">
        <v>1</v>
      </c>
      <c r="D11" s="427">
        <v>1500</v>
      </c>
      <c r="E11" s="473"/>
      <c r="F11" s="428"/>
    </row>
    <row r="12" spans="1:7">
      <c r="A12" s="407" t="s">
        <v>427</v>
      </c>
      <c r="B12" s="408"/>
      <c r="C12" s="408"/>
      <c r="D12" s="408"/>
      <c r="E12" s="409"/>
      <c r="F12" s="130">
        <f>F5+D8+D9+D10+D11</f>
        <v>42400</v>
      </c>
    </row>
    <row r="14" spans="1:7">
      <c r="A14" s="138" t="s">
        <v>425</v>
      </c>
    </row>
    <row r="15" spans="1:7">
      <c r="A15" s="130" t="s">
        <v>0</v>
      </c>
      <c r="B15" s="130" t="s">
        <v>1</v>
      </c>
      <c r="C15" s="130" t="s">
        <v>2</v>
      </c>
      <c r="D15" s="130" t="s">
        <v>3</v>
      </c>
      <c r="E15" s="130" t="s">
        <v>4</v>
      </c>
    </row>
    <row r="16" spans="1:7">
      <c r="A16" s="2" t="s">
        <v>81</v>
      </c>
      <c r="B16" s="2" t="s">
        <v>419</v>
      </c>
      <c r="C16" s="2">
        <v>2</v>
      </c>
      <c r="D16" s="2">
        <v>1900</v>
      </c>
      <c r="E16" s="2">
        <f t="shared" ref="E16:E23" si="0">C16*D16</f>
        <v>3800</v>
      </c>
    </row>
    <row r="17" spans="1:5" ht="31.2">
      <c r="A17" s="2" t="s">
        <v>82</v>
      </c>
      <c r="B17" s="2" t="s">
        <v>394</v>
      </c>
      <c r="C17" s="2">
        <v>1</v>
      </c>
      <c r="D17" s="2">
        <v>5950</v>
      </c>
      <c r="E17" s="2">
        <f t="shared" si="0"/>
        <v>5950</v>
      </c>
    </row>
    <row r="18" spans="1:5">
      <c r="A18" s="2">
        <v>3</v>
      </c>
      <c r="B18" s="2" t="s">
        <v>53</v>
      </c>
      <c r="C18" s="2">
        <v>4</v>
      </c>
      <c r="D18" s="2">
        <v>60</v>
      </c>
      <c r="E18" s="2">
        <f t="shared" si="0"/>
        <v>240</v>
      </c>
    </row>
    <row r="19" spans="1:5">
      <c r="A19" s="2">
        <v>4</v>
      </c>
      <c r="B19" s="2" t="s">
        <v>54</v>
      </c>
      <c r="C19" s="2">
        <v>2</v>
      </c>
      <c r="D19" s="2">
        <v>45</v>
      </c>
      <c r="E19" s="2">
        <f t="shared" si="0"/>
        <v>90</v>
      </c>
    </row>
    <row r="20" spans="1:5">
      <c r="A20" s="2">
        <v>5</v>
      </c>
      <c r="B20" s="2" t="s">
        <v>55</v>
      </c>
      <c r="C20" s="2">
        <v>1</v>
      </c>
      <c r="D20" s="2">
        <v>900</v>
      </c>
      <c r="E20" s="2">
        <f t="shared" si="0"/>
        <v>900</v>
      </c>
    </row>
    <row r="21" spans="1:5" ht="19.2" customHeight="1">
      <c r="A21" s="2">
        <v>6</v>
      </c>
      <c r="B21" s="2" t="s">
        <v>33</v>
      </c>
      <c r="C21" s="2">
        <v>1</v>
      </c>
      <c r="D21" s="2">
        <v>4990</v>
      </c>
      <c r="E21" s="2">
        <f t="shared" si="0"/>
        <v>4990</v>
      </c>
    </row>
    <row r="22" spans="1:5">
      <c r="A22" s="2">
        <v>7</v>
      </c>
      <c r="B22" s="2" t="s">
        <v>34</v>
      </c>
      <c r="C22" s="2">
        <v>2</v>
      </c>
      <c r="D22" s="2">
        <v>100</v>
      </c>
      <c r="E22" s="2">
        <f t="shared" si="0"/>
        <v>200</v>
      </c>
    </row>
    <row r="23" spans="1:5" ht="31.2">
      <c r="A23" s="2">
        <v>8</v>
      </c>
      <c r="B23" s="2" t="s">
        <v>25</v>
      </c>
      <c r="C23" s="2">
        <v>1</v>
      </c>
      <c r="D23" s="2">
        <v>1500</v>
      </c>
      <c r="E23" s="2">
        <f t="shared" si="0"/>
        <v>1500</v>
      </c>
    </row>
    <row r="24" spans="1:5">
      <c r="A24" s="407" t="s">
        <v>428</v>
      </c>
      <c r="B24" s="408"/>
      <c r="C24" s="408"/>
      <c r="D24" s="409"/>
      <c r="E24" s="130">
        <f>SUM(E16:E23)</f>
        <v>17670</v>
      </c>
    </row>
    <row r="26" spans="1:5">
      <c r="A26" s="132" t="s">
        <v>42</v>
      </c>
      <c r="B26" s="137"/>
      <c r="C26" s="137"/>
      <c r="D26" s="137"/>
      <c r="E26" s="137"/>
    </row>
    <row r="27" spans="1:5">
      <c r="A27" s="132" t="s">
        <v>426</v>
      </c>
      <c r="B27" s="137"/>
      <c r="C27" s="137"/>
      <c r="D27" s="137"/>
      <c r="E27" s="137"/>
    </row>
    <row r="28" spans="1:5">
      <c r="A28" s="107" t="s">
        <v>228</v>
      </c>
      <c r="B28" s="137"/>
      <c r="C28" s="137"/>
      <c r="D28" s="137"/>
      <c r="E28" s="137"/>
    </row>
    <row r="29" spans="1:5">
      <c r="A29" s="107" t="s">
        <v>229</v>
      </c>
      <c r="B29" s="137"/>
      <c r="C29" s="137"/>
      <c r="D29" s="137"/>
      <c r="E29" s="137"/>
    </row>
    <row r="30" spans="1:5">
      <c r="A30" s="107"/>
      <c r="B30" s="137"/>
      <c r="C30" s="137"/>
      <c r="D30" s="137"/>
      <c r="E30" s="137"/>
    </row>
    <row r="31" spans="1:5">
      <c r="A31" s="107" t="s">
        <v>395</v>
      </c>
      <c r="B31" s="137"/>
      <c r="C31" s="137"/>
      <c r="D31" s="137"/>
      <c r="E31" s="137"/>
    </row>
    <row r="32" spans="1:5">
      <c r="A32" s="107" t="s">
        <v>396</v>
      </c>
      <c r="B32" s="137"/>
      <c r="C32" s="137"/>
      <c r="D32" s="137"/>
      <c r="E32" s="137"/>
    </row>
    <row r="33" spans="1:6">
      <c r="A33" s="107" t="s">
        <v>398</v>
      </c>
      <c r="B33" s="137"/>
      <c r="C33" s="137"/>
      <c r="D33" s="137"/>
      <c r="E33" s="137"/>
    </row>
    <row r="34" spans="1:6" s="139" customFormat="1"/>
    <row r="35" spans="1:6">
      <c r="A35" s="138" t="s">
        <v>430</v>
      </c>
    </row>
    <row r="36" spans="1:6">
      <c r="A36" s="138" t="s">
        <v>431</v>
      </c>
    </row>
    <row r="37" spans="1:6">
      <c r="A37" s="138" t="s">
        <v>432</v>
      </c>
    </row>
    <row r="38" spans="1:6">
      <c r="A38" s="138" t="s">
        <v>433</v>
      </c>
    </row>
    <row r="40" spans="1:6" s="143" customFormat="1"/>
    <row r="44" spans="1:6">
      <c r="A44" s="138" t="s">
        <v>417</v>
      </c>
    </row>
    <row r="45" spans="1:6">
      <c r="A45" s="107" t="s">
        <v>416</v>
      </c>
    </row>
    <row r="46" spans="1:6" ht="15.6" customHeight="1"/>
    <row r="47" spans="1:6">
      <c r="A47" s="140" t="s">
        <v>0</v>
      </c>
      <c r="B47" s="140" t="s">
        <v>1</v>
      </c>
      <c r="C47" s="140" t="s">
        <v>2</v>
      </c>
      <c r="D47" s="140" t="s">
        <v>3</v>
      </c>
      <c r="E47" s="140" t="s">
        <v>121</v>
      </c>
      <c r="F47" s="140" t="s">
        <v>418</v>
      </c>
    </row>
    <row r="48" spans="1:6" ht="31.2">
      <c r="A48" s="2">
        <v>1</v>
      </c>
      <c r="B48" s="2" t="s">
        <v>420</v>
      </c>
      <c r="C48" s="2">
        <v>1</v>
      </c>
      <c r="D48" s="2">
        <v>9900</v>
      </c>
      <c r="E48" s="449">
        <v>43900</v>
      </c>
      <c r="F48" s="449">
        <v>29900</v>
      </c>
    </row>
    <row r="49" spans="1:6">
      <c r="A49" s="2">
        <v>2</v>
      </c>
      <c r="B49" s="2" t="s">
        <v>421</v>
      </c>
      <c r="C49" s="2">
        <v>1</v>
      </c>
      <c r="D49" s="2">
        <v>19500</v>
      </c>
      <c r="E49" s="472"/>
      <c r="F49" s="472"/>
    </row>
    <row r="50" spans="1:6">
      <c r="A50" s="2">
        <v>3</v>
      </c>
      <c r="B50" s="2" t="s">
        <v>422</v>
      </c>
      <c r="C50" s="2">
        <v>1</v>
      </c>
      <c r="D50" s="2">
        <v>14500</v>
      </c>
      <c r="E50" s="450"/>
      <c r="F50" s="450"/>
    </row>
    <row r="51" spans="1:6" ht="31.2">
      <c r="A51" s="2">
        <v>4</v>
      </c>
      <c r="B51" s="2" t="s">
        <v>25</v>
      </c>
      <c r="C51" s="2">
        <v>1</v>
      </c>
      <c r="D51" s="427">
        <v>3500</v>
      </c>
      <c r="E51" s="473"/>
      <c r="F51" s="428"/>
    </row>
    <row r="52" spans="1:6">
      <c r="A52" s="2">
        <v>5</v>
      </c>
      <c r="B52" s="2" t="s">
        <v>423</v>
      </c>
      <c r="C52" s="2">
        <v>1</v>
      </c>
      <c r="D52" s="427">
        <v>2500</v>
      </c>
      <c r="E52" s="473"/>
      <c r="F52" s="428"/>
    </row>
    <row r="53" spans="1:6" ht="31.2">
      <c r="A53" s="2">
        <v>6</v>
      </c>
      <c r="B53" s="2" t="s">
        <v>424</v>
      </c>
      <c r="C53" s="2">
        <v>1</v>
      </c>
      <c r="D53" s="427">
        <v>4000</v>
      </c>
      <c r="E53" s="473"/>
      <c r="F53" s="428"/>
    </row>
    <row r="54" spans="1:6">
      <c r="A54" s="141" t="s">
        <v>429</v>
      </c>
      <c r="B54" s="2" t="s">
        <v>434</v>
      </c>
      <c r="C54" s="2">
        <v>1</v>
      </c>
      <c r="D54" s="427">
        <v>1500</v>
      </c>
      <c r="E54" s="473"/>
      <c r="F54" s="428"/>
    </row>
    <row r="55" spans="1:6">
      <c r="A55" s="407" t="s">
        <v>427</v>
      </c>
      <c r="B55" s="408"/>
      <c r="C55" s="408"/>
      <c r="D55" s="408"/>
      <c r="E55" s="409"/>
      <c r="F55" s="140">
        <f>F48+D51+D52+D53+D54</f>
        <v>41400</v>
      </c>
    </row>
    <row r="57" spans="1:6">
      <c r="A57" s="138" t="s">
        <v>425</v>
      </c>
    </row>
    <row r="58" spans="1:6">
      <c r="A58" s="140" t="s">
        <v>0</v>
      </c>
      <c r="B58" s="140" t="s">
        <v>1</v>
      </c>
      <c r="C58" s="140" t="s">
        <v>2</v>
      </c>
      <c r="D58" s="140" t="s">
        <v>3</v>
      </c>
      <c r="E58" s="140" t="s">
        <v>4</v>
      </c>
    </row>
    <row r="59" spans="1:6">
      <c r="A59" s="2" t="s">
        <v>81</v>
      </c>
      <c r="B59" s="2" t="s">
        <v>419</v>
      </c>
      <c r="C59" s="2">
        <v>2</v>
      </c>
      <c r="D59" s="2">
        <v>1900</v>
      </c>
      <c r="E59" s="2">
        <f t="shared" ref="E59:E66" si="1">C59*D59</f>
        <v>3800</v>
      </c>
    </row>
    <row r="60" spans="1:6" ht="31.2">
      <c r="A60" s="2" t="s">
        <v>82</v>
      </c>
      <c r="B60" s="2" t="s">
        <v>394</v>
      </c>
      <c r="C60" s="2">
        <v>1</v>
      </c>
      <c r="D60" s="2">
        <v>5950</v>
      </c>
      <c r="E60" s="2">
        <f t="shared" si="1"/>
        <v>5950</v>
      </c>
    </row>
    <row r="61" spans="1:6">
      <c r="A61" s="2">
        <v>3</v>
      </c>
      <c r="B61" s="2" t="s">
        <v>53</v>
      </c>
      <c r="C61" s="2">
        <v>4</v>
      </c>
      <c r="D61" s="2">
        <v>60</v>
      </c>
      <c r="E61" s="2">
        <f t="shared" si="1"/>
        <v>240</v>
      </c>
    </row>
    <row r="62" spans="1:6">
      <c r="A62" s="2">
        <v>4</v>
      </c>
      <c r="B62" s="2" t="s">
        <v>54</v>
      </c>
      <c r="C62" s="2">
        <v>2</v>
      </c>
      <c r="D62" s="2">
        <v>45</v>
      </c>
      <c r="E62" s="2">
        <f t="shared" si="1"/>
        <v>90</v>
      </c>
    </row>
    <row r="63" spans="1:6">
      <c r="A63" s="2">
        <v>5</v>
      </c>
      <c r="B63" s="2" t="s">
        <v>55</v>
      </c>
      <c r="C63" s="2">
        <v>1</v>
      </c>
      <c r="D63" s="2">
        <v>900</v>
      </c>
      <c r="E63" s="2">
        <f t="shared" si="1"/>
        <v>900</v>
      </c>
    </row>
    <row r="64" spans="1:6">
      <c r="A64" s="2">
        <v>6</v>
      </c>
      <c r="B64" s="2" t="s">
        <v>33</v>
      </c>
      <c r="C64" s="2">
        <v>1</v>
      </c>
      <c r="D64" s="2">
        <v>4990</v>
      </c>
      <c r="E64" s="2">
        <f t="shared" si="1"/>
        <v>4990</v>
      </c>
    </row>
    <row r="65" spans="1:6">
      <c r="A65" s="2">
        <v>7</v>
      </c>
      <c r="B65" s="2" t="s">
        <v>34</v>
      </c>
      <c r="C65" s="2">
        <v>2</v>
      </c>
      <c r="D65" s="2">
        <v>100</v>
      </c>
      <c r="E65" s="2">
        <f t="shared" si="1"/>
        <v>200</v>
      </c>
    </row>
    <row r="66" spans="1:6" ht="31.2">
      <c r="A66" s="2">
        <v>8</v>
      </c>
      <c r="B66" s="2" t="s">
        <v>25</v>
      </c>
      <c r="C66" s="2">
        <v>1</v>
      </c>
      <c r="D66" s="2">
        <v>1500</v>
      </c>
      <c r="E66" s="2">
        <f t="shared" si="1"/>
        <v>1500</v>
      </c>
    </row>
    <row r="67" spans="1:6">
      <c r="A67" s="407" t="s">
        <v>428</v>
      </c>
      <c r="B67" s="408"/>
      <c r="C67" s="408"/>
      <c r="D67" s="409"/>
      <c r="E67" s="140">
        <f>SUM(E59:E66)</f>
        <v>17670</v>
      </c>
    </row>
    <row r="69" spans="1:6">
      <c r="A69" s="142" t="s">
        <v>42</v>
      </c>
      <c r="B69" s="137"/>
      <c r="C69" s="137"/>
      <c r="D69" s="137"/>
      <c r="E69" s="137"/>
    </row>
    <row r="70" spans="1:6">
      <c r="A70" s="142" t="s">
        <v>426</v>
      </c>
      <c r="B70" s="137"/>
      <c r="C70" s="137"/>
      <c r="D70" s="137"/>
      <c r="E70" s="137"/>
    </row>
    <row r="71" spans="1:6">
      <c r="A71" s="107" t="s">
        <v>228</v>
      </c>
      <c r="B71" s="137"/>
      <c r="C71" s="137"/>
      <c r="D71" s="137"/>
      <c r="E71" s="137"/>
    </row>
    <row r="72" spans="1:6">
      <c r="A72" s="107" t="s">
        <v>229</v>
      </c>
      <c r="B72" s="137"/>
      <c r="C72" s="137"/>
      <c r="D72" s="137"/>
      <c r="E72" s="137"/>
    </row>
    <row r="73" spans="1:6">
      <c r="A73" s="107"/>
      <c r="B73" s="137"/>
      <c r="C73" s="137"/>
      <c r="D73" s="137"/>
      <c r="E73" s="137"/>
    </row>
    <row r="74" spans="1:6">
      <c r="A74" s="107" t="s">
        <v>395</v>
      </c>
      <c r="B74" s="137"/>
      <c r="C74" s="137"/>
      <c r="D74" s="137"/>
      <c r="E74" s="137"/>
    </row>
    <row r="75" spans="1:6">
      <c r="A75" s="107" t="s">
        <v>396</v>
      </c>
      <c r="B75" s="137"/>
      <c r="C75" s="137"/>
      <c r="D75" s="137"/>
      <c r="E75" s="137"/>
    </row>
    <row r="76" spans="1:6">
      <c r="A76" s="107" t="s">
        <v>398</v>
      </c>
      <c r="B76" s="137"/>
      <c r="C76" s="137"/>
      <c r="D76" s="137"/>
      <c r="E76" s="137"/>
    </row>
    <row r="77" spans="1:6">
      <c r="A77" s="139"/>
      <c r="B77" s="139"/>
      <c r="C77" s="139"/>
      <c r="D77" s="139"/>
      <c r="E77" s="139"/>
      <c r="F77" s="139"/>
    </row>
    <row r="78" spans="1:6">
      <c r="A78" s="138" t="s">
        <v>439</v>
      </c>
    </row>
    <row r="79" spans="1:6">
      <c r="A79" s="138" t="s">
        <v>440</v>
      </c>
    </row>
    <row r="80" spans="1:6">
      <c r="A80" s="138" t="s">
        <v>441</v>
      </c>
    </row>
    <row r="81" spans="1:11">
      <c r="A81" s="138" t="s">
        <v>442</v>
      </c>
      <c r="G81" s="136">
        <v>42400</v>
      </c>
      <c r="H81" s="136">
        <f>G81-1000</f>
        <v>41400</v>
      </c>
    </row>
    <row r="82" spans="1:11">
      <c r="G82" s="136">
        <v>17670</v>
      </c>
      <c r="H82" s="136">
        <v>17670</v>
      </c>
    </row>
    <row r="83" spans="1:11">
      <c r="G83" s="136">
        <f>SUM(G81:G82)</f>
        <v>60070</v>
      </c>
      <c r="H83" s="136">
        <f>SUM(H81:H82)</f>
        <v>59070</v>
      </c>
    </row>
    <row r="84" spans="1:11">
      <c r="G84" s="136">
        <f>G83*9%</f>
        <v>5406.3</v>
      </c>
      <c r="H84" s="136">
        <f>H83*9%</f>
        <v>5316.3</v>
      </c>
    </row>
    <row r="85" spans="1:11">
      <c r="G85" s="136">
        <f>G83*9%</f>
        <v>5406.3</v>
      </c>
      <c r="H85" s="136">
        <f>H83*9%</f>
        <v>5316.3</v>
      </c>
    </row>
    <row r="86" spans="1:11">
      <c r="B86" s="136" t="s">
        <v>514</v>
      </c>
      <c r="G86" s="136">
        <f>SUM(G83:G85)</f>
        <v>70882.600000000006</v>
      </c>
      <c r="H86" s="136">
        <f>SUM(H83:H85)</f>
        <v>69702.600000000006</v>
      </c>
    </row>
    <row r="87" spans="1:11">
      <c r="B87" s="136" t="s">
        <v>515</v>
      </c>
      <c r="H87" s="136">
        <f>G86-H86</f>
        <v>1180</v>
      </c>
    </row>
    <row r="88" spans="1:11">
      <c r="B88" s="161">
        <f>70882.6-50000</f>
        <v>20882.600000000006</v>
      </c>
    </row>
    <row r="90" spans="1:11">
      <c r="A90" s="407" t="s">
        <v>39</v>
      </c>
      <c r="B90" s="408"/>
      <c r="C90" s="408"/>
      <c r="D90" s="408"/>
      <c r="E90" s="409"/>
      <c r="F90" s="130">
        <f>F12*9%</f>
        <v>3816</v>
      </c>
    </row>
    <row r="91" spans="1:11">
      <c r="A91" s="407" t="s">
        <v>39</v>
      </c>
      <c r="B91" s="408"/>
      <c r="C91" s="408"/>
      <c r="D91" s="408"/>
      <c r="E91" s="409"/>
      <c r="F91" s="130">
        <f>F12*9%</f>
        <v>3816</v>
      </c>
    </row>
    <row r="92" spans="1:11">
      <c r="A92" s="407" t="s">
        <v>40</v>
      </c>
      <c r="B92" s="408"/>
      <c r="C92" s="408"/>
      <c r="D92" s="408"/>
      <c r="E92" s="409"/>
      <c r="F92" s="130">
        <f>SUM(F12:F91)</f>
        <v>121332</v>
      </c>
    </row>
    <row r="95" spans="1:11">
      <c r="K95" s="136">
        <f>69702.6-50000</f>
        <v>19702.600000000006</v>
      </c>
    </row>
    <row r="96" spans="1:11">
      <c r="A96" s="406" t="s">
        <v>39</v>
      </c>
      <c r="B96" s="406"/>
      <c r="C96" s="406"/>
      <c r="D96" s="406"/>
      <c r="E96" s="130">
        <f>E24*9%</f>
        <v>1590.3</v>
      </c>
    </row>
    <row r="97" spans="1:5">
      <c r="A97" s="406" t="s">
        <v>39</v>
      </c>
      <c r="B97" s="406"/>
      <c r="C97" s="406"/>
      <c r="D97" s="406"/>
      <c r="E97" s="130">
        <f>E24*9%</f>
        <v>1590.3</v>
      </c>
    </row>
    <row r="98" spans="1:5">
      <c r="A98" s="406" t="s">
        <v>40</v>
      </c>
      <c r="B98" s="406"/>
      <c r="C98" s="406"/>
      <c r="D98" s="406"/>
      <c r="E98" s="130">
        <f>SUM(E24:E97)</f>
        <v>100090.6</v>
      </c>
    </row>
    <row r="106" spans="1:5">
      <c r="E106" s="136">
        <f>F92+E98</f>
        <v>221422.6</v>
      </c>
    </row>
  </sheetData>
  <mergeCells count="22">
    <mergeCell ref="A97:D97"/>
    <mergeCell ref="A98:D98"/>
    <mergeCell ref="A24:D24"/>
    <mergeCell ref="D11:F11"/>
    <mergeCell ref="A12:E12"/>
    <mergeCell ref="A90:E90"/>
    <mergeCell ref="A91:E91"/>
    <mergeCell ref="A92:E92"/>
    <mergeCell ref="A96:D96"/>
    <mergeCell ref="E48:E50"/>
    <mergeCell ref="F48:F50"/>
    <mergeCell ref="D51:F51"/>
    <mergeCell ref="D52:F52"/>
    <mergeCell ref="D53:F53"/>
    <mergeCell ref="D54:F54"/>
    <mergeCell ref="A55:E55"/>
    <mergeCell ref="A67:D67"/>
    <mergeCell ref="E5:E7"/>
    <mergeCell ref="F5:F7"/>
    <mergeCell ref="D8:F8"/>
    <mergeCell ref="D9:F9"/>
    <mergeCell ref="D10:F10"/>
  </mergeCells>
  <pageMargins left="0.7" right="0.7" top="0.75" bottom="0.75" header="0.3" footer="0.3"/>
  <pageSetup orientation="portrait" horizontalDpi="360" verticalDpi="36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E7" sqref="E7"/>
    </sheetView>
  </sheetViews>
  <sheetFormatPr defaultRowHeight="14.4"/>
  <cols>
    <col min="1" max="1" width="7" style="39" customWidth="1"/>
    <col min="2" max="2" width="16.33203125" style="39" customWidth="1"/>
    <col min="3" max="3" width="30.33203125" style="39" customWidth="1"/>
    <col min="4" max="16384" width="8.88671875" style="39"/>
  </cols>
  <sheetData>
    <row r="1" spans="1:5" ht="21" customHeight="1">
      <c r="A1" s="135" t="s">
        <v>0</v>
      </c>
      <c r="B1" s="135" t="s">
        <v>436</v>
      </c>
      <c r="C1" s="135" t="s">
        <v>1</v>
      </c>
      <c r="D1" s="135" t="s">
        <v>3</v>
      </c>
      <c r="E1" s="135" t="s">
        <v>437</v>
      </c>
    </row>
    <row r="2" spans="1:5" ht="15.6">
      <c r="A2" s="2">
        <v>1</v>
      </c>
      <c r="B2" s="2">
        <v>656634</v>
      </c>
      <c r="C2" s="2" t="s">
        <v>435</v>
      </c>
      <c r="D2" s="2">
        <v>3789</v>
      </c>
      <c r="E2" s="2" t="s">
        <v>438</v>
      </c>
    </row>
  </sheetData>
  <pageMargins left="0.7" right="0.7" top="0.75" bottom="0.75" header="0.3" footer="0.3"/>
  <pageSetup orientation="portrait" horizontalDpi="360" verticalDpi="36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topLeftCell="A46" workbookViewId="0">
      <selection activeCell="D4" sqref="D4"/>
    </sheetView>
  </sheetViews>
  <sheetFormatPr defaultRowHeight="13.2"/>
  <cols>
    <col min="1" max="1" width="6.21875" style="179" customWidth="1"/>
    <col min="2" max="2" width="22.6640625" style="179" customWidth="1"/>
    <col min="3" max="3" width="40" style="179" customWidth="1"/>
    <col min="4" max="4" width="27.77734375" style="179" customWidth="1"/>
    <col min="5" max="5" width="10.21875" style="179" customWidth="1"/>
    <col min="6" max="6" width="13.21875" style="179" customWidth="1"/>
    <col min="7" max="7" width="10.44140625" style="179" bestFit="1" customWidth="1"/>
    <col min="8" max="8" width="11.5546875" style="179" bestFit="1" customWidth="1"/>
    <col min="9" max="16384" width="8.88671875" style="179"/>
  </cols>
  <sheetData>
    <row r="1" spans="1:7" ht="21" customHeight="1">
      <c r="A1" s="476" t="s">
        <v>486</v>
      </c>
      <c r="B1" s="476"/>
    </row>
    <row r="2" spans="1:7">
      <c r="A2" s="474" t="s">
        <v>470</v>
      </c>
      <c r="B2" s="474"/>
      <c r="C2" s="474"/>
      <c r="D2" s="474"/>
      <c r="E2" s="474"/>
      <c r="F2" s="474"/>
      <c r="G2" s="474"/>
    </row>
    <row r="3" spans="1:7" s="182" customFormat="1">
      <c r="A3" s="180" t="s">
        <v>454</v>
      </c>
      <c r="B3" s="180" t="s">
        <v>455</v>
      </c>
      <c r="C3" s="180" t="s">
        <v>456</v>
      </c>
      <c r="D3" s="180" t="s">
        <v>112</v>
      </c>
      <c r="E3" s="180" t="s">
        <v>463</v>
      </c>
      <c r="F3" s="180" t="s">
        <v>457</v>
      </c>
      <c r="G3" s="181" t="s">
        <v>113</v>
      </c>
    </row>
    <row r="4" spans="1:7" ht="55.8" customHeight="1">
      <c r="A4" s="183">
        <v>1</v>
      </c>
      <c r="B4" s="184" t="s">
        <v>458</v>
      </c>
      <c r="C4" s="170"/>
      <c r="D4" s="184" t="s">
        <v>459</v>
      </c>
      <c r="E4" s="185">
        <v>1</v>
      </c>
      <c r="F4" s="186">
        <v>98000</v>
      </c>
      <c r="G4" s="184">
        <f>E4*F4</f>
        <v>98000</v>
      </c>
    </row>
    <row r="5" spans="1:7" ht="84.6" customHeight="1">
      <c r="A5" s="183">
        <v>2</v>
      </c>
      <c r="B5" s="184" t="s">
        <v>446</v>
      </c>
      <c r="C5" s="184"/>
      <c r="D5" s="184" t="s">
        <v>447</v>
      </c>
      <c r="E5" s="185">
        <v>1</v>
      </c>
      <c r="F5" s="186">
        <v>79820</v>
      </c>
      <c r="G5" s="184">
        <f t="shared" ref="G5:G14" si="0">E5*F5</f>
        <v>79820</v>
      </c>
    </row>
    <row r="6" spans="1:7" ht="24.6" customHeight="1">
      <c r="A6" s="183">
        <v>3</v>
      </c>
      <c r="B6" s="185"/>
      <c r="C6" s="185"/>
      <c r="D6" s="185" t="s">
        <v>536</v>
      </c>
      <c r="E6" s="185">
        <v>1</v>
      </c>
      <c r="F6" s="186">
        <v>34000</v>
      </c>
      <c r="G6" s="184">
        <f t="shared" si="0"/>
        <v>34000</v>
      </c>
    </row>
    <row r="7" spans="1:7" ht="88.8" customHeight="1">
      <c r="A7" s="183">
        <v>4</v>
      </c>
      <c r="B7" s="184" t="s">
        <v>460</v>
      </c>
      <c r="C7" s="185"/>
      <c r="D7" s="187" t="s">
        <v>461</v>
      </c>
      <c r="E7" s="185">
        <v>2</v>
      </c>
      <c r="F7" s="186">
        <v>39000</v>
      </c>
      <c r="G7" s="184">
        <f t="shared" si="0"/>
        <v>78000</v>
      </c>
    </row>
    <row r="8" spans="1:7" ht="26.4">
      <c r="A8" s="183">
        <v>5</v>
      </c>
      <c r="B8" s="184" t="s">
        <v>448</v>
      </c>
      <c r="C8" s="185"/>
      <c r="D8" s="187" t="s">
        <v>462</v>
      </c>
      <c r="E8" s="185">
        <v>1</v>
      </c>
      <c r="F8" s="186">
        <v>20700</v>
      </c>
      <c r="G8" s="184">
        <f t="shared" si="0"/>
        <v>20700</v>
      </c>
    </row>
    <row r="9" spans="1:7" ht="81" customHeight="1">
      <c r="A9" s="183">
        <v>6</v>
      </c>
      <c r="B9" s="185">
        <v>22762</v>
      </c>
      <c r="C9" s="185"/>
      <c r="D9" s="183" t="s">
        <v>450</v>
      </c>
      <c r="E9" s="185">
        <v>3</v>
      </c>
      <c r="F9" s="186">
        <v>4500</v>
      </c>
      <c r="G9" s="184">
        <f t="shared" si="0"/>
        <v>13500</v>
      </c>
    </row>
    <row r="10" spans="1:7" ht="18.600000000000001" customHeight="1">
      <c r="A10" s="185">
        <v>7</v>
      </c>
      <c r="B10" s="477" t="s">
        <v>469</v>
      </c>
      <c r="C10" s="477"/>
      <c r="D10" s="183" t="s">
        <v>451</v>
      </c>
      <c r="E10" s="185">
        <v>1</v>
      </c>
      <c r="F10" s="186">
        <v>79000</v>
      </c>
      <c r="G10" s="184">
        <f t="shared" si="0"/>
        <v>79000</v>
      </c>
    </row>
    <row r="11" spans="1:7" ht="30" customHeight="1">
      <c r="A11" s="185">
        <v>8</v>
      </c>
      <c r="B11" s="477"/>
      <c r="C11" s="477"/>
      <c r="D11" s="183" t="s">
        <v>452</v>
      </c>
      <c r="E11" s="185">
        <v>1</v>
      </c>
      <c r="F11" s="186">
        <v>29000</v>
      </c>
      <c r="G11" s="184">
        <f>E11*F11</f>
        <v>29000</v>
      </c>
    </row>
    <row r="12" spans="1:7" ht="30.6" customHeight="1">
      <c r="A12" s="185">
        <v>9</v>
      </c>
      <c r="B12" s="477"/>
      <c r="C12" s="477"/>
      <c r="D12" s="183" t="s">
        <v>453</v>
      </c>
      <c r="E12" s="185">
        <v>2</v>
      </c>
      <c r="F12" s="186">
        <v>29000</v>
      </c>
      <c r="G12" s="184">
        <f t="shared" si="0"/>
        <v>58000</v>
      </c>
    </row>
    <row r="13" spans="1:7" ht="43.2" customHeight="1">
      <c r="A13" s="185">
        <v>10</v>
      </c>
      <c r="B13" s="477"/>
      <c r="C13" s="477"/>
      <c r="D13" s="184" t="s">
        <v>25</v>
      </c>
      <c r="E13" s="185">
        <v>1</v>
      </c>
      <c r="F13" s="186">
        <v>65000</v>
      </c>
      <c r="G13" s="184">
        <f t="shared" si="0"/>
        <v>65000</v>
      </c>
    </row>
    <row r="14" spans="1:7" ht="43.8" customHeight="1">
      <c r="A14" s="185">
        <v>11</v>
      </c>
      <c r="B14" s="477"/>
      <c r="C14" s="477"/>
      <c r="D14" s="183" t="s">
        <v>423</v>
      </c>
      <c r="E14" s="185">
        <v>1</v>
      </c>
      <c r="F14" s="186">
        <v>30000</v>
      </c>
      <c r="G14" s="184">
        <f t="shared" si="0"/>
        <v>30000</v>
      </c>
    </row>
    <row r="15" spans="1:7">
      <c r="A15" s="474" t="s">
        <v>121</v>
      </c>
      <c r="B15" s="474"/>
      <c r="C15" s="474"/>
      <c r="D15" s="474"/>
      <c r="E15" s="474"/>
      <c r="F15" s="474"/>
      <c r="G15" s="188">
        <f>SUM(G4:G14)</f>
        <v>585020</v>
      </c>
    </row>
    <row r="16" spans="1:7">
      <c r="A16" s="189"/>
      <c r="B16" s="189"/>
      <c r="C16" s="189"/>
      <c r="D16" s="189"/>
      <c r="E16" s="189"/>
      <c r="F16" s="189"/>
      <c r="G16" s="189"/>
    </row>
    <row r="17" spans="1:7">
      <c r="A17" s="476" t="s">
        <v>487</v>
      </c>
      <c r="B17" s="476"/>
      <c r="C17" s="189"/>
      <c r="D17" s="189"/>
      <c r="E17" s="189"/>
      <c r="F17" s="189"/>
      <c r="G17" s="189"/>
    </row>
    <row r="18" spans="1:7">
      <c r="A18" s="474" t="s">
        <v>471</v>
      </c>
      <c r="B18" s="474"/>
      <c r="C18" s="474"/>
      <c r="D18" s="474"/>
      <c r="E18" s="474"/>
      <c r="F18" s="474"/>
      <c r="G18" s="474"/>
    </row>
    <row r="19" spans="1:7">
      <c r="A19" s="180" t="s">
        <v>454</v>
      </c>
      <c r="B19" s="180" t="s">
        <v>443</v>
      </c>
      <c r="C19" s="180" t="s">
        <v>464</v>
      </c>
      <c r="D19" s="180" t="s">
        <v>465</v>
      </c>
      <c r="E19" s="180" t="s">
        <v>463</v>
      </c>
      <c r="F19" s="180" t="s">
        <v>466</v>
      </c>
      <c r="G19" s="181" t="s">
        <v>113</v>
      </c>
    </row>
    <row r="20" spans="1:7" ht="90" customHeight="1">
      <c r="A20" s="190">
        <v>1</v>
      </c>
      <c r="B20" s="191" t="s">
        <v>444</v>
      </c>
      <c r="C20" s="170"/>
      <c r="D20" s="191" t="s">
        <v>445</v>
      </c>
      <c r="E20" s="170">
        <v>1</v>
      </c>
      <c r="F20" s="192">
        <v>98000</v>
      </c>
      <c r="G20" s="191">
        <f>E20*F20</f>
        <v>98000</v>
      </c>
    </row>
    <row r="21" spans="1:7" ht="64.8" customHeight="1">
      <c r="A21" s="190">
        <v>2</v>
      </c>
      <c r="B21" s="191" t="s">
        <v>446</v>
      </c>
      <c r="C21" s="191"/>
      <c r="D21" s="191" t="s">
        <v>447</v>
      </c>
      <c r="E21" s="170">
        <v>1</v>
      </c>
      <c r="F21" s="192">
        <v>79820</v>
      </c>
      <c r="G21" s="191">
        <f t="shared" ref="G21:G30" si="1">E21*F21</f>
        <v>79820</v>
      </c>
    </row>
    <row r="22" spans="1:7" ht="22.8" customHeight="1">
      <c r="A22" s="190">
        <v>3</v>
      </c>
      <c r="B22" s="170"/>
      <c r="C22" s="170"/>
      <c r="D22" s="170" t="s">
        <v>536</v>
      </c>
      <c r="E22" s="170">
        <v>1</v>
      </c>
      <c r="F22" s="192">
        <v>34000</v>
      </c>
      <c r="G22" s="191">
        <f t="shared" si="1"/>
        <v>34000</v>
      </c>
    </row>
    <row r="23" spans="1:7" ht="34.200000000000003" customHeight="1">
      <c r="A23" s="190">
        <v>9</v>
      </c>
      <c r="B23" s="191" t="s">
        <v>448</v>
      </c>
      <c r="C23" s="170"/>
      <c r="D23" s="190" t="s">
        <v>449</v>
      </c>
      <c r="E23" s="170">
        <v>1</v>
      </c>
      <c r="F23" s="192">
        <v>20700</v>
      </c>
      <c r="G23" s="191">
        <f t="shared" si="1"/>
        <v>20700</v>
      </c>
    </row>
    <row r="24" spans="1:7" ht="88.8" customHeight="1">
      <c r="A24" s="190">
        <v>10</v>
      </c>
      <c r="B24" s="170">
        <v>22762</v>
      </c>
      <c r="C24" s="170"/>
      <c r="D24" s="190" t="s">
        <v>450</v>
      </c>
      <c r="E24" s="170">
        <v>3</v>
      </c>
      <c r="F24" s="192">
        <v>4500</v>
      </c>
      <c r="G24" s="191">
        <f t="shared" si="1"/>
        <v>13500</v>
      </c>
    </row>
    <row r="25" spans="1:7" ht="21.6" customHeight="1">
      <c r="A25" s="170">
        <v>12</v>
      </c>
      <c r="B25" s="475" t="s">
        <v>469</v>
      </c>
      <c r="C25" s="475"/>
      <c r="D25" s="190" t="s">
        <v>452</v>
      </c>
      <c r="E25" s="170">
        <v>1</v>
      </c>
      <c r="F25" s="192">
        <v>29000</v>
      </c>
      <c r="G25" s="191">
        <f t="shared" si="1"/>
        <v>29000</v>
      </c>
    </row>
    <row r="26" spans="1:7" ht="30" customHeight="1">
      <c r="A26" s="170">
        <v>13</v>
      </c>
      <c r="B26" s="475"/>
      <c r="C26" s="475"/>
      <c r="D26" s="190" t="s">
        <v>467</v>
      </c>
      <c r="E26" s="170">
        <v>1</v>
      </c>
      <c r="F26" s="192">
        <v>126000</v>
      </c>
      <c r="G26" s="191">
        <f>E26*F26</f>
        <v>126000</v>
      </c>
    </row>
    <row r="27" spans="1:7" ht="30" customHeight="1">
      <c r="A27" s="170">
        <v>14</v>
      </c>
      <c r="B27" s="475"/>
      <c r="C27" s="475"/>
      <c r="D27" s="190" t="s">
        <v>468</v>
      </c>
      <c r="E27" s="170">
        <v>1</v>
      </c>
      <c r="F27" s="192">
        <v>36000</v>
      </c>
      <c r="G27" s="191">
        <f t="shared" si="1"/>
        <v>36000</v>
      </c>
    </row>
    <row r="28" spans="1:7" ht="27" customHeight="1">
      <c r="A28" s="170">
        <v>15</v>
      </c>
      <c r="B28" s="475"/>
      <c r="C28" s="475"/>
      <c r="D28" s="190" t="s">
        <v>453</v>
      </c>
      <c r="E28" s="170">
        <v>2</v>
      </c>
      <c r="F28" s="192">
        <v>29000</v>
      </c>
      <c r="G28" s="191">
        <f t="shared" si="1"/>
        <v>58000</v>
      </c>
    </row>
    <row r="29" spans="1:7" ht="26.4" customHeight="1">
      <c r="A29" s="170">
        <v>16</v>
      </c>
      <c r="B29" s="475"/>
      <c r="C29" s="475"/>
      <c r="D29" s="184" t="s">
        <v>25</v>
      </c>
      <c r="E29" s="170">
        <v>1</v>
      </c>
      <c r="F29" s="193">
        <v>65000</v>
      </c>
      <c r="G29" s="191">
        <f t="shared" si="1"/>
        <v>65000</v>
      </c>
    </row>
    <row r="30" spans="1:7" ht="20.399999999999999" customHeight="1">
      <c r="A30" s="170"/>
      <c r="B30" s="475"/>
      <c r="C30" s="475"/>
      <c r="D30" s="190" t="s">
        <v>423</v>
      </c>
      <c r="E30" s="170">
        <v>1</v>
      </c>
      <c r="F30" s="193">
        <v>30000</v>
      </c>
      <c r="G30" s="191">
        <f t="shared" si="1"/>
        <v>30000</v>
      </c>
    </row>
    <row r="31" spans="1:7">
      <c r="A31" s="478" t="s">
        <v>121</v>
      </c>
      <c r="B31" s="478"/>
      <c r="C31" s="478"/>
      <c r="D31" s="478"/>
      <c r="E31" s="478"/>
      <c r="F31" s="478"/>
      <c r="G31" s="181">
        <f>SUM(G20:G30)</f>
        <v>590020</v>
      </c>
    </row>
    <row r="33" spans="1:7">
      <c r="A33" s="476" t="s">
        <v>488</v>
      </c>
      <c r="B33" s="476"/>
    </row>
    <row r="34" spans="1:7" ht="14.4" customHeight="1">
      <c r="A34" s="474" t="s">
        <v>472</v>
      </c>
      <c r="B34" s="474"/>
      <c r="C34" s="474"/>
      <c r="D34" s="474"/>
      <c r="E34" s="474"/>
      <c r="F34" s="194"/>
      <c r="G34" s="194"/>
    </row>
    <row r="35" spans="1:7" ht="26.4">
      <c r="A35" s="188" t="s">
        <v>111</v>
      </c>
      <c r="B35" s="188" t="s">
        <v>473</v>
      </c>
      <c r="C35" s="188" t="s">
        <v>463</v>
      </c>
      <c r="D35" s="188" t="s">
        <v>347</v>
      </c>
      <c r="E35" s="188" t="s">
        <v>113</v>
      </c>
    </row>
    <row r="36" spans="1:7">
      <c r="A36" s="184">
        <v>1</v>
      </c>
      <c r="B36" s="184" t="s">
        <v>474</v>
      </c>
      <c r="C36" s="184">
        <v>2</v>
      </c>
      <c r="D36" s="184">
        <v>9900</v>
      </c>
      <c r="E36" s="184">
        <f>C36*D36</f>
        <v>19800</v>
      </c>
    </row>
    <row r="37" spans="1:7" ht="26.4" customHeight="1">
      <c r="A37" s="184">
        <v>2</v>
      </c>
      <c r="B37" s="184" t="s">
        <v>475</v>
      </c>
      <c r="C37" s="184">
        <v>2</v>
      </c>
      <c r="D37" s="184">
        <v>1000</v>
      </c>
      <c r="E37" s="184">
        <f t="shared" ref="E37:E41" si="2">C37*D37</f>
        <v>2000</v>
      </c>
    </row>
    <row r="38" spans="1:7" ht="30" customHeight="1">
      <c r="A38" s="184">
        <v>3</v>
      </c>
      <c r="B38" s="184" t="s">
        <v>476</v>
      </c>
      <c r="C38" s="184">
        <v>0</v>
      </c>
      <c r="D38" s="184">
        <v>1800</v>
      </c>
      <c r="E38" s="184">
        <f t="shared" si="2"/>
        <v>0</v>
      </c>
    </row>
    <row r="39" spans="1:7" ht="31.8" customHeight="1">
      <c r="A39" s="184">
        <v>4</v>
      </c>
      <c r="B39" s="184" t="s">
        <v>477</v>
      </c>
      <c r="C39" s="184">
        <v>1</v>
      </c>
      <c r="D39" s="184">
        <v>2600</v>
      </c>
      <c r="E39" s="184">
        <f t="shared" si="2"/>
        <v>2600</v>
      </c>
    </row>
    <row r="40" spans="1:7">
      <c r="A40" s="184">
        <v>5</v>
      </c>
      <c r="B40" s="184" t="s">
        <v>478</v>
      </c>
      <c r="C40" s="184">
        <v>1</v>
      </c>
      <c r="D40" s="184">
        <v>1550</v>
      </c>
      <c r="E40" s="184">
        <f t="shared" si="2"/>
        <v>1550</v>
      </c>
    </row>
    <row r="41" spans="1:7" ht="45" customHeight="1">
      <c r="A41" s="184">
        <v>6</v>
      </c>
      <c r="B41" s="184" t="s">
        <v>25</v>
      </c>
      <c r="C41" s="184">
        <v>1</v>
      </c>
      <c r="D41" s="184">
        <v>3000</v>
      </c>
      <c r="E41" s="184">
        <f t="shared" si="2"/>
        <v>3000</v>
      </c>
    </row>
    <row r="42" spans="1:7">
      <c r="A42" s="480" t="s">
        <v>121</v>
      </c>
      <c r="B42" s="481"/>
      <c r="C42" s="481"/>
      <c r="D42" s="482"/>
      <c r="E42" s="188">
        <f>SUM(E36:E41)</f>
        <v>28950</v>
      </c>
    </row>
    <row r="43" spans="1:7" ht="15.6" customHeight="1">
      <c r="A43" s="189"/>
      <c r="B43" s="189"/>
      <c r="C43" s="189"/>
      <c r="D43" s="189"/>
      <c r="E43" s="189"/>
    </row>
    <row r="44" spans="1:7" ht="15" customHeight="1">
      <c r="A44" s="476" t="s">
        <v>485</v>
      </c>
      <c r="B44" s="476"/>
    </row>
    <row r="45" spans="1:7">
      <c r="A45" s="474" t="s">
        <v>479</v>
      </c>
      <c r="B45" s="474"/>
      <c r="C45" s="474"/>
      <c r="D45" s="474"/>
      <c r="E45" s="474"/>
    </row>
    <row r="46" spans="1:7" ht="26.4">
      <c r="A46" s="188" t="s">
        <v>111</v>
      </c>
      <c r="B46" s="188" t="s">
        <v>473</v>
      </c>
      <c r="C46" s="188" t="s">
        <v>463</v>
      </c>
      <c r="D46" s="188" t="s">
        <v>347</v>
      </c>
      <c r="E46" s="188" t="s">
        <v>113</v>
      </c>
    </row>
    <row r="47" spans="1:7">
      <c r="A47" s="184">
        <v>1</v>
      </c>
      <c r="B47" s="184" t="s">
        <v>480</v>
      </c>
      <c r="C47" s="184">
        <v>2</v>
      </c>
      <c r="D47" s="184">
        <v>11850</v>
      </c>
      <c r="E47" s="184">
        <f>C47*D47</f>
        <v>23700</v>
      </c>
    </row>
    <row r="48" spans="1:7">
      <c r="A48" s="184">
        <v>2</v>
      </c>
      <c r="B48" s="184" t="s">
        <v>475</v>
      </c>
      <c r="C48" s="184">
        <v>2</v>
      </c>
      <c r="D48" s="184">
        <v>1000</v>
      </c>
      <c r="E48" s="184">
        <f t="shared" ref="E48:E52" si="3">C48*D48</f>
        <v>2000</v>
      </c>
    </row>
    <row r="49" spans="1:5">
      <c r="A49" s="184">
        <v>3</v>
      </c>
      <c r="B49" s="184" t="s">
        <v>481</v>
      </c>
      <c r="C49" s="184">
        <v>0</v>
      </c>
      <c r="D49" s="184">
        <v>6000</v>
      </c>
      <c r="E49" s="184">
        <f t="shared" si="3"/>
        <v>0</v>
      </c>
    </row>
    <row r="50" spans="1:5">
      <c r="A50" s="184">
        <v>4</v>
      </c>
      <c r="B50" s="184" t="s">
        <v>482</v>
      </c>
      <c r="C50" s="184">
        <v>1</v>
      </c>
      <c r="D50" s="184">
        <v>7800</v>
      </c>
      <c r="E50" s="184">
        <f t="shared" si="3"/>
        <v>7800</v>
      </c>
    </row>
    <row r="51" spans="1:5">
      <c r="A51" s="184">
        <v>5</v>
      </c>
      <c r="B51" s="184" t="s">
        <v>483</v>
      </c>
      <c r="C51" s="184">
        <v>1</v>
      </c>
      <c r="D51" s="184">
        <v>1550</v>
      </c>
      <c r="E51" s="184">
        <f t="shared" si="3"/>
        <v>1550</v>
      </c>
    </row>
    <row r="52" spans="1:5" ht="26.4">
      <c r="A52" s="184">
        <v>6</v>
      </c>
      <c r="B52" s="184" t="s">
        <v>25</v>
      </c>
      <c r="C52" s="184">
        <v>1</v>
      </c>
      <c r="D52" s="184">
        <v>3000</v>
      </c>
      <c r="E52" s="184">
        <f t="shared" si="3"/>
        <v>3000</v>
      </c>
    </row>
    <row r="53" spans="1:5">
      <c r="A53" s="480" t="s">
        <v>121</v>
      </c>
      <c r="B53" s="481"/>
      <c r="C53" s="481"/>
      <c r="D53" s="482"/>
      <c r="E53" s="188">
        <f>SUM(E47:E52)</f>
        <v>38050</v>
      </c>
    </row>
    <row r="55" spans="1:5">
      <c r="A55" s="474" t="s">
        <v>121</v>
      </c>
      <c r="B55" s="474"/>
      <c r="C55" s="474"/>
    </row>
    <row r="56" spans="1:5" ht="25.8" customHeight="1">
      <c r="A56" s="474" t="s">
        <v>537</v>
      </c>
      <c r="B56" s="474"/>
      <c r="C56" s="474"/>
    </row>
    <row r="57" spans="1:5" ht="16.8" customHeight="1">
      <c r="A57" s="474" t="s">
        <v>543</v>
      </c>
      <c r="B57" s="474"/>
      <c r="C57" s="474"/>
    </row>
    <row r="58" spans="1:5" ht="26.4" customHeight="1">
      <c r="A58" s="474" t="s">
        <v>544</v>
      </c>
      <c r="B58" s="474"/>
      <c r="C58" s="474"/>
    </row>
    <row r="59" spans="1:5" ht="15.6" customHeight="1">
      <c r="A59" s="474" t="s">
        <v>547</v>
      </c>
      <c r="B59" s="474"/>
      <c r="C59" s="474"/>
    </row>
    <row r="62" spans="1:5" ht="20.399999999999999" customHeight="1">
      <c r="A62" s="479" t="s">
        <v>542</v>
      </c>
      <c r="B62" s="479"/>
      <c r="C62" s="479"/>
    </row>
    <row r="68" spans="1:3">
      <c r="A68" s="179">
        <f>G15+E42</f>
        <v>613970</v>
      </c>
      <c r="B68" s="179">
        <f>A68*1.18</f>
        <v>724484.6</v>
      </c>
    </row>
    <row r="69" spans="1:3">
      <c r="A69" s="179">
        <f>G15+E53</f>
        <v>623070</v>
      </c>
      <c r="B69" s="179">
        <f t="shared" ref="B69:B71" si="4">A69*1.18</f>
        <v>735222.6</v>
      </c>
    </row>
    <row r="70" spans="1:3">
      <c r="A70" s="179">
        <f>G31+E42</f>
        <v>618970</v>
      </c>
      <c r="B70" s="179">
        <f t="shared" si="4"/>
        <v>730384.6</v>
      </c>
    </row>
    <row r="71" spans="1:3">
      <c r="A71" s="179">
        <f>G31+E53</f>
        <v>628070</v>
      </c>
      <c r="B71" s="179">
        <f t="shared" si="4"/>
        <v>741122.6</v>
      </c>
    </row>
    <row r="80" spans="1:3">
      <c r="A80" s="474" t="s">
        <v>121</v>
      </c>
      <c r="B80" s="474"/>
      <c r="C80" s="474"/>
    </row>
    <row r="81" spans="1:3">
      <c r="A81" s="474" t="s">
        <v>516</v>
      </c>
      <c r="B81" s="474"/>
      <c r="C81" s="474"/>
    </row>
    <row r="82" spans="1:3">
      <c r="A82" s="474" t="s">
        <v>517</v>
      </c>
      <c r="B82" s="474"/>
      <c r="C82" s="474"/>
    </row>
    <row r="83" spans="1:3">
      <c r="A83" s="474" t="s">
        <v>518</v>
      </c>
      <c r="B83" s="474"/>
      <c r="C83" s="474"/>
    </row>
    <row r="84" spans="1:3">
      <c r="A84" s="474" t="s">
        <v>519</v>
      </c>
      <c r="B84" s="474"/>
      <c r="C84" s="474"/>
    </row>
  </sheetData>
  <mergeCells count="25">
    <mergeCell ref="A62:C62"/>
    <mergeCell ref="A53:D53"/>
    <mergeCell ref="A45:E45"/>
    <mergeCell ref="A34:E34"/>
    <mergeCell ref="A42:D42"/>
    <mergeCell ref="A55:C55"/>
    <mergeCell ref="A56:C56"/>
    <mergeCell ref="A57:C57"/>
    <mergeCell ref="A58:C58"/>
    <mergeCell ref="A59:C59"/>
    <mergeCell ref="B25:C30"/>
    <mergeCell ref="A1:B1"/>
    <mergeCell ref="A17:B17"/>
    <mergeCell ref="A33:B33"/>
    <mergeCell ref="A44:B44"/>
    <mergeCell ref="B10:C14"/>
    <mergeCell ref="A15:F15"/>
    <mergeCell ref="A2:G2"/>
    <mergeCell ref="A18:G18"/>
    <mergeCell ref="A31:F31"/>
    <mergeCell ref="A80:C80"/>
    <mergeCell ref="A81:C81"/>
    <mergeCell ref="A82:C82"/>
    <mergeCell ref="A83:C83"/>
    <mergeCell ref="A84:C84"/>
  </mergeCells>
  <conditionalFormatting sqref="B5:D5 B4 D4 D7:D8 B7:B8">
    <cfRule type="containsText" dxfId="31" priority="47" operator="containsText" text="(blank)">
      <formula>NOT(ISERROR(SEARCH("(blank)",B4)))</formula>
    </cfRule>
  </conditionalFormatting>
  <conditionalFormatting sqref="B4">
    <cfRule type="duplicateValues" dxfId="30" priority="43"/>
  </conditionalFormatting>
  <conditionalFormatting sqref="B4">
    <cfRule type="duplicateValues" dxfId="29" priority="44"/>
    <cfRule type="duplicateValues" dxfId="28" priority="45"/>
    <cfRule type="duplicateValues" dxfId="27" priority="46"/>
  </conditionalFormatting>
  <conditionalFormatting sqref="B7:B8">
    <cfRule type="duplicateValues" dxfId="26" priority="42"/>
  </conditionalFormatting>
  <conditionalFormatting sqref="B7:B8">
    <cfRule type="duplicateValues" dxfId="25" priority="39"/>
    <cfRule type="duplicateValues" dxfId="24" priority="40"/>
    <cfRule type="duplicateValues" dxfId="23" priority="41"/>
  </conditionalFormatting>
  <conditionalFormatting sqref="D8">
    <cfRule type="containsText" dxfId="22" priority="38" operator="containsText" text="(blank)">
      <formula>NOT(ISERROR(SEARCH("(blank)",D8)))</formula>
    </cfRule>
  </conditionalFormatting>
  <conditionalFormatting sqref="B8">
    <cfRule type="containsText" dxfId="21" priority="37" operator="containsText" text="(blank)">
      <formula>NOT(ISERROR(SEARCH("(blank)",B8)))</formula>
    </cfRule>
  </conditionalFormatting>
  <conditionalFormatting sqref="B8">
    <cfRule type="duplicateValues" dxfId="20" priority="36"/>
  </conditionalFormatting>
  <conditionalFormatting sqref="B8">
    <cfRule type="duplicateValues" dxfId="19" priority="33"/>
    <cfRule type="duplicateValues" dxfId="18" priority="34"/>
    <cfRule type="duplicateValues" dxfId="17" priority="35"/>
  </conditionalFormatting>
  <conditionalFormatting sqref="B8">
    <cfRule type="duplicateValues" dxfId="16" priority="32"/>
  </conditionalFormatting>
  <conditionalFormatting sqref="B8">
    <cfRule type="duplicateValues" dxfId="15" priority="29"/>
    <cfRule type="duplicateValues" dxfId="14" priority="30"/>
    <cfRule type="duplicateValues" dxfId="13" priority="31"/>
  </conditionalFormatting>
  <conditionalFormatting sqref="B23 D23 B21:D21 B20 D20">
    <cfRule type="containsText" dxfId="12" priority="5" operator="containsText" text="(blank)">
      <formula>NOT(ISERROR(SEARCH("(blank)",B20)))</formula>
    </cfRule>
  </conditionalFormatting>
  <conditionalFormatting sqref="B20">
    <cfRule type="duplicateValues" dxfId="11" priority="1"/>
  </conditionalFormatting>
  <conditionalFormatting sqref="B20">
    <cfRule type="duplicateValues" dxfId="10" priority="2"/>
    <cfRule type="duplicateValues" dxfId="9" priority="3"/>
    <cfRule type="duplicateValues" dxfId="8" priority="4"/>
  </conditionalFormatting>
  <conditionalFormatting sqref="B23">
    <cfRule type="duplicateValues" dxfId="7" priority="6"/>
  </conditionalFormatting>
  <conditionalFormatting sqref="B23">
    <cfRule type="duplicateValues" dxfId="6" priority="7"/>
    <cfRule type="duplicateValues" dxfId="5" priority="8"/>
    <cfRule type="duplicateValues" dxfId="4" priority="9"/>
  </conditionalFormatting>
  <pageMargins left="0.7" right="0.7" top="0.75" bottom="0.75" header="0.3" footer="0.3"/>
  <pageSetup orientation="portrait" horizontalDpi="360" verticalDpi="36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B21" sqref="B21"/>
    </sheetView>
  </sheetViews>
  <sheetFormatPr defaultRowHeight="14.4"/>
  <cols>
    <col min="1" max="1" width="14.6640625" style="152" customWidth="1"/>
    <col min="2" max="2" width="63.44140625" style="152" customWidth="1"/>
    <col min="3" max="3" width="31.6640625" style="152" customWidth="1"/>
    <col min="4" max="4" width="6.21875" style="152" customWidth="1"/>
    <col min="5" max="5" width="7.5546875" style="152" customWidth="1"/>
    <col min="6" max="6" width="11.33203125" style="152" customWidth="1"/>
    <col min="7" max="16384" width="8.88671875" style="152"/>
  </cols>
  <sheetData>
    <row r="1" spans="1:6">
      <c r="A1" s="151" t="s">
        <v>0</v>
      </c>
      <c r="B1" s="151" t="s">
        <v>491</v>
      </c>
      <c r="C1" s="151" t="s">
        <v>1</v>
      </c>
      <c r="D1" s="151" t="s">
        <v>2</v>
      </c>
      <c r="E1" s="151" t="s">
        <v>3</v>
      </c>
      <c r="F1" s="151" t="s">
        <v>4</v>
      </c>
    </row>
    <row r="2" spans="1:6" ht="27.6">
      <c r="A2" s="55">
        <v>1</v>
      </c>
      <c r="B2" s="55">
        <v>740208</v>
      </c>
      <c r="C2" s="153" t="s">
        <v>490</v>
      </c>
      <c r="D2" s="55">
        <v>8</v>
      </c>
      <c r="E2" s="55">
        <v>250</v>
      </c>
      <c r="F2" s="55">
        <f>D2*E2</f>
        <v>2000</v>
      </c>
    </row>
    <row r="3" spans="1:6">
      <c r="A3" s="483" t="s">
        <v>5</v>
      </c>
      <c r="B3" s="483"/>
      <c r="C3" s="483"/>
      <c r="D3" s="483"/>
      <c r="E3" s="483"/>
      <c r="F3" s="151">
        <f>SUM(F2)</f>
        <v>2000</v>
      </c>
    </row>
    <row r="4" spans="1:6">
      <c r="A4" s="484" t="s">
        <v>70</v>
      </c>
      <c r="B4" s="485"/>
      <c r="C4" s="485"/>
      <c r="D4" s="485"/>
      <c r="E4" s="486"/>
      <c r="F4" s="151">
        <f>F3*9%</f>
        <v>180</v>
      </c>
    </row>
    <row r="5" spans="1:6">
      <c r="A5" s="484" t="s">
        <v>71</v>
      </c>
      <c r="B5" s="485"/>
      <c r="C5" s="485"/>
      <c r="D5" s="485"/>
      <c r="E5" s="486"/>
      <c r="F5" s="151">
        <f>F3*9%</f>
        <v>180</v>
      </c>
    </row>
    <row r="6" spans="1:6">
      <c r="A6" s="484" t="s">
        <v>72</v>
      </c>
      <c r="B6" s="485"/>
      <c r="C6" s="485"/>
      <c r="D6" s="485"/>
      <c r="E6" s="486"/>
      <c r="F6" s="151">
        <f>SUM(F3:F5)</f>
        <v>2360</v>
      </c>
    </row>
    <row r="14" spans="1:6" ht="15.6">
      <c r="A14" s="154" t="s">
        <v>492</v>
      </c>
      <c r="B14" s="154" t="s">
        <v>112</v>
      </c>
      <c r="C14" s="154"/>
      <c r="D14" s="155"/>
    </row>
    <row r="15" spans="1:6" ht="30">
      <c r="A15" s="156">
        <v>743152</v>
      </c>
      <c r="B15" s="156" t="s">
        <v>493</v>
      </c>
      <c r="C15" s="156" t="s">
        <v>497</v>
      </c>
      <c r="D15" s="155"/>
    </row>
    <row r="16" spans="1:6" ht="30">
      <c r="A16" s="156">
        <v>736415</v>
      </c>
      <c r="B16" s="156" t="s">
        <v>494</v>
      </c>
      <c r="C16" s="156" t="s">
        <v>499</v>
      </c>
      <c r="D16" s="155"/>
    </row>
    <row r="17" spans="1:4" ht="30">
      <c r="A17" s="156">
        <v>740140</v>
      </c>
      <c r="B17" s="156" t="s">
        <v>495</v>
      </c>
      <c r="C17" s="156" t="s">
        <v>496</v>
      </c>
      <c r="D17" s="155"/>
    </row>
    <row r="18" spans="1:4" ht="15">
      <c r="A18" s="156">
        <v>740208</v>
      </c>
      <c r="B18" s="156" t="s">
        <v>490</v>
      </c>
      <c r="C18" s="156" t="s">
        <v>498</v>
      </c>
      <c r="D18" s="155"/>
    </row>
  </sheetData>
  <mergeCells count="4">
    <mergeCell ref="A3:E3"/>
    <mergeCell ref="A4:E4"/>
    <mergeCell ref="A5:E5"/>
    <mergeCell ref="A6:E6"/>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zoomScaleNormal="100" workbookViewId="0">
      <selection activeCell="G22" sqref="G22"/>
    </sheetView>
  </sheetViews>
  <sheetFormatPr defaultRowHeight="13.8"/>
  <cols>
    <col min="1" max="1" width="6.88671875" style="167" customWidth="1"/>
    <col min="2" max="2" width="58.77734375" style="167" customWidth="1"/>
    <col min="3" max="3" width="6.77734375" style="167" customWidth="1"/>
    <col min="4" max="4" width="8.88671875" style="167"/>
    <col min="5" max="5" width="12.21875" style="167" customWidth="1"/>
    <col min="6" max="16384" width="8.88671875" style="167"/>
  </cols>
  <sheetData>
    <row r="1" spans="1:5">
      <c r="A1" s="490" t="s">
        <v>531</v>
      </c>
      <c r="B1" s="490"/>
      <c r="C1" s="490"/>
      <c r="D1" s="490"/>
      <c r="E1" s="490"/>
    </row>
    <row r="2" spans="1:5">
      <c r="A2" s="163" t="s">
        <v>111</v>
      </c>
      <c r="B2" s="168" t="s">
        <v>520</v>
      </c>
      <c r="C2" s="168" t="s">
        <v>463</v>
      </c>
      <c r="D2" s="168" t="s">
        <v>347</v>
      </c>
      <c r="E2" s="168" t="s">
        <v>113</v>
      </c>
    </row>
    <row r="3" spans="1:5" ht="19.2" customHeight="1">
      <c r="A3" s="147">
        <v>1</v>
      </c>
      <c r="B3" s="164" t="s">
        <v>522</v>
      </c>
      <c r="C3" s="147">
        <v>1</v>
      </c>
      <c r="D3" s="55">
        <v>27900</v>
      </c>
      <c r="E3" s="169">
        <f>C3*D3</f>
        <v>27900</v>
      </c>
    </row>
    <row r="4" spans="1:5" ht="19.8" customHeight="1">
      <c r="A4" s="164">
        <v>2</v>
      </c>
      <c r="B4" s="55" t="s">
        <v>545</v>
      </c>
      <c r="C4" s="55">
        <v>1</v>
      </c>
      <c r="D4" s="55">
        <v>39900</v>
      </c>
      <c r="E4" s="169">
        <f t="shared" ref="E4:E10" si="0">C4*D4</f>
        <v>39900</v>
      </c>
    </row>
    <row r="5" spans="1:5">
      <c r="A5" s="164" t="s">
        <v>527</v>
      </c>
      <c r="B5" s="55" t="s">
        <v>523</v>
      </c>
      <c r="C5" s="55">
        <v>1</v>
      </c>
      <c r="D5" s="55">
        <v>19600</v>
      </c>
      <c r="E5" s="169">
        <f t="shared" si="0"/>
        <v>19600</v>
      </c>
    </row>
    <row r="6" spans="1:5" ht="45.6" customHeight="1">
      <c r="A6" s="164">
        <v>4</v>
      </c>
      <c r="B6" s="55" t="s">
        <v>535</v>
      </c>
      <c r="C6" s="55">
        <v>1</v>
      </c>
      <c r="D6" s="55">
        <v>19600</v>
      </c>
      <c r="E6" s="169">
        <f t="shared" si="0"/>
        <v>19600</v>
      </c>
    </row>
    <row r="7" spans="1:5" ht="32.4" customHeight="1">
      <c r="A7" s="164">
        <v>5</v>
      </c>
      <c r="B7" s="55" t="s">
        <v>534</v>
      </c>
      <c r="C7" s="55">
        <v>3</v>
      </c>
      <c r="D7" s="55">
        <v>19200</v>
      </c>
      <c r="E7" s="169">
        <f t="shared" si="0"/>
        <v>57600</v>
      </c>
    </row>
    <row r="8" spans="1:5">
      <c r="A8" s="164">
        <v>6</v>
      </c>
      <c r="B8" s="55" t="s">
        <v>524</v>
      </c>
      <c r="C8" s="55">
        <v>1</v>
      </c>
      <c r="D8" s="55">
        <v>19600</v>
      </c>
      <c r="E8" s="169">
        <f t="shared" si="0"/>
        <v>19600</v>
      </c>
    </row>
    <row r="9" spans="1:5">
      <c r="A9" s="176">
        <v>7</v>
      </c>
      <c r="B9" s="145" t="s">
        <v>450</v>
      </c>
      <c r="C9" s="55">
        <v>1</v>
      </c>
      <c r="D9" s="55">
        <v>4500</v>
      </c>
      <c r="E9" s="169">
        <f>C9*D9</f>
        <v>4500</v>
      </c>
    </row>
    <row r="10" spans="1:5">
      <c r="A10" s="176">
        <v>8</v>
      </c>
      <c r="B10" s="162" t="s">
        <v>25</v>
      </c>
      <c r="C10" s="177">
        <v>1</v>
      </c>
      <c r="D10" s="178">
        <v>15000</v>
      </c>
      <c r="E10" s="169">
        <f t="shared" si="0"/>
        <v>15000</v>
      </c>
    </row>
    <row r="11" spans="1:5">
      <c r="A11" s="487" t="s">
        <v>121</v>
      </c>
      <c r="B11" s="488"/>
      <c r="C11" s="488"/>
      <c r="D11" s="489"/>
      <c r="E11" s="172">
        <f>SUM(E3:E10)</f>
        <v>203700</v>
      </c>
    </row>
    <row r="12" spans="1:5">
      <c r="A12" s="175"/>
      <c r="B12" s="175"/>
      <c r="C12" s="175"/>
      <c r="D12" s="175"/>
      <c r="E12" s="175"/>
    </row>
    <row r="13" spans="1:5">
      <c r="A13" s="174" t="s">
        <v>528</v>
      </c>
    </row>
    <row r="15" spans="1:5">
      <c r="A15" s="455" t="s">
        <v>533</v>
      </c>
      <c r="B15" s="455"/>
      <c r="C15" s="455"/>
      <c r="D15" s="455"/>
      <c r="E15" s="455"/>
    </row>
    <row r="16" spans="1:5">
      <c r="A16" s="163" t="s">
        <v>111</v>
      </c>
      <c r="B16" s="163" t="s">
        <v>473</v>
      </c>
      <c r="C16" s="163" t="s">
        <v>463</v>
      </c>
      <c r="D16" s="163" t="s">
        <v>347</v>
      </c>
      <c r="E16" s="163" t="s">
        <v>113</v>
      </c>
    </row>
    <row r="17" spans="1:5">
      <c r="A17" s="162">
        <v>1</v>
      </c>
      <c r="B17" s="162" t="s">
        <v>480</v>
      </c>
      <c r="C17" s="162">
        <v>2</v>
      </c>
      <c r="D17" s="162">
        <v>11850</v>
      </c>
      <c r="E17" s="162">
        <f>C17*D17</f>
        <v>23700</v>
      </c>
    </row>
    <row r="18" spans="1:5">
      <c r="A18" s="162">
        <v>2</v>
      </c>
      <c r="B18" s="162" t="s">
        <v>475</v>
      </c>
      <c r="C18" s="162">
        <v>2</v>
      </c>
      <c r="D18" s="162">
        <v>1000</v>
      </c>
      <c r="E18" s="162">
        <f t="shared" ref="E18:E20" si="1">C18*D18</f>
        <v>2000</v>
      </c>
    </row>
    <row r="19" spans="1:5">
      <c r="A19" s="162">
        <v>3</v>
      </c>
      <c r="B19" s="162" t="s">
        <v>483</v>
      </c>
      <c r="C19" s="162">
        <v>1</v>
      </c>
      <c r="D19" s="162">
        <v>1550</v>
      </c>
      <c r="E19" s="162">
        <f t="shared" si="1"/>
        <v>1550</v>
      </c>
    </row>
    <row r="20" spans="1:5">
      <c r="A20" s="162">
        <v>4</v>
      </c>
      <c r="B20" s="162" t="s">
        <v>25</v>
      </c>
      <c r="C20" s="162">
        <v>1</v>
      </c>
      <c r="D20" s="162">
        <v>3000</v>
      </c>
      <c r="E20" s="162">
        <f t="shared" si="1"/>
        <v>3000</v>
      </c>
    </row>
    <row r="21" spans="1:5">
      <c r="A21" s="423" t="s">
        <v>121</v>
      </c>
      <c r="B21" s="424"/>
      <c r="C21" s="424"/>
      <c r="D21" s="425"/>
      <c r="E21" s="163">
        <f>SUM(E17:E20)</f>
        <v>30250</v>
      </c>
    </row>
    <row r="23" spans="1:5">
      <c r="A23" s="174" t="s">
        <v>222</v>
      </c>
    </row>
    <row r="24" spans="1:5">
      <c r="A24" s="174" t="s">
        <v>529</v>
      </c>
    </row>
    <row r="25" spans="1:5">
      <c r="A25" s="174" t="s">
        <v>530</v>
      </c>
    </row>
    <row r="27" spans="1:5">
      <c r="A27" s="490" t="s">
        <v>532</v>
      </c>
      <c r="B27" s="490"/>
      <c r="C27" s="490"/>
      <c r="D27" s="490"/>
      <c r="E27" s="490"/>
    </row>
    <row r="28" spans="1:5">
      <c r="A28" s="163" t="s">
        <v>111</v>
      </c>
      <c r="B28" s="168" t="s">
        <v>520</v>
      </c>
      <c r="C28" s="168" t="s">
        <v>521</v>
      </c>
      <c r="D28" s="168" t="s">
        <v>347</v>
      </c>
      <c r="E28" s="168" t="s">
        <v>113</v>
      </c>
    </row>
    <row r="29" spans="1:5">
      <c r="A29" s="147">
        <v>1</v>
      </c>
      <c r="B29" s="164" t="s">
        <v>522</v>
      </c>
      <c r="C29" s="147">
        <v>1</v>
      </c>
      <c r="D29" s="55">
        <v>27900</v>
      </c>
      <c r="E29" s="169">
        <f>C29*D29</f>
        <v>27900</v>
      </c>
    </row>
    <row r="30" spans="1:5">
      <c r="A30" s="164">
        <v>2</v>
      </c>
      <c r="B30" s="55" t="s">
        <v>545</v>
      </c>
      <c r="C30" s="55">
        <v>1</v>
      </c>
      <c r="D30" s="55">
        <v>39900</v>
      </c>
      <c r="E30" s="169">
        <f t="shared" ref="E30:E36" si="2">C30*D30</f>
        <v>39900</v>
      </c>
    </row>
    <row r="31" spans="1:5">
      <c r="A31" s="164" t="s">
        <v>527</v>
      </c>
      <c r="B31" s="55" t="s">
        <v>523</v>
      </c>
      <c r="C31" s="55">
        <v>1</v>
      </c>
      <c r="D31" s="55">
        <v>19600</v>
      </c>
      <c r="E31" s="169">
        <f t="shared" si="2"/>
        <v>19600</v>
      </c>
    </row>
    <row r="32" spans="1:5" ht="46.8" customHeight="1">
      <c r="A32" s="164">
        <v>4</v>
      </c>
      <c r="B32" s="55" t="s">
        <v>535</v>
      </c>
      <c r="C32" s="55">
        <v>1</v>
      </c>
      <c r="D32" s="55">
        <v>19600</v>
      </c>
      <c r="E32" s="169">
        <f t="shared" si="2"/>
        <v>19600</v>
      </c>
    </row>
    <row r="33" spans="1:5" ht="31.8" customHeight="1">
      <c r="A33" s="164">
        <v>5</v>
      </c>
      <c r="B33" s="55" t="s">
        <v>534</v>
      </c>
      <c r="C33" s="55">
        <v>1</v>
      </c>
      <c r="D33" s="55">
        <v>19200</v>
      </c>
      <c r="E33" s="169">
        <f t="shared" si="2"/>
        <v>19200</v>
      </c>
    </row>
    <row r="34" spans="1:5" ht="13.8" customHeight="1">
      <c r="A34" s="164">
        <v>6</v>
      </c>
      <c r="B34" s="55" t="s">
        <v>524</v>
      </c>
      <c r="C34" s="55">
        <v>1</v>
      </c>
      <c r="D34" s="55">
        <v>19600</v>
      </c>
      <c r="E34" s="169">
        <f t="shared" si="2"/>
        <v>19600</v>
      </c>
    </row>
    <row r="35" spans="1:5" ht="13.8" customHeight="1">
      <c r="A35" s="176">
        <v>7</v>
      </c>
      <c r="B35" s="145" t="s">
        <v>450</v>
      </c>
      <c r="C35" s="55">
        <v>2</v>
      </c>
      <c r="D35" s="55">
        <v>4500</v>
      </c>
      <c r="E35" s="169">
        <f t="shared" si="2"/>
        <v>9000</v>
      </c>
    </row>
    <row r="36" spans="1:5" ht="16.8" customHeight="1">
      <c r="A36" s="176">
        <v>8</v>
      </c>
      <c r="B36" s="162" t="s">
        <v>25</v>
      </c>
      <c r="C36" s="177">
        <v>1</v>
      </c>
      <c r="D36" s="178">
        <v>14000</v>
      </c>
      <c r="E36" s="169">
        <f t="shared" si="2"/>
        <v>14000</v>
      </c>
    </row>
    <row r="37" spans="1:5">
      <c r="A37" s="487" t="s">
        <v>121</v>
      </c>
      <c r="B37" s="488"/>
      <c r="C37" s="488"/>
      <c r="D37" s="489"/>
      <c r="E37" s="173">
        <f>SUM(E29:E36)</f>
        <v>168800</v>
      </c>
    </row>
    <row r="39" spans="1:5">
      <c r="A39" s="174" t="s">
        <v>528</v>
      </c>
    </row>
    <row r="41" spans="1:5">
      <c r="A41" s="171" t="s">
        <v>546</v>
      </c>
    </row>
  </sheetData>
  <mergeCells count="6">
    <mergeCell ref="A15:E15"/>
    <mergeCell ref="A21:D21"/>
    <mergeCell ref="A37:D37"/>
    <mergeCell ref="A11:D11"/>
    <mergeCell ref="A1:E1"/>
    <mergeCell ref="A27:E27"/>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selection activeCell="G28" sqref="G28"/>
    </sheetView>
  </sheetViews>
  <sheetFormatPr defaultRowHeight="14.4"/>
  <cols>
    <col min="2" max="2" width="43.44140625" customWidth="1"/>
    <col min="3" max="3" width="16" customWidth="1"/>
  </cols>
  <sheetData>
    <row r="1" spans="1:5">
      <c r="A1" s="490" t="s">
        <v>531</v>
      </c>
      <c r="B1" s="490"/>
      <c r="C1" s="490"/>
      <c r="D1" s="490"/>
      <c r="E1" s="490"/>
    </row>
    <row r="2" spans="1:5">
      <c r="A2" s="163" t="s">
        <v>111</v>
      </c>
      <c r="B2" s="168" t="s">
        <v>520</v>
      </c>
      <c r="C2" s="168" t="s">
        <v>463</v>
      </c>
      <c r="D2" s="168" t="s">
        <v>347</v>
      </c>
      <c r="E2" s="168" t="s">
        <v>113</v>
      </c>
    </row>
    <row r="3" spans="1:5" ht="17.399999999999999" customHeight="1">
      <c r="A3" s="147">
        <v>1</v>
      </c>
      <c r="B3" s="164" t="s">
        <v>538</v>
      </c>
      <c r="C3" s="147">
        <v>1</v>
      </c>
      <c r="D3" s="55">
        <v>45000</v>
      </c>
      <c r="E3" s="169">
        <f>C3*D3</f>
        <v>45000</v>
      </c>
    </row>
    <row r="4" spans="1:5">
      <c r="A4" s="164">
        <v>2</v>
      </c>
      <c r="B4" s="164" t="s">
        <v>539</v>
      </c>
      <c r="C4" s="55">
        <v>1</v>
      </c>
      <c r="D4" s="55">
        <v>29900</v>
      </c>
      <c r="E4" s="169">
        <f t="shared" ref="E4:E7" si="0">C4*D4</f>
        <v>29900</v>
      </c>
    </row>
    <row r="5" spans="1:5">
      <c r="A5" s="164">
        <v>3</v>
      </c>
      <c r="B5" s="55" t="s">
        <v>453</v>
      </c>
      <c r="C5" s="55">
        <v>1</v>
      </c>
      <c r="D5" s="55">
        <v>39000</v>
      </c>
      <c r="E5" s="169">
        <f t="shared" si="0"/>
        <v>39000</v>
      </c>
    </row>
    <row r="6" spans="1:5">
      <c r="A6" s="176">
        <v>4</v>
      </c>
      <c r="B6" s="145" t="s">
        <v>450</v>
      </c>
      <c r="C6" s="177">
        <v>1</v>
      </c>
      <c r="D6" s="55">
        <v>4500</v>
      </c>
      <c r="E6" s="169">
        <f t="shared" si="0"/>
        <v>4500</v>
      </c>
    </row>
    <row r="7" spans="1:5">
      <c r="A7" s="176">
        <v>5</v>
      </c>
      <c r="B7" s="162" t="s">
        <v>25</v>
      </c>
      <c r="C7" s="177">
        <v>1</v>
      </c>
      <c r="D7" s="55">
        <v>35000</v>
      </c>
      <c r="E7" s="169">
        <f t="shared" si="0"/>
        <v>35000</v>
      </c>
    </row>
    <row r="8" spans="1:5">
      <c r="A8" s="487" t="s">
        <v>121</v>
      </c>
      <c r="B8" s="488"/>
      <c r="C8" s="488"/>
      <c r="D8" s="489"/>
      <c r="E8" s="172">
        <f>SUM(E3:E7)</f>
        <v>153400</v>
      </c>
    </row>
    <row r="9" spans="1:5">
      <c r="A9" s="175"/>
      <c r="B9" s="175"/>
      <c r="C9" s="175"/>
      <c r="D9" s="175"/>
      <c r="E9" s="175"/>
    </row>
    <row r="10" spans="1:5">
      <c r="A10" s="455" t="s">
        <v>533</v>
      </c>
      <c r="B10" s="455"/>
      <c r="C10" s="455"/>
      <c r="D10" s="455"/>
      <c r="E10" s="455"/>
    </row>
    <row r="11" spans="1:5" ht="28.2" customHeight="1">
      <c r="A11" s="163" t="s">
        <v>111</v>
      </c>
      <c r="B11" s="163" t="s">
        <v>473</v>
      </c>
      <c r="C11" s="163" t="s">
        <v>463</v>
      </c>
      <c r="D11" s="163" t="s">
        <v>347</v>
      </c>
      <c r="E11" s="163" t="s">
        <v>113</v>
      </c>
    </row>
    <row r="12" spans="1:5" ht="18" customHeight="1">
      <c r="A12" s="162">
        <v>1</v>
      </c>
      <c r="B12" s="162" t="s">
        <v>480</v>
      </c>
      <c r="C12" s="162">
        <v>2</v>
      </c>
      <c r="D12" s="162">
        <v>11850</v>
      </c>
      <c r="E12" s="162">
        <f>C12*D12</f>
        <v>23700</v>
      </c>
    </row>
    <row r="13" spans="1:5">
      <c r="A13" s="162">
        <v>2</v>
      </c>
      <c r="B13" s="162" t="s">
        <v>475</v>
      </c>
      <c r="C13" s="162">
        <v>2</v>
      </c>
      <c r="D13" s="162">
        <v>1000</v>
      </c>
      <c r="E13" s="162">
        <f t="shared" ref="E13:E15" si="1">C13*D13</f>
        <v>2000</v>
      </c>
    </row>
    <row r="14" spans="1:5" ht="17.399999999999999" customHeight="1">
      <c r="A14" s="162">
        <v>3</v>
      </c>
      <c r="B14" s="162" t="s">
        <v>483</v>
      </c>
      <c r="C14" s="162">
        <v>1</v>
      </c>
      <c r="D14" s="162">
        <v>1550</v>
      </c>
      <c r="E14" s="162">
        <f t="shared" si="1"/>
        <v>1550</v>
      </c>
    </row>
    <row r="15" spans="1:5" ht="20.399999999999999" customHeight="1">
      <c r="A15" s="162">
        <v>4</v>
      </c>
      <c r="B15" s="162" t="s">
        <v>25</v>
      </c>
      <c r="C15" s="162">
        <v>1</v>
      </c>
      <c r="D15" s="162">
        <v>3000</v>
      </c>
      <c r="E15" s="162">
        <f t="shared" si="1"/>
        <v>3000</v>
      </c>
    </row>
    <row r="16" spans="1:5">
      <c r="A16" s="423" t="s">
        <v>121</v>
      </c>
      <c r="B16" s="424"/>
      <c r="C16" s="424"/>
      <c r="D16" s="425"/>
      <c r="E16" s="163">
        <f>SUM(E12:E15)</f>
        <v>30250</v>
      </c>
    </row>
    <row r="17" spans="1:5">
      <c r="A17" s="167"/>
      <c r="B17" s="167"/>
      <c r="C17" s="167"/>
      <c r="D17" s="167"/>
      <c r="E17" s="167"/>
    </row>
    <row r="18" spans="1:5">
      <c r="A18" s="174" t="s">
        <v>222</v>
      </c>
      <c r="B18" s="167"/>
      <c r="C18" s="167"/>
      <c r="D18" s="167"/>
      <c r="E18" s="167"/>
    </row>
    <row r="19" spans="1:5">
      <c r="A19" s="174" t="s">
        <v>529</v>
      </c>
      <c r="B19" s="167"/>
      <c r="C19" s="167"/>
      <c r="D19" s="167"/>
      <c r="E19" s="167"/>
    </row>
    <row r="20" spans="1:5">
      <c r="A20" s="174" t="s">
        <v>530</v>
      </c>
      <c r="B20" s="167"/>
      <c r="C20" s="167"/>
      <c r="D20" s="167"/>
      <c r="E20" s="167"/>
    </row>
    <row r="21" spans="1:5">
      <c r="A21" s="167"/>
      <c r="B21" s="167"/>
      <c r="C21" s="167"/>
      <c r="D21" s="167"/>
      <c r="E21" s="167"/>
    </row>
    <row r="22" spans="1:5">
      <c r="A22" s="490" t="s">
        <v>532</v>
      </c>
      <c r="B22" s="490"/>
      <c r="C22" s="490"/>
      <c r="D22" s="490"/>
      <c r="E22" s="490"/>
    </row>
    <row r="23" spans="1:5">
      <c r="A23" s="163" t="s">
        <v>111</v>
      </c>
      <c r="B23" s="168" t="s">
        <v>520</v>
      </c>
      <c r="C23" s="168" t="s">
        <v>521</v>
      </c>
      <c r="D23" s="168" t="s">
        <v>347</v>
      </c>
      <c r="E23" s="168" t="s">
        <v>113</v>
      </c>
    </row>
    <row r="24" spans="1:5">
      <c r="A24" s="147">
        <v>1</v>
      </c>
      <c r="B24" s="164" t="s">
        <v>538</v>
      </c>
      <c r="C24" s="147">
        <v>1</v>
      </c>
      <c r="D24" s="55">
        <v>45000</v>
      </c>
      <c r="E24" s="169">
        <f>C24*D24</f>
        <v>45000</v>
      </c>
    </row>
    <row r="25" spans="1:5">
      <c r="A25" s="164">
        <v>2</v>
      </c>
      <c r="B25" s="55" t="s">
        <v>453</v>
      </c>
      <c r="C25" s="55">
        <v>1</v>
      </c>
      <c r="D25" s="55">
        <v>39000</v>
      </c>
      <c r="E25" s="169">
        <f t="shared" ref="E25:E27" si="2">C25*D25</f>
        <v>39000</v>
      </c>
    </row>
    <row r="26" spans="1:5">
      <c r="A26" s="176">
        <v>3</v>
      </c>
      <c r="B26" s="145" t="s">
        <v>450</v>
      </c>
      <c r="C26" s="55">
        <v>2</v>
      </c>
      <c r="D26" s="178">
        <v>4500</v>
      </c>
      <c r="E26" s="169">
        <f t="shared" si="2"/>
        <v>9000</v>
      </c>
    </row>
    <row r="27" spans="1:5">
      <c r="A27" s="176">
        <v>4</v>
      </c>
      <c r="B27" s="162" t="s">
        <v>25</v>
      </c>
      <c r="C27" s="55">
        <v>1</v>
      </c>
      <c r="D27" s="178">
        <v>35000</v>
      </c>
      <c r="E27" s="169">
        <f t="shared" si="2"/>
        <v>35000</v>
      </c>
    </row>
    <row r="28" spans="1:5">
      <c r="A28" s="487" t="s">
        <v>121</v>
      </c>
      <c r="B28" s="488"/>
      <c r="C28" s="488"/>
      <c r="D28" s="489"/>
      <c r="E28" s="173">
        <f>SUM(E24:E27)</f>
        <v>128000</v>
      </c>
    </row>
    <row r="29" spans="1:5">
      <c r="A29" s="167"/>
      <c r="B29" s="167"/>
      <c r="C29" s="167"/>
      <c r="D29" s="167"/>
      <c r="E29" s="167"/>
    </row>
    <row r="30" spans="1:5">
      <c r="A30" s="16" t="s">
        <v>541</v>
      </c>
    </row>
    <row r="31" spans="1:5">
      <c r="A31" s="16"/>
    </row>
    <row r="32" spans="1:5">
      <c r="A32" s="16" t="s">
        <v>222</v>
      </c>
    </row>
    <row r="33" spans="1:1">
      <c r="A33" s="16" t="s">
        <v>540</v>
      </c>
    </row>
    <row r="34" spans="1:1">
      <c r="A34" s="16" t="s">
        <v>548</v>
      </c>
    </row>
    <row r="35" spans="1:1">
      <c r="A35" s="16" t="s">
        <v>549</v>
      </c>
    </row>
    <row r="36" spans="1:1">
      <c r="A36" s="16" t="s">
        <v>550</v>
      </c>
    </row>
  </sheetData>
  <mergeCells count="6">
    <mergeCell ref="A28:D28"/>
    <mergeCell ref="A1:E1"/>
    <mergeCell ref="A8:D8"/>
    <mergeCell ref="A10:E10"/>
    <mergeCell ref="A16:D16"/>
    <mergeCell ref="A22:E22"/>
  </mergeCells>
  <pageMargins left="0.7" right="0.7" top="0.75" bottom="0.75" header="0.3" footer="0.3"/>
  <pageSetup orientation="portrait" horizontalDpi="360" verticalDpi="36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J14" sqref="J14"/>
    </sheetView>
  </sheetViews>
  <sheetFormatPr defaultRowHeight="13.8"/>
  <cols>
    <col min="1" max="1" width="8.88671875" style="195"/>
    <col min="2" max="2" width="42" style="195" customWidth="1"/>
    <col min="3" max="3" width="20.6640625" style="195" customWidth="1"/>
    <col min="4" max="4" width="8.109375" style="195" customWidth="1"/>
    <col min="5" max="5" width="12.77734375" style="195" customWidth="1"/>
    <col min="6" max="16384" width="8.88671875" style="195"/>
  </cols>
  <sheetData>
    <row r="1" spans="1:6">
      <c r="A1" s="495" t="s">
        <v>525</v>
      </c>
      <c r="B1" s="495"/>
      <c r="C1" s="495"/>
      <c r="D1" s="495"/>
      <c r="E1" s="495"/>
      <c r="F1" s="495"/>
    </row>
    <row r="2" spans="1:6" ht="14.4" thickBot="1">
      <c r="A2" s="144" t="s">
        <v>454</v>
      </c>
      <c r="B2" s="144" t="s">
        <v>456</v>
      </c>
      <c r="C2" s="144" t="s">
        <v>112</v>
      </c>
      <c r="D2" s="144" t="s">
        <v>463</v>
      </c>
      <c r="E2" s="144" t="s">
        <v>457</v>
      </c>
      <c r="F2" s="166" t="s">
        <v>113</v>
      </c>
    </row>
    <row r="3" spans="1:6" ht="71.400000000000006" customHeight="1">
      <c r="A3" s="145">
        <v>1</v>
      </c>
      <c r="B3" s="164"/>
      <c r="C3" s="196" t="s">
        <v>552</v>
      </c>
      <c r="D3" s="165">
        <v>1</v>
      </c>
      <c r="E3" s="146">
        <v>69400</v>
      </c>
      <c r="F3" s="162">
        <f>D3*E3</f>
        <v>69400</v>
      </c>
    </row>
    <row r="4" spans="1:6" ht="67.8" customHeight="1">
      <c r="A4" s="145">
        <v>2</v>
      </c>
      <c r="B4" s="162"/>
      <c r="C4" s="197" t="s">
        <v>551</v>
      </c>
      <c r="D4" s="165">
        <v>1</v>
      </c>
      <c r="E4" s="146">
        <v>4500</v>
      </c>
      <c r="F4" s="162">
        <f t="shared" ref="F4:F7" si="0">D4*E4</f>
        <v>4500</v>
      </c>
    </row>
    <row r="5" spans="1:6">
      <c r="A5" s="145">
        <v>3</v>
      </c>
      <c r="B5" s="493" t="s">
        <v>453</v>
      </c>
      <c r="C5" s="494"/>
      <c r="D5" s="165">
        <v>1</v>
      </c>
      <c r="E5" s="146">
        <v>39000</v>
      </c>
      <c r="F5" s="162">
        <f t="shared" si="0"/>
        <v>39000</v>
      </c>
    </row>
    <row r="6" spans="1:6">
      <c r="A6" s="145">
        <v>4</v>
      </c>
      <c r="B6" s="491" t="s">
        <v>25</v>
      </c>
      <c r="C6" s="492"/>
      <c r="D6" s="165">
        <v>1</v>
      </c>
      <c r="E6" s="146">
        <v>16000</v>
      </c>
      <c r="F6" s="162">
        <f t="shared" si="0"/>
        <v>16000</v>
      </c>
    </row>
    <row r="7" spans="1:6">
      <c r="A7" s="145">
        <v>5</v>
      </c>
      <c r="B7" s="491" t="s">
        <v>554</v>
      </c>
      <c r="C7" s="492"/>
      <c r="D7" s="165">
        <v>1</v>
      </c>
      <c r="E7" s="146">
        <v>29000</v>
      </c>
      <c r="F7" s="162">
        <f t="shared" si="0"/>
        <v>29000</v>
      </c>
    </row>
    <row r="8" spans="1:6">
      <c r="A8" s="455" t="s">
        <v>121</v>
      </c>
      <c r="B8" s="455"/>
      <c r="C8" s="455"/>
      <c r="D8" s="455"/>
      <c r="E8" s="455"/>
      <c r="F8" s="163">
        <f>SUM(F3:F7)</f>
        <v>157900</v>
      </c>
    </row>
    <row r="10" spans="1:6">
      <c r="A10" s="495" t="s">
        <v>526</v>
      </c>
      <c r="B10" s="495"/>
      <c r="C10" s="495"/>
      <c r="D10" s="495"/>
      <c r="E10" s="495"/>
      <c r="F10" s="495"/>
    </row>
    <row r="11" spans="1:6" ht="17.399999999999999" customHeight="1" thickBot="1">
      <c r="A11" s="144" t="s">
        <v>454</v>
      </c>
      <c r="B11" s="144" t="s">
        <v>456</v>
      </c>
      <c r="C11" s="144" t="s">
        <v>112</v>
      </c>
      <c r="D11" s="144" t="s">
        <v>463</v>
      </c>
      <c r="E11" s="144" t="s">
        <v>457</v>
      </c>
      <c r="F11" s="166" t="s">
        <v>113</v>
      </c>
    </row>
    <row r="12" spans="1:6" ht="78.599999999999994" customHeight="1">
      <c r="A12" s="145">
        <v>1</v>
      </c>
      <c r="B12" s="164"/>
      <c r="C12" s="196" t="s">
        <v>552</v>
      </c>
      <c r="D12" s="165">
        <v>1</v>
      </c>
      <c r="E12" s="146">
        <v>69400</v>
      </c>
      <c r="F12" s="162">
        <f>D12*E12</f>
        <v>69400</v>
      </c>
    </row>
    <row r="13" spans="1:6" ht="84.6" customHeight="1">
      <c r="A13" s="145">
        <v>2</v>
      </c>
      <c r="B13" s="162"/>
      <c r="C13" s="197" t="s">
        <v>551</v>
      </c>
      <c r="D13" s="165">
        <v>2</v>
      </c>
      <c r="E13" s="146">
        <v>4500</v>
      </c>
      <c r="F13" s="162">
        <f t="shared" ref="F13:F16" si="1">D13*E13</f>
        <v>9000</v>
      </c>
    </row>
    <row r="14" spans="1:6">
      <c r="A14" s="145">
        <v>3</v>
      </c>
      <c r="B14" s="493" t="s">
        <v>453</v>
      </c>
      <c r="C14" s="494"/>
      <c r="D14" s="165">
        <v>1</v>
      </c>
      <c r="E14" s="146">
        <v>39000</v>
      </c>
      <c r="F14" s="162">
        <f t="shared" si="1"/>
        <v>39000</v>
      </c>
    </row>
    <row r="15" spans="1:6">
      <c r="A15" s="145">
        <v>4</v>
      </c>
      <c r="B15" s="491" t="s">
        <v>25</v>
      </c>
      <c r="C15" s="492"/>
      <c r="D15" s="165">
        <v>1</v>
      </c>
      <c r="E15" s="146">
        <v>16000</v>
      </c>
      <c r="F15" s="162">
        <f t="shared" si="1"/>
        <v>16000</v>
      </c>
    </row>
    <row r="16" spans="1:6">
      <c r="A16" s="145">
        <v>5</v>
      </c>
      <c r="B16" s="491" t="s">
        <v>554</v>
      </c>
      <c r="C16" s="492"/>
      <c r="D16" s="165">
        <v>1</v>
      </c>
      <c r="E16" s="146">
        <v>29000</v>
      </c>
      <c r="F16" s="162">
        <f t="shared" si="1"/>
        <v>29000</v>
      </c>
    </row>
    <row r="17" spans="1:6">
      <c r="A17" s="455" t="s">
        <v>121</v>
      </c>
      <c r="B17" s="455"/>
      <c r="C17" s="455"/>
      <c r="D17" s="455"/>
      <c r="E17" s="455"/>
      <c r="F17" s="163">
        <f>SUM(F12:F16)</f>
        <v>162400</v>
      </c>
    </row>
    <row r="20" spans="1:6">
      <c r="A20" s="198" t="s">
        <v>553</v>
      </c>
    </row>
    <row r="21" spans="1:6">
      <c r="A21" s="198" t="s">
        <v>555</v>
      </c>
    </row>
    <row r="22" spans="1:6">
      <c r="A22" s="198" t="s">
        <v>556</v>
      </c>
    </row>
  </sheetData>
  <mergeCells count="10">
    <mergeCell ref="A1:F1"/>
    <mergeCell ref="A8:E8"/>
    <mergeCell ref="B6:C6"/>
    <mergeCell ref="A10:F10"/>
    <mergeCell ref="B14:C14"/>
    <mergeCell ref="B15:C15"/>
    <mergeCell ref="A17:E17"/>
    <mergeCell ref="B7:C7"/>
    <mergeCell ref="B16:C16"/>
    <mergeCell ref="B5:C5"/>
  </mergeCells>
  <conditionalFormatting sqref="B4">
    <cfRule type="containsText" dxfId="3" priority="21" operator="containsText" text="(blank)">
      <formula>NOT(ISERROR(SEARCH("(blank)",B4)))</formula>
    </cfRule>
  </conditionalFormatting>
  <conditionalFormatting sqref="B13">
    <cfRule type="containsText" dxfId="2" priority="1" operator="containsText" text="(blank)">
      <formula>NOT(ISERROR(SEARCH("(blank)",B13)))</formula>
    </cfRule>
  </conditionalFormatting>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F16" sqref="F16"/>
    </sheetView>
  </sheetViews>
  <sheetFormatPr defaultRowHeight="14.4"/>
  <cols>
    <col min="2" max="2" width="15.5546875" customWidth="1"/>
    <col min="3" max="3" width="20.21875" customWidth="1"/>
  </cols>
  <sheetData>
    <row r="1" spans="1:5" ht="23.4" customHeight="1">
      <c r="A1" s="199" t="s">
        <v>0</v>
      </c>
      <c r="B1" s="199" t="s">
        <v>436</v>
      </c>
      <c r="C1" s="199" t="s">
        <v>1</v>
      </c>
      <c r="D1" s="199" t="s">
        <v>3</v>
      </c>
      <c r="E1" s="199" t="s">
        <v>437</v>
      </c>
    </row>
    <row r="2" spans="1:5" ht="18.600000000000001" customHeight="1">
      <c r="A2" s="2">
        <v>1</v>
      </c>
      <c r="B2" s="2">
        <v>590373</v>
      </c>
      <c r="C2" s="2" t="s">
        <v>558</v>
      </c>
      <c r="D2" s="2">
        <v>2650</v>
      </c>
      <c r="E2" s="2" t="s">
        <v>438</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H21" sqref="H21"/>
    </sheetView>
  </sheetViews>
  <sheetFormatPr defaultRowHeight="14.4"/>
  <cols>
    <col min="1" max="1" width="6.77734375" style="36" customWidth="1"/>
    <col min="2" max="2" width="66" style="36" customWidth="1"/>
    <col min="3" max="3" width="5.88671875" style="36" customWidth="1"/>
    <col min="4" max="4" width="7" style="36" customWidth="1"/>
    <col min="5" max="5" width="10.88671875" style="36" customWidth="1"/>
    <col min="6" max="16384" width="8.88671875" style="36"/>
  </cols>
  <sheetData>
    <row r="1" spans="1:9">
      <c r="A1" s="200" t="s">
        <v>0</v>
      </c>
      <c r="B1" s="200" t="s">
        <v>1</v>
      </c>
      <c r="C1" s="200" t="s">
        <v>2</v>
      </c>
      <c r="D1" s="200" t="s">
        <v>3</v>
      </c>
      <c r="E1" s="200" t="s">
        <v>4</v>
      </c>
      <c r="I1" s="39"/>
    </row>
    <row r="2" spans="1:9" ht="28.8">
      <c r="A2" s="201" t="s">
        <v>81</v>
      </c>
      <c r="B2" s="201" t="s">
        <v>128</v>
      </c>
      <c r="C2" s="201">
        <v>39</v>
      </c>
      <c r="D2" s="201">
        <v>5490</v>
      </c>
      <c r="E2" s="201">
        <f>C2*D2</f>
        <v>214110</v>
      </c>
      <c r="I2" s="39"/>
    </row>
    <row r="3" spans="1:9">
      <c r="A3" s="201" t="s">
        <v>82</v>
      </c>
      <c r="B3" s="201" t="s">
        <v>32</v>
      </c>
      <c r="C3" s="201">
        <v>1</v>
      </c>
      <c r="D3" s="201">
        <v>52900</v>
      </c>
      <c r="E3" s="201">
        <f t="shared" ref="E3:E13" si="0">C3*D3</f>
        <v>52900</v>
      </c>
      <c r="I3" s="39"/>
    </row>
    <row r="4" spans="1:9">
      <c r="A4" s="201">
        <v>3</v>
      </c>
      <c r="B4" s="201" t="s">
        <v>33</v>
      </c>
      <c r="C4" s="201">
        <v>2</v>
      </c>
      <c r="D4" s="201">
        <v>4980</v>
      </c>
      <c r="E4" s="201">
        <f t="shared" si="0"/>
        <v>9960</v>
      </c>
      <c r="I4" s="39"/>
    </row>
    <row r="5" spans="1:9">
      <c r="A5" s="201">
        <v>4</v>
      </c>
      <c r="B5" s="201" t="s">
        <v>389</v>
      </c>
      <c r="C5" s="201">
        <v>7</v>
      </c>
      <c r="D5" s="201">
        <v>8900</v>
      </c>
      <c r="E5" s="201">
        <f t="shared" si="0"/>
        <v>62300</v>
      </c>
      <c r="I5" s="39"/>
    </row>
    <row r="6" spans="1:9" ht="14.4" customHeight="1">
      <c r="A6" s="201">
        <v>5</v>
      </c>
      <c r="B6" s="201" t="s">
        <v>34</v>
      </c>
      <c r="C6" s="201">
        <v>39</v>
      </c>
      <c r="D6" s="201">
        <v>110</v>
      </c>
      <c r="E6" s="201">
        <f t="shared" si="0"/>
        <v>4290</v>
      </c>
      <c r="I6" s="39"/>
    </row>
    <row r="7" spans="1:9" ht="18.600000000000001" customHeight="1">
      <c r="A7" s="201">
        <v>6</v>
      </c>
      <c r="B7" s="201" t="s">
        <v>35</v>
      </c>
      <c r="C7" s="201">
        <v>85</v>
      </c>
      <c r="D7" s="201">
        <v>160</v>
      </c>
      <c r="E7" s="201">
        <f t="shared" si="0"/>
        <v>13600</v>
      </c>
      <c r="I7" s="39"/>
    </row>
    <row r="8" spans="1:9">
      <c r="A8" s="201">
        <v>7</v>
      </c>
      <c r="B8" s="201" t="s">
        <v>49</v>
      </c>
      <c r="C8" s="201">
        <v>1</v>
      </c>
      <c r="D8" s="201">
        <v>3990</v>
      </c>
      <c r="E8" s="201">
        <f t="shared" si="0"/>
        <v>3990</v>
      </c>
      <c r="I8" s="39"/>
    </row>
    <row r="9" spans="1:9">
      <c r="A9" s="201">
        <v>8</v>
      </c>
      <c r="B9" s="201" t="s">
        <v>50</v>
      </c>
      <c r="C9" s="201">
        <v>6</v>
      </c>
      <c r="D9" s="201">
        <v>2500</v>
      </c>
      <c r="E9" s="201">
        <f t="shared" si="0"/>
        <v>15000</v>
      </c>
      <c r="I9" s="39"/>
    </row>
    <row r="10" spans="1:9" ht="28.8">
      <c r="A10" s="201">
        <v>9</v>
      </c>
      <c r="B10" s="201" t="s">
        <v>41</v>
      </c>
      <c r="C10" s="201">
        <v>550</v>
      </c>
      <c r="D10" s="201">
        <v>95</v>
      </c>
      <c r="E10" s="201">
        <f t="shared" si="0"/>
        <v>52250</v>
      </c>
      <c r="I10" s="39"/>
    </row>
    <row r="11" spans="1:9">
      <c r="A11" s="203">
        <v>10</v>
      </c>
      <c r="B11" s="203" t="s">
        <v>36</v>
      </c>
      <c r="C11" s="203">
        <v>1</v>
      </c>
      <c r="D11" s="203">
        <v>500</v>
      </c>
      <c r="E11" s="203">
        <f t="shared" si="0"/>
        <v>500</v>
      </c>
      <c r="I11" s="39"/>
    </row>
    <row r="12" spans="1:9">
      <c r="A12" s="203">
        <v>11</v>
      </c>
      <c r="B12" s="203" t="s">
        <v>38</v>
      </c>
      <c r="C12" s="203">
        <v>1</v>
      </c>
      <c r="D12" s="203">
        <v>600</v>
      </c>
      <c r="E12" s="203">
        <f t="shared" si="0"/>
        <v>600</v>
      </c>
      <c r="I12" s="39"/>
    </row>
    <row r="13" spans="1:9">
      <c r="A13" s="201">
        <v>12</v>
      </c>
      <c r="B13" s="201" t="s">
        <v>25</v>
      </c>
      <c r="C13" s="201">
        <v>1</v>
      </c>
      <c r="D13" s="201">
        <v>15000</v>
      </c>
      <c r="E13" s="201">
        <f t="shared" si="0"/>
        <v>15000</v>
      </c>
      <c r="I13" s="39"/>
    </row>
    <row r="14" spans="1:9">
      <c r="A14" s="429" t="s">
        <v>5</v>
      </c>
      <c r="B14" s="430"/>
      <c r="C14" s="430"/>
      <c r="D14" s="431"/>
      <c r="E14" s="200">
        <f>SUM(E2:E13)</f>
        <v>444500</v>
      </c>
      <c r="I14" s="39"/>
    </row>
    <row r="15" spans="1:9">
      <c r="A15" s="429" t="s">
        <v>39</v>
      </c>
      <c r="B15" s="430"/>
      <c r="C15" s="430"/>
      <c r="D15" s="431"/>
      <c r="E15" s="200">
        <f>E14*9%</f>
        <v>40005</v>
      </c>
    </row>
    <row r="16" spans="1:9">
      <c r="A16" s="429" t="s">
        <v>39</v>
      </c>
      <c r="B16" s="430"/>
      <c r="C16" s="430"/>
      <c r="D16" s="431"/>
      <c r="E16" s="200">
        <f>E14*9%</f>
        <v>40005</v>
      </c>
    </row>
    <row r="17" spans="1:5" ht="16.2" customHeight="1">
      <c r="A17" s="429" t="s">
        <v>40</v>
      </c>
      <c r="B17" s="430"/>
      <c r="C17" s="430"/>
      <c r="D17" s="431"/>
      <c r="E17" s="200">
        <f>SUM(E14:E16)</f>
        <v>524510</v>
      </c>
    </row>
    <row r="19" spans="1:5">
      <c r="A19" s="114" t="s">
        <v>561</v>
      </c>
    </row>
    <row r="20" spans="1:5">
      <c r="A20" s="114"/>
    </row>
    <row r="21" spans="1:5">
      <c r="A21" s="204" t="s">
        <v>42</v>
      </c>
    </row>
    <row r="22" spans="1:5">
      <c r="A22" s="204" t="s">
        <v>43</v>
      </c>
    </row>
    <row r="23" spans="1:5">
      <c r="A23" s="204" t="s">
        <v>562</v>
      </c>
    </row>
    <row r="24" spans="1:5">
      <c r="A24" s="114"/>
    </row>
    <row r="25" spans="1:5" ht="28.8">
      <c r="A25" s="44" t="s">
        <v>136</v>
      </c>
    </row>
    <row r="26" spans="1:5">
      <c r="A26" s="439" t="s">
        <v>559</v>
      </c>
      <c r="B26" s="439"/>
      <c r="C26" s="439"/>
      <c r="D26" s="439"/>
      <c r="E26" s="439"/>
    </row>
    <row r="27" spans="1:5">
      <c r="A27" s="439"/>
      <c r="B27" s="439"/>
      <c r="C27" s="439"/>
      <c r="D27" s="439"/>
      <c r="E27" s="439"/>
    </row>
    <row r="28" spans="1:5" ht="17.399999999999999" customHeight="1">
      <c r="A28" s="454" t="s">
        <v>560</v>
      </c>
      <c r="B28" s="454"/>
      <c r="C28" s="454"/>
      <c r="D28" s="202"/>
      <c r="E28" s="202"/>
    </row>
  </sheetData>
  <mergeCells count="6">
    <mergeCell ref="A28:C28"/>
    <mergeCell ref="A14:D14"/>
    <mergeCell ref="A15:D15"/>
    <mergeCell ref="A16:D16"/>
    <mergeCell ref="A17:D17"/>
    <mergeCell ref="A26:E27"/>
  </mergeCells>
  <pageMargins left="0.7" right="0.7" top="0.75" bottom="0.75" header="0.3" footer="0.3"/>
  <pageSetup orientation="portrait" horizontalDpi="360" verticalDpi="36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B23" sqref="B23"/>
    </sheetView>
  </sheetViews>
  <sheetFormatPr defaultRowHeight="14.4"/>
  <cols>
    <col min="1" max="1" width="6.33203125" style="36" customWidth="1"/>
    <col min="2" max="2" width="48.88671875" style="36" customWidth="1"/>
    <col min="3" max="3" width="4.88671875" style="36" customWidth="1"/>
    <col min="4" max="16384" width="8.88671875" style="36"/>
  </cols>
  <sheetData>
    <row r="1" spans="1:5" ht="17.399999999999999" customHeight="1">
      <c r="A1" s="205" t="s">
        <v>0</v>
      </c>
      <c r="B1" s="205" t="s">
        <v>1</v>
      </c>
      <c r="C1" s="205" t="s">
        <v>2</v>
      </c>
      <c r="D1" s="205" t="s">
        <v>3</v>
      </c>
      <c r="E1" s="205" t="s">
        <v>4</v>
      </c>
    </row>
    <row r="2" spans="1:5" ht="28.8" customHeight="1">
      <c r="A2" s="206">
        <v>1</v>
      </c>
      <c r="B2" s="206" t="s">
        <v>563</v>
      </c>
      <c r="C2" s="206">
        <v>6</v>
      </c>
      <c r="D2" s="206">
        <v>1950</v>
      </c>
      <c r="E2" s="206">
        <f>C2*D2</f>
        <v>11700</v>
      </c>
    </row>
    <row r="3" spans="1:5" ht="28.8">
      <c r="A3" s="206">
        <v>2</v>
      </c>
      <c r="B3" s="206" t="s">
        <v>564</v>
      </c>
      <c r="C3" s="206">
        <v>1</v>
      </c>
      <c r="D3" s="206">
        <v>6900</v>
      </c>
      <c r="E3" s="206">
        <f t="shared" ref="E3:E6" si="0">C3*D3</f>
        <v>6900</v>
      </c>
    </row>
    <row r="4" spans="1:5" ht="21.6" customHeight="1">
      <c r="A4" s="206">
        <v>3</v>
      </c>
      <c r="B4" s="206" t="s">
        <v>565</v>
      </c>
      <c r="C4" s="206">
        <v>2</v>
      </c>
      <c r="D4" s="206">
        <v>4900</v>
      </c>
      <c r="E4" s="206">
        <f t="shared" si="0"/>
        <v>9800</v>
      </c>
    </row>
    <row r="5" spans="1:5">
      <c r="A5" s="206">
        <v>4</v>
      </c>
      <c r="B5" s="206" t="s">
        <v>566</v>
      </c>
      <c r="C5" s="206">
        <v>1</v>
      </c>
      <c r="D5" s="206">
        <v>3950</v>
      </c>
      <c r="E5" s="206">
        <f t="shared" si="0"/>
        <v>3950</v>
      </c>
    </row>
    <row r="6" spans="1:5" ht="19.2" customHeight="1">
      <c r="A6" s="206">
        <v>5</v>
      </c>
      <c r="B6" s="206" t="s">
        <v>25</v>
      </c>
      <c r="C6" s="206">
        <v>1</v>
      </c>
      <c r="D6" s="206">
        <v>2000</v>
      </c>
      <c r="E6" s="206">
        <f t="shared" si="0"/>
        <v>2000</v>
      </c>
    </row>
    <row r="7" spans="1:5">
      <c r="A7" s="429" t="s">
        <v>5</v>
      </c>
      <c r="B7" s="430"/>
      <c r="C7" s="430"/>
      <c r="D7" s="431"/>
      <c r="E7" s="205">
        <f>SUM(E2:E6)</f>
        <v>34350</v>
      </c>
    </row>
    <row r="8" spans="1:5">
      <c r="A8" s="429" t="s">
        <v>39</v>
      </c>
      <c r="B8" s="430"/>
      <c r="C8" s="430"/>
      <c r="D8" s="431"/>
      <c r="E8" s="205">
        <f>E7*9%</f>
        <v>3091.5</v>
      </c>
    </row>
    <row r="9" spans="1:5">
      <c r="A9" s="429" t="s">
        <v>39</v>
      </c>
      <c r="B9" s="430"/>
      <c r="C9" s="430"/>
      <c r="D9" s="431"/>
      <c r="E9" s="205">
        <f>E7*9%</f>
        <v>3091.5</v>
      </c>
    </row>
    <row r="10" spans="1:5">
      <c r="A10" s="429" t="s">
        <v>40</v>
      </c>
      <c r="B10" s="430"/>
      <c r="C10" s="430"/>
      <c r="D10" s="431"/>
      <c r="E10" s="205">
        <f>SUM(E7:E9)</f>
        <v>40533</v>
      </c>
    </row>
  </sheetData>
  <mergeCells count="4">
    <mergeCell ref="A7:D7"/>
    <mergeCell ref="A8:D8"/>
    <mergeCell ref="A9:D9"/>
    <mergeCell ref="A10:D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workbookViewId="0">
      <selection activeCell="B44" sqref="B44"/>
    </sheetView>
  </sheetViews>
  <sheetFormatPr defaultRowHeight="14.4"/>
  <cols>
    <col min="1" max="1" width="8.44140625" customWidth="1"/>
    <col min="2" max="2" width="44.109375" customWidth="1"/>
    <col min="3" max="3" width="5.5546875" customWidth="1"/>
    <col min="5" max="5" width="13.109375" customWidth="1"/>
  </cols>
  <sheetData>
    <row r="1" spans="1:5">
      <c r="A1" s="11" t="s">
        <v>17</v>
      </c>
    </row>
    <row r="2" spans="1:5" ht="13.5" customHeight="1">
      <c r="A2" s="15" t="s">
        <v>0</v>
      </c>
      <c r="B2" s="15" t="s">
        <v>1</v>
      </c>
      <c r="C2" s="15" t="s">
        <v>2</v>
      </c>
      <c r="D2" s="15" t="s">
        <v>3</v>
      </c>
      <c r="E2" s="15" t="s">
        <v>4</v>
      </c>
    </row>
    <row r="3" spans="1:5" ht="34.5" customHeight="1">
      <c r="A3" s="2">
        <v>1</v>
      </c>
      <c r="B3" s="2" t="s">
        <v>61</v>
      </c>
      <c r="C3" s="2">
        <v>2</v>
      </c>
      <c r="D3" s="2">
        <v>1990</v>
      </c>
      <c r="E3" s="2">
        <f t="shared" ref="E3:E11" si="0">C3*D3</f>
        <v>3980</v>
      </c>
    </row>
    <row r="4" spans="1:5" ht="32.25" customHeight="1">
      <c r="A4" s="2">
        <v>2</v>
      </c>
      <c r="B4" s="2" t="s">
        <v>62</v>
      </c>
      <c r="C4" s="2">
        <v>2</v>
      </c>
      <c r="D4" s="2">
        <v>1990</v>
      </c>
      <c r="E4" s="2">
        <f t="shared" si="0"/>
        <v>3980</v>
      </c>
    </row>
    <row r="5" spans="1:5" ht="30" customHeight="1">
      <c r="A5" s="2">
        <v>3</v>
      </c>
      <c r="B5" s="2" t="s">
        <v>68</v>
      </c>
      <c r="C5" s="2">
        <v>1</v>
      </c>
      <c r="D5" s="2">
        <v>6990</v>
      </c>
      <c r="E5" s="2">
        <f t="shared" si="0"/>
        <v>6990</v>
      </c>
    </row>
    <row r="6" spans="1:5" ht="20.25" customHeight="1">
      <c r="A6" s="2">
        <v>4</v>
      </c>
      <c r="B6" s="2" t="s">
        <v>53</v>
      </c>
      <c r="C6" s="2">
        <v>8</v>
      </c>
      <c r="D6" s="2">
        <v>45</v>
      </c>
      <c r="E6" s="2">
        <f t="shared" si="0"/>
        <v>360</v>
      </c>
    </row>
    <row r="7" spans="1:5" ht="15.6">
      <c r="A7" s="2">
        <v>5</v>
      </c>
      <c r="B7" s="2" t="s">
        <v>54</v>
      </c>
      <c r="C7" s="2">
        <v>4</v>
      </c>
      <c r="D7" s="2">
        <v>40</v>
      </c>
      <c r="E7" s="2">
        <f t="shared" si="0"/>
        <v>160</v>
      </c>
    </row>
    <row r="8" spans="1:5" ht="15.6">
      <c r="A8" s="2">
        <v>6</v>
      </c>
      <c r="B8" s="2" t="s">
        <v>55</v>
      </c>
      <c r="C8" s="2">
        <v>1</v>
      </c>
      <c r="D8" s="2">
        <v>1690</v>
      </c>
      <c r="E8" s="2">
        <f t="shared" si="0"/>
        <v>1690</v>
      </c>
    </row>
    <row r="9" spans="1:5" ht="18" customHeight="1">
      <c r="A9" s="2">
        <v>7</v>
      </c>
      <c r="B9" s="2" t="s">
        <v>57</v>
      </c>
      <c r="C9" s="2">
        <v>1</v>
      </c>
      <c r="D9" s="2">
        <v>4200</v>
      </c>
      <c r="E9" s="2">
        <f t="shared" si="0"/>
        <v>4200</v>
      </c>
    </row>
    <row r="10" spans="1:5" ht="15.6">
      <c r="A10" s="2">
        <v>8</v>
      </c>
      <c r="B10" s="2" t="s">
        <v>34</v>
      </c>
      <c r="C10" s="2">
        <v>4</v>
      </c>
      <c r="D10" s="2">
        <v>100</v>
      </c>
      <c r="E10" s="2">
        <f t="shared" si="0"/>
        <v>400</v>
      </c>
    </row>
    <row r="11" spans="1:5" ht="18.75" customHeight="1">
      <c r="A11" s="2">
        <v>9</v>
      </c>
      <c r="B11" s="2" t="s">
        <v>25</v>
      </c>
      <c r="C11" s="2">
        <v>1</v>
      </c>
      <c r="D11" s="2">
        <v>2000</v>
      </c>
      <c r="E11" s="2">
        <f t="shared" si="0"/>
        <v>2000</v>
      </c>
    </row>
    <row r="12" spans="1:5" ht="15.6">
      <c r="A12" s="407" t="s">
        <v>5</v>
      </c>
      <c r="B12" s="408"/>
      <c r="C12" s="408"/>
      <c r="D12" s="409"/>
      <c r="E12" s="15">
        <f>SUM(E3:E11)</f>
        <v>23760</v>
      </c>
    </row>
    <row r="13" spans="1:5" ht="15.6">
      <c r="A13" s="407" t="s">
        <v>39</v>
      </c>
      <c r="B13" s="408"/>
      <c r="C13" s="408"/>
      <c r="D13" s="409"/>
      <c r="E13" s="15">
        <f>E12*9%</f>
        <v>2138.4</v>
      </c>
    </row>
    <row r="14" spans="1:5" ht="15.6">
      <c r="A14" s="407" t="s">
        <v>39</v>
      </c>
      <c r="B14" s="408"/>
      <c r="C14" s="408"/>
      <c r="D14" s="409"/>
      <c r="E14" s="15">
        <f>E12*9%</f>
        <v>2138.4</v>
      </c>
    </row>
    <row r="15" spans="1:5" ht="15.6">
      <c r="A15" s="407" t="s">
        <v>40</v>
      </c>
      <c r="B15" s="408"/>
      <c r="C15" s="408"/>
      <c r="D15" s="409"/>
      <c r="E15" s="15">
        <f>SUM(E12:E14)</f>
        <v>28036.800000000003</v>
      </c>
    </row>
    <row r="16" spans="1:5" s="17" customFormat="1" ht="15.6">
      <c r="A16" s="14"/>
      <c r="B16" s="14"/>
      <c r="C16" s="14"/>
      <c r="D16" s="14"/>
      <c r="E16" s="14"/>
    </row>
    <row r="17" spans="1:5">
      <c r="A17" s="412" t="s">
        <v>77</v>
      </c>
      <c r="B17" s="412"/>
      <c r="C17" s="412"/>
      <c r="D17" s="412"/>
      <c r="E17" s="412"/>
    </row>
    <row r="18" spans="1:5" ht="15" customHeight="1"/>
    <row r="19" spans="1:5">
      <c r="A19" s="11" t="s">
        <v>42</v>
      </c>
    </row>
    <row r="20" spans="1:5">
      <c r="A20" s="11" t="s">
        <v>43</v>
      </c>
    </row>
    <row r="21" spans="1:5">
      <c r="A21" s="11" t="s">
        <v>56</v>
      </c>
    </row>
    <row r="22" spans="1:5">
      <c r="A22" s="11" t="s">
        <v>67</v>
      </c>
    </row>
    <row r="23" spans="1:5">
      <c r="A23" s="11"/>
    </row>
    <row r="24" spans="1:5">
      <c r="A24" s="11" t="s">
        <v>30</v>
      </c>
    </row>
    <row r="25" spans="1:5" ht="15.6">
      <c r="A25" s="15" t="s">
        <v>0</v>
      </c>
      <c r="B25" s="15" t="s">
        <v>1</v>
      </c>
      <c r="C25" s="15" t="s">
        <v>2</v>
      </c>
      <c r="D25" s="15" t="s">
        <v>3</v>
      </c>
      <c r="E25" s="15" t="s">
        <v>4</v>
      </c>
    </row>
    <row r="26" spans="1:5" ht="49.5" customHeight="1">
      <c r="A26" s="2">
        <v>1</v>
      </c>
      <c r="B26" s="2" t="s">
        <v>64</v>
      </c>
      <c r="C26" s="2">
        <v>2</v>
      </c>
      <c r="D26" s="2">
        <v>4460</v>
      </c>
      <c r="E26" s="2">
        <f t="shared" ref="E26:E33" si="1">C26*D26</f>
        <v>8920</v>
      </c>
    </row>
    <row r="27" spans="1:5" ht="45.75" customHeight="1">
      <c r="A27" s="2">
        <v>2</v>
      </c>
      <c r="B27" s="2" t="s">
        <v>63</v>
      </c>
      <c r="C27" s="2">
        <v>2</v>
      </c>
      <c r="D27" s="2">
        <v>4360</v>
      </c>
      <c r="E27" s="2">
        <f t="shared" si="1"/>
        <v>8720</v>
      </c>
    </row>
    <row r="28" spans="1:5" ht="15.75" customHeight="1">
      <c r="A28" s="2">
        <v>3</v>
      </c>
      <c r="B28" s="2" t="s">
        <v>65</v>
      </c>
      <c r="C28" s="2">
        <v>1</v>
      </c>
      <c r="D28" s="2">
        <v>8900</v>
      </c>
      <c r="E28" s="2">
        <f t="shared" si="1"/>
        <v>8900</v>
      </c>
    </row>
    <row r="29" spans="1:5" ht="20.25" customHeight="1">
      <c r="A29" s="2">
        <v>4</v>
      </c>
      <c r="B29" s="2" t="s">
        <v>66</v>
      </c>
      <c r="C29" s="2">
        <v>1</v>
      </c>
      <c r="D29" s="2">
        <v>4200</v>
      </c>
      <c r="E29" s="2">
        <f t="shared" si="1"/>
        <v>4200</v>
      </c>
    </row>
    <row r="30" spans="1:5" ht="19.5" customHeight="1">
      <c r="A30" s="2">
        <v>5</v>
      </c>
      <c r="B30" s="2" t="s">
        <v>73</v>
      </c>
      <c r="C30" s="2">
        <v>1</v>
      </c>
      <c r="D30" s="2">
        <v>4460</v>
      </c>
      <c r="E30" s="2">
        <f t="shared" si="1"/>
        <v>4460</v>
      </c>
    </row>
    <row r="31" spans="1:5" ht="15.6">
      <c r="A31" s="2">
        <v>6</v>
      </c>
      <c r="B31" s="2" t="s">
        <v>34</v>
      </c>
      <c r="C31" s="2">
        <v>4</v>
      </c>
      <c r="D31" s="2">
        <v>100</v>
      </c>
      <c r="E31" s="2">
        <f t="shared" si="1"/>
        <v>400</v>
      </c>
    </row>
    <row r="32" spans="1:5" ht="21" customHeight="1">
      <c r="A32" s="2">
        <v>7</v>
      </c>
      <c r="B32" s="2" t="s">
        <v>35</v>
      </c>
      <c r="C32" s="2">
        <v>12</v>
      </c>
      <c r="D32" s="2">
        <v>150</v>
      </c>
      <c r="E32" s="2">
        <f t="shared" si="1"/>
        <v>1800</v>
      </c>
    </row>
    <row r="33" spans="1:5" ht="15.6">
      <c r="A33" s="2">
        <v>8</v>
      </c>
      <c r="B33" s="2" t="s">
        <v>25</v>
      </c>
      <c r="C33" s="2">
        <v>1</v>
      </c>
      <c r="D33" s="2">
        <v>2500</v>
      </c>
      <c r="E33" s="2">
        <f t="shared" si="1"/>
        <v>2500</v>
      </c>
    </row>
    <row r="34" spans="1:5" ht="15.6">
      <c r="A34" s="407" t="s">
        <v>5</v>
      </c>
      <c r="B34" s="408"/>
      <c r="C34" s="408"/>
      <c r="D34" s="409"/>
      <c r="E34" s="15">
        <f>SUM(E26:E33)</f>
        <v>39900</v>
      </c>
    </row>
    <row r="35" spans="1:5" ht="15.6">
      <c r="A35" s="407" t="s">
        <v>39</v>
      </c>
      <c r="B35" s="408"/>
      <c r="C35" s="408"/>
      <c r="D35" s="409"/>
      <c r="E35" s="15">
        <f>E34*9%</f>
        <v>3591</v>
      </c>
    </row>
    <row r="36" spans="1:5" ht="15.6">
      <c r="A36" s="407" t="s">
        <v>39</v>
      </c>
      <c r="B36" s="408"/>
      <c r="C36" s="408"/>
      <c r="D36" s="409"/>
      <c r="E36" s="15">
        <f>E34*9%</f>
        <v>3591</v>
      </c>
    </row>
    <row r="37" spans="1:5" ht="15.6">
      <c r="A37" s="407" t="s">
        <v>40</v>
      </c>
      <c r="B37" s="408"/>
      <c r="C37" s="408"/>
      <c r="D37" s="409"/>
      <c r="E37" s="15">
        <f>SUM(E34:E36)</f>
        <v>47082</v>
      </c>
    </row>
    <row r="38" spans="1:5" s="17" customFormat="1" ht="15.6">
      <c r="A38" s="14"/>
      <c r="B38" s="14"/>
      <c r="C38" s="14"/>
      <c r="D38" s="14"/>
      <c r="E38" s="14"/>
    </row>
    <row r="39" spans="1:5" ht="24" customHeight="1">
      <c r="A39" s="412" t="s">
        <v>76</v>
      </c>
      <c r="B39" s="412"/>
      <c r="C39" s="412"/>
      <c r="D39" s="412"/>
      <c r="E39" s="412"/>
    </row>
    <row r="40" spans="1:5">
      <c r="A40" s="11" t="s">
        <v>42</v>
      </c>
    </row>
    <row r="41" spans="1:5">
      <c r="A41" s="11" t="s">
        <v>43</v>
      </c>
    </row>
    <row r="42" spans="1:5">
      <c r="A42" s="11" t="s">
        <v>56</v>
      </c>
    </row>
    <row r="43" spans="1:5">
      <c r="A43" s="11" t="s">
        <v>67</v>
      </c>
    </row>
    <row r="44" spans="1:5">
      <c r="A44" s="11" t="s">
        <v>75</v>
      </c>
    </row>
    <row r="45" spans="1:5">
      <c r="A45" s="11"/>
    </row>
    <row r="46" spans="1:5">
      <c r="A46" s="16" t="s">
        <v>74</v>
      </c>
    </row>
    <row r="47" spans="1:5" ht="15.6">
      <c r="A47" s="15" t="s">
        <v>0</v>
      </c>
      <c r="B47" s="15" t="s">
        <v>1</v>
      </c>
      <c r="C47" s="15" t="s">
        <v>2</v>
      </c>
      <c r="D47" s="15" t="s">
        <v>3</v>
      </c>
      <c r="E47" s="15" t="s">
        <v>4</v>
      </c>
    </row>
    <row r="48" spans="1:5" ht="74.25" customHeight="1">
      <c r="A48" s="6">
        <v>1</v>
      </c>
      <c r="B48" s="6" t="s">
        <v>69</v>
      </c>
      <c r="C48" s="6">
        <v>1</v>
      </c>
      <c r="D48" s="6">
        <v>12900</v>
      </c>
      <c r="E48" s="6">
        <f>C48*D48</f>
        <v>12900</v>
      </c>
    </row>
    <row r="49" spans="1:5" ht="15.6">
      <c r="A49" s="2">
        <v>2</v>
      </c>
      <c r="B49" s="2" t="s">
        <v>25</v>
      </c>
      <c r="C49" s="2">
        <v>1</v>
      </c>
      <c r="D49" s="2">
        <v>2500</v>
      </c>
      <c r="E49" s="2">
        <v>2500</v>
      </c>
    </row>
    <row r="50" spans="1:5" ht="15.6">
      <c r="A50" s="407" t="s">
        <v>5</v>
      </c>
      <c r="B50" s="408"/>
      <c r="C50" s="408"/>
      <c r="D50" s="409"/>
      <c r="E50" s="15">
        <f>SUM(E48:E49)</f>
        <v>15400</v>
      </c>
    </row>
    <row r="51" spans="1:5" ht="15.6">
      <c r="A51" s="407" t="s">
        <v>70</v>
      </c>
      <c r="B51" s="408"/>
      <c r="C51" s="408"/>
      <c r="D51" s="409"/>
      <c r="E51" s="15">
        <f>E50*9%</f>
        <v>1386</v>
      </c>
    </row>
    <row r="52" spans="1:5" ht="15.6">
      <c r="A52" s="407" t="s">
        <v>71</v>
      </c>
      <c r="B52" s="408"/>
      <c r="C52" s="408"/>
      <c r="D52" s="409"/>
      <c r="E52" s="15">
        <f>E50*9%</f>
        <v>1386</v>
      </c>
    </row>
    <row r="53" spans="1:5" ht="15.6">
      <c r="A53" s="407" t="s">
        <v>72</v>
      </c>
      <c r="B53" s="408"/>
      <c r="C53" s="408"/>
      <c r="D53" s="409"/>
      <c r="E53" s="15">
        <f>SUM(E50:E52)</f>
        <v>18172</v>
      </c>
    </row>
    <row r="55" spans="1:5" ht="18.75" customHeight="1">
      <c r="A55" s="412" t="s">
        <v>78</v>
      </c>
      <c r="B55" s="412"/>
      <c r="C55" s="412"/>
      <c r="D55" s="412"/>
      <c r="E55" s="412"/>
    </row>
  </sheetData>
  <mergeCells count="15">
    <mergeCell ref="A17:E17"/>
    <mergeCell ref="A39:E39"/>
    <mergeCell ref="A50:D50"/>
    <mergeCell ref="A12:D12"/>
    <mergeCell ref="A13:D13"/>
    <mergeCell ref="A14:D14"/>
    <mergeCell ref="A15:D15"/>
    <mergeCell ref="A34:D34"/>
    <mergeCell ref="A35:D35"/>
    <mergeCell ref="A51:D51"/>
    <mergeCell ref="A52:D52"/>
    <mergeCell ref="A53:D53"/>
    <mergeCell ref="A55:E55"/>
    <mergeCell ref="A36:D36"/>
    <mergeCell ref="A37:D37"/>
  </mergeCells>
  <pageMargins left="0.7" right="0.7" top="0.75" bottom="0.75" header="0.3" footer="0.3"/>
  <pageSetup paperSize="9"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opLeftCell="A15" workbookViewId="0">
      <selection activeCell="B21" sqref="B21"/>
    </sheetView>
  </sheetViews>
  <sheetFormatPr defaultRowHeight="13.2"/>
  <cols>
    <col min="1" max="1" width="5" style="207" customWidth="1"/>
    <col min="2" max="2" width="47" style="207" customWidth="1"/>
    <col min="3" max="3" width="21" style="207" customWidth="1"/>
    <col min="4" max="4" width="7.21875" style="207" customWidth="1"/>
    <col min="5" max="5" width="8.88671875" style="207"/>
    <col min="6" max="6" width="10.33203125" style="207" customWidth="1"/>
    <col min="7" max="16384" width="8.88671875" style="207"/>
  </cols>
  <sheetData>
    <row r="1" spans="1:6">
      <c r="A1" s="496" t="s">
        <v>576</v>
      </c>
      <c r="B1" s="496"/>
    </row>
    <row r="2" spans="1:6" ht="29.4" customHeight="1">
      <c r="A2" s="209" t="s">
        <v>0</v>
      </c>
      <c r="B2" s="209" t="s">
        <v>567</v>
      </c>
      <c r="C2" s="209" t="s">
        <v>1</v>
      </c>
      <c r="D2" s="209" t="s">
        <v>2</v>
      </c>
      <c r="E2" s="209" t="s">
        <v>3</v>
      </c>
      <c r="F2" s="209" t="s">
        <v>4</v>
      </c>
    </row>
    <row r="3" spans="1:6" ht="45.6" customHeight="1">
      <c r="A3" s="210">
        <v>1</v>
      </c>
      <c r="B3" s="210" t="s">
        <v>573</v>
      </c>
      <c r="C3" s="211" t="s">
        <v>568</v>
      </c>
      <c r="D3" s="210">
        <v>2</v>
      </c>
      <c r="E3" s="210">
        <v>4980</v>
      </c>
      <c r="F3" s="210">
        <f t="shared" ref="F3:F8" si="0">D3*E3</f>
        <v>9960</v>
      </c>
    </row>
    <row r="4" spans="1:6" ht="47.4" customHeight="1">
      <c r="A4" s="210">
        <v>2</v>
      </c>
      <c r="B4" s="210" t="s">
        <v>573</v>
      </c>
      <c r="C4" s="211" t="s">
        <v>569</v>
      </c>
      <c r="D4" s="210">
        <v>1</v>
      </c>
      <c r="E4" s="210">
        <v>8000</v>
      </c>
      <c r="F4" s="210">
        <f t="shared" si="0"/>
        <v>8000</v>
      </c>
    </row>
    <row r="5" spans="1:6" ht="54.6" customHeight="1">
      <c r="A5" s="210">
        <v>3</v>
      </c>
      <c r="B5" s="210" t="s">
        <v>573</v>
      </c>
      <c r="C5" s="211" t="s">
        <v>570</v>
      </c>
      <c r="D5" s="210">
        <v>1</v>
      </c>
      <c r="E5" s="210">
        <v>24000</v>
      </c>
      <c r="F5" s="210">
        <f t="shared" si="0"/>
        <v>24000</v>
      </c>
    </row>
    <row r="6" spans="1:6" ht="42.6" customHeight="1">
      <c r="A6" s="210">
        <v>4</v>
      </c>
      <c r="B6" s="210" t="s">
        <v>573</v>
      </c>
      <c r="C6" s="211" t="s">
        <v>571</v>
      </c>
      <c r="D6" s="210">
        <v>1</v>
      </c>
      <c r="E6" s="210">
        <v>20000</v>
      </c>
      <c r="F6" s="210">
        <f t="shared" si="0"/>
        <v>20000</v>
      </c>
    </row>
    <row r="7" spans="1:6">
      <c r="A7" s="210">
        <v>5</v>
      </c>
      <c r="B7" s="504" t="s">
        <v>25</v>
      </c>
      <c r="C7" s="504"/>
      <c r="D7" s="210">
        <v>1</v>
      </c>
      <c r="E7" s="210">
        <v>6000</v>
      </c>
      <c r="F7" s="210">
        <f t="shared" si="0"/>
        <v>6000</v>
      </c>
    </row>
    <row r="8" spans="1:6">
      <c r="A8" s="210">
        <v>6</v>
      </c>
      <c r="B8" s="505" t="s">
        <v>572</v>
      </c>
      <c r="C8" s="506"/>
      <c r="D8" s="210">
        <v>1</v>
      </c>
      <c r="E8" s="210">
        <v>6000</v>
      </c>
      <c r="F8" s="210">
        <f t="shared" si="0"/>
        <v>6000</v>
      </c>
    </row>
    <row r="9" spans="1:6">
      <c r="A9" s="501" t="s">
        <v>5</v>
      </c>
      <c r="B9" s="502"/>
      <c r="C9" s="502"/>
      <c r="D9" s="502"/>
      <c r="E9" s="503"/>
      <c r="F9" s="209">
        <f>SUM(F3:F8)</f>
        <v>73960</v>
      </c>
    </row>
    <row r="10" spans="1:6">
      <c r="A10" s="216"/>
      <c r="B10" s="216"/>
      <c r="C10" s="216"/>
      <c r="D10" s="216"/>
      <c r="E10" s="216"/>
      <c r="F10" s="216"/>
    </row>
    <row r="11" spans="1:6">
      <c r="A11" s="218" t="s">
        <v>222</v>
      </c>
    </row>
    <row r="12" spans="1:6">
      <c r="A12" s="219" t="s">
        <v>581</v>
      </c>
    </row>
    <row r="14" spans="1:6" ht="16.8" customHeight="1">
      <c r="A14" s="500" t="s">
        <v>575</v>
      </c>
      <c r="B14" s="500"/>
    </row>
    <row r="15" spans="1:6" ht="22.2" customHeight="1">
      <c r="A15" s="212" t="s">
        <v>0</v>
      </c>
      <c r="B15" s="212" t="s">
        <v>1</v>
      </c>
      <c r="C15" s="212" t="s">
        <v>2</v>
      </c>
      <c r="D15" s="212" t="s">
        <v>3</v>
      </c>
      <c r="E15" s="212" t="s">
        <v>4</v>
      </c>
    </row>
    <row r="16" spans="1:6" ht="60" customHeight="1">
      <c r="A16" s="213">
        <v>1</v>
      </c>
      <c r="B16" s="213" t="s">
        <v>577</v>
      </c>
      <c r="C16" s="213">
        <v>12</v>
      </c>
      <c r="D16" s="213">
        <v>3600</v>
      </c>
      <c r="E16" s="213">
        <f t="shared" ref="E16:E23" si="1">C16*D16</f>
        <v>43200</v>
      </c>
    </row>
    <row r="17" spans="1:8" ht="66" customHeight="1">
      <c r="A17" s="213">
        <v>2</v>
      </c>
      <c r="B17" s="213" t="s">
        <v>578</v>
      </c>
      <c r="C17" s="213">
        <v>2</v>
      </c>
      <c r="D17" s="213">
        <v>7800</v>
      </c>
      <c r="E17" s="213">
        <f t="shared" si="1"/>
        <v>15600</v>
      </c>
      <c r="H17" s="207" t="s">
        <v>137</v>
      </c>
    </row>
    <row r="18" spans="1:8" ht="63" customHeight="1">
      <c r="A18" s="213">
        <v>3</v>
      </c>
      <c r="B18" s="213" t="s">
        <v>579</v>
      </c>
      <c r="C18" s="213">
        <v>2</v>
      </c>
      <c r="D18" s="213">
        <v>7900</v>
      </c>
      <c r="E18" s="213">
        <f t="shared" si="1"/>
        <v>15800</v>
      </c>
    </row>
    <row r="19" spans="1:8" ht="30.6" customHeight="1">
      <c r="A19" s="213" t="s">
        <v>501</v>
      </c>
      <c r="B19" s="213" t="s">
        <v>580</v>
      </c>
      <c r="C19" s="213">
        <v>1</v>
      </c>
      <c r="D19" s="213">
        <v>24000</v>
      </c>
      <c r="E19" s="213">
        <f t="shared" si="1"/>
        <v>24000</v>
      </c>
    </row>
    <row r="20" spans="1:8" ht="22.8" customHeight="1">
      <c r="A20" s="213">
        <v>5</v>
      </c>
      <c r="B20" s="213" t="s">
        <v>33</v>
      </c>
      <c r="C20" s="213">
        <v>1</v>
      </c>
      <c r="D20" s="213">
        <v>4990</v>
      </c>
      <c r="E20" s="213">
        <f t="shared" si="1"/>
        <v>4990</v>
      </c>
    </row>
    <row r="21" spans="1:8" ht="25.8" customHeight="1">
      <c r="A21" s="213">
        <v>6</v>
      </c>
      <c r="B21" s="213" t="s">
        <v>53</v>
      </c>
      <c r="C21" s="213">
        <v>32</v>
      </c>
      <c r="D21" s="213">
        <v>60</v>
      </c>
      <c r="E21" s="213">
        <f t="shared" si="1"/>
        <v>1920</v>
      </c>
    </row>
    <row r="22" spans="1:8" ht="18" customHeight="1">
      <c r="A22" s="213">
        <v>7</v>
      </c>
      <c r="B22" s="213" t="s">
        <v>54</v>
      </c>
      <c r="C22" s="213">
        <v>16</v>
      </c>
      <c r="D22" s="213">
        <v>45</v>
      </c>
      <c r="E22" s="213">
        <f t="shared" si="1"/>
        <v>720</v>
      </c>
    </row>
    <row r="23" spans="1:8" ht="21.6" customHeight="1">
      <c r="A23" s="213">
        <v>8</v>
      </c>
      <c r="B23" s="213" t="s">
        <v>25</v>
      </c>
      <c r="C23" s="213">
        <v>1</v>
      </c>
      <c r="D23" s="213">
        <v>5000</v>
      </c>
      <c r="E23" s="213">
        <f t="shared" si="1"/>
        <v>5000</v>
      </c>
    </row>
    <row r="24" spans="1:8" ht="13.8">
      <c r="A24" s="497" t="s">
        <v>5</v>
      </c>
      <c r="B24" s="498"/>
      <c r="C24" s="498"/>
      <c r="D24" s="499"/>
      <c r="E24" s="212">
        <f>SUM(E16:E23)</f>
        <v>111230</v>
      </c>
    </row>
    <row r="25" spans="1:8" ht="13.8">
      <c r="A25" s="215"/>
      <c r="B25" s="215"/>
      <c r="C25" s="215"/>
      <c r="D25" s="215"/>
      <c r="E25" s="215"/>
    </row>
    <row r="26" spans="1:8">
      <c r="A26" s="217" t="s">
        <v>574</v>
      </c>
    </row>
    <row r="27" spans="1:8">
      <c r="A27" s="217" t="s">
        <v>582</v>
      </c>
    </row>
    <row r="28" spans="1:8" ht="13.8">
      <c r="A28" s="101"/>
    </row>
    <row r="29" spans="1:8" ht="13.8">
      <c r="A29" s="68"/>
      <c r="B29" s="68"/>
      <c r="C29" s="68"/>
      <c r="D29" s="68"/>
      <c r="E29" s="68"/>
    </row>
    <row r="30" spans="1:8" ht="13.8">
      <c r="A30" s="68"/>
      <c r="B30" s="68"/>
      <c r="C30" s="68"/>
      <c r="D30" s="68"/>
      <c r="E30" s="68"/>
    </row>
    <row r="31" spans="1:8">
      <c r="A31" s="214"/>
    </row>
  </sheetData>
  <mergeCells count="6">
    <mergeCell ref="A1:B1"/>
    <mergeCell ref="A24:D24"/>
    <mergeCell ref="A14:B14"/>
    <mergeCell ref="A9:E9"/>
    <mergeCell ref="B7:C7"/>
    <mergeCell ref="B8:C8"/>
  </mergeCells>
  <pageMargins left="0.7" right="0.7" top="0.75" bottom="0.75" header="0.3" footer="0.3"/>
  <pageSetup orientation="portrait" horizontalDpi="360" verticalDpi="36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B7" sqref="B7:C7"/>
    </sheetView>
  </sheetViews>
  <sheetFormatPr defaultRowHeight="14.4"/>
  <cols>
    <col min="1" max="1" width="11.77734375" style="221" customWidth="1"/>
    <col min="2" max="2" width="18.6640625" style="221" customWidth="1"/>
    <col min="3" max="3" width="69.77734375" style="221" customWidth="1"/>
    <col min="4" max="4" width="4.77734375" style="221" customWidth="1"/>
    <col min="5" max="16384" width="8.88671875" style="221"/>
  </cols>
  <sheetData>
    <row r="1" spans="1:6" ht="28.2" customHeight="1">
      <c r="A1" s="220" t="s">
        <v>111</v>
      </c>
      <c r="B1" s="224" t="s">
        <v>593</v>
      </c>
      <c r="C1" s="168" t="s">
        <v>520</v>
      </c>
      <c r="D1" s="168" t="s">
        <v>463</v>
      </c>
      <c r="E1" s="168" t="s">
        <v>347</v>
      </c>
      <c r="F1" s="168" t="s">
        <v>113</v>
      </c>
    </row>
    <row r="2" spans="1:6" ht="14.4" customHeight="1">
      <c r="A2" s="147">
        <v>1</v>
      </c>
      <c r="B2" s="427" t="s">
        <v>591</v>
      </c>
      <c r="C2" s="428"/>
      <c r="D2" s="147">
        <v>6</v>
      </c>
      <c r="E2" s="55">
        <v>96000</v>
      </c>
      <c r="F2" s="169">
        <f>D2*E2</f>
        <v>576000</v>
      </c>
    </row>
    <row r="3" spans="1:6" ht="118.2" customHeight="1">
      <c r="A3" s="164">
        <v>2</v>
      </c>
      <c r="B3"/>
      <c r="C3" s="225" t="s">
        <v>590</v>
      </c>
      <c r="D3" s="223">
        <v>1</v>
      </c>
      <c r="E3" s="178">
        <v>149000</v>
      </c>
      <c r="F3" s="169">
        <f>D3*E3</f>
        <v>149000</v>
      </c>
    </row>
    <row r="4" spans="1:6" ht="111" customHeight="1">
      <c r="A4" s="164">
        <v>3</v>
      </c>
      <c r="B4" s="226"/>
      <c r="C4" s="55" t="s">
        <v>595</v>
      </c>
      <c r="D4" s="55">
        <v>2</v>
      </c>
      <c r="E4" s="55">
        <v>49000</v>
      </c>
      <c r="F4" s="169">
        <f t="shared" ref="F4:F9" si="0">D4*E4</f>
        <v>98000</v>
      </c>
    </row>
    <row r="5" spans="1:6">
      <c r="A5" s="164">
        <v>4</v>
      </c>
      <c r="B5" s="508" t="s">
        <v>585</v>
      </c>
      <c r="C5" s="509"/>
      <c r="D5" s="55">
        <v>1</v>
      </c>
      <c r="E5" s="55">
        <v>39000</v>
      </c>
      <c r="F5" s="169">
        <f t="shared" si="0"/>
        <v>39000</v>
      </c>
    </row>
    <row r="6" spans="1:6">
      <c r="A6" s="164">
        <v>5</v>
      </c>
      <c r="B6" s="508" t="s">
        <v>584</v>
      </c>
      <c r="C6" s="509"/>
      <c r="D6" s="55">
        <v>1</v>
      </c>
      <c r="E6" s="55">
        <v>88600</v>
      </c>
      <c r="F6" s="169">
        <f t="shared" si="0"/>
        <v>88600</v>
      </c>
    </row>
    <row r="7" spans="1:6">
      <c r="A7" s="164">
        <v>6</v>
      </c>
      <c r="B7" s="491" t="s">
        <v>25</v>
      </c>
      <c r="C7" s="492"/>
      <c r="D7" s="55">
        <v>1</v>
      </c>
      <c r="E7" s="55">
        <v>54600</v>
      </c>
      <c r="F7" s="169">
        <f t="shared" si="0"/>
        <v>54600</v>
      </c>
    </row>
    <row r="8" spans="1:6">
      <c r="A8" s="164">
        <v>7</v>
      </c>
      <c r="B8" s="491" t="s">
        <v>586</v>
      </c>
      <c r="C8" s="492"/>
      <c r="D8" s="55">
        <v>1</v>
      </c>
      <c r="E8" s="55">
        <v>48000</v>
      </c>
      <c r="F8" s="169">
        <f t="shared" si="0"/>
        <v>48000</v>
      </c>
    </row>
    <row r="9" spans="1:6" ht="15" customHeight="1">
      <c r="A9" s="164">
        <v>8</v>
      </c>
      <c r="B9" s="491" t="s">
        <v>600</v>
      </c>
      <c r="C9" s="492"/>
      <c r="D9" s="55">
        <v>1</v>
      </c>
      <c r="E9" s="55">
        <v>45000</v>
      </c>
      <c r="F9" s="169">
        <f t="shared" si="0"/>
        <v>45000</v>
      </c>
    </row>
    <row r="10" spans="1:6" ht="15" customHeight="1">
      <c r="A10" s="429" t="s">
        <v>5</v>
      </c>
      <c r="B10" s="430"/>
      <c r="C10" s="430"/>
      <c r="D10" s="430"/>
      <c r="E10" s="431"/>
      <c r="F10" s="248">
        <f>SUM(F2:F9)</f>
        <v>1098200</v>
      </c>
    </row>
    <row r="11" spans="1:6" ht="15" customHeight="1">
      <c r="A11" s="241"/>
      <c r="B11" s="242"/>
      <c r="C11" s="160"/>
      <c r="D11" s="160"/>
      <c r="E11" s="160"/>
      <c r="F11" s="247"/>
    </row>
    <row r="12" spans="1:6" s="39" customFormat="1">
      <c r="A12" s="243" t="s">
        <v>636</v>
      </c>
      <c r="B12" s="243" t="s">
        <v>638</v>
      </c>
      <c r="C12" s="160"/>
      <c r="D12" s="160"/>
      <c r="E12" s="160"/>
      <c r="F12" s="245"/>
    </row>
    <row r="13" spans="1:6" s="39" customFormat="1">
      <c r="A13" s="243" t="s">
        <v>634</v>
      </c>
      <c r="B13" s="240" t="s">
        <v>637</v>
      </c>
      <c r="C13" s="160"/>
      <c r="D13" s="160"/>
      <c r="E13" s="160"/>
      <c r="F13" s="245"/>
    </row>
    <row r="14" spans="1:6" s="39" customFormat="1">
      <c r="A14" s="243" t="s">
        <v>635</v>
      </c>
      <c r="B14" s="240" t="s">
        <v>637</v>
      </c>
      <c r="C14" s="160"/>
      <c r="D14" s="160"/>
      <c r="E14" s="160"/>
      <c r="F14" s="245"/>
    </row>
    <row r="15" spans="1:6" s="39" customFormat="1">
      <c r="A15" s="243" t="s">
        <v>40</v>
      </c>
      <c r="B15" s="239" t="s">
        <v>639</v>
      </c>
      <c r="C15" s="160"/>
      <c r="D15" s="160"/>
      <c r="E15" s="160"/>
      <c r="F15" s="245"/>
    </row>
    <row r="16" spans="1:6">
      <c r="A16" s="246"/>
      <c r="B16" s="160"/>
      <c r="C16" s="160"/>
      <c r="D16" s="160"/>
      <c r="E16" s="160"/>
      <c r="F16" s="245"/>
    </row>
    <row r="17" spans="1:6" ht="16.8" customHeight="1">
      <c r="A17" s="510" t="s">
        <v>592</v>
      </c>
      <c r="B17" s="510"/>
      <c r="C17" s="510"/>
      <c r="D17" s="510"/>
      <c r="E17" s="510"/>
      <c r="F17" s="510"/>
    </row>
    <row r="19" spans="1:6" ht="18" customHeight="1">
      <c r="A19" s="470" t="s">
        <v>222</v>
      </c>
      <c r="B19" s="470"/>
    </row>
    <row r="20" spans="1:6">
      <c r="A20" s="222" t="s">
        <v>589</v>
      </c>
      <c r="B20" s="222"/>
    </row>
    <row r="21" spans="1:6" ht="19.8" customHeight="1">
      <c r="A21" s="470" t="s">
        <v>594</v>
      </c>
      <c r="B21" s="470"/>
      <c r="C21" s="470"/>
    </row>
    <row r="23" spans="1:6">
      <c r="A23" s="228" t="s">
        <v>596</v>
      </c>
      <c r="B23" s="227"/>
    </row>
    <row r="24" spans="1:6">
      <c r="A24" s="114" t="s">
        <v>597</v>
      </c>
      <c r="B24" s="114"/>
      <c r="C24" s="114"/>
    </row>
    <row r="25" spans="1:6">
      <c r="A25" s="507" t="s">
        <v>598</v>
      </c>
      <c r="B25" s="507"/>
      <c r="C25" s="507"/>
    </row>
    <row r="26" spans="1:6">
      <c r="A26" s="507" t="s">
        <v>587</v>
      </c>
      <c r="B26" s="507"/>
      <c r="C26" s="507"/>
    </row>
    <row r="27" spans="1:6">
      <c r="A27" s="507" t="s">
        <v>599</v>
      </c>
      <c r="B27" s="507"/>
      <c r="C27" s="507"/>
    </row>
    <row r="28" spans="1:6">
      <c r="A28" s="507" t="s">
        <v>588</v>
      </c>
      <c r="B28" s="507"/>
      <c r="C28" s="507"/>
    </row>
    <row r="29" spans="1:6">
      <c r="A29" s="114"/>
      <c r="B29" s="114"/>
      <c r="C29" s="114"/>
    </row>
  </sheetData>
  <mergeCells count="14">
    <mergeCell ref="A28:C28"/>
    <mergeCell ref="B9:C9"/>
    <mergeCell ref="B2:C2"/>
    <mergeCell ref="B5:C5"/>
    <mergeCell ref="B6:C6"/>
    <mergeCell ref="B7:C7"/>
    <mergeCell ref="B8:C8"/>
    <mergeCell ref="A25:C25"/>
    <mergeCell ref="A26:C26"/>
    <mergeCell ref="A27:C27"/>
    <mergeCell ref="A10:E10"/>
    <mergeCell ref="A17:F17"/>
    <mergeCell ref="A21:C21"/>
    <mergeCell ref="A19:B19"/>
  </mergeCells>
  <conditionalFormatting sqref="B2">
    <cfRule type="containsText" dxfId="1" priority="4" operator="containsText" text="(blank)">
      <formula>NOT(ISERROR(SEARCH("(blank)",B2)))</formula>
    </cfRule>
  </conditionalFormatting>
  <conditionalFormatting sqref="A20:B20">
    <cfRule type="containsText" dxfId="0" priority="2" operator="containsText" text="(blank)">
      <formula>NOT(ISERROR(SEARCH("(blank)",A20)))</formula>
    </cfRule>
  </conditionalFormatting>
  <pageMargins left="0.7" right="0.7" top="0.75" bottom="0.75" header="0.3" footer="0.3"/>
  <pageSetup orientation="portrait" horizontalDpi="360" verticalDpi="360"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19" zoomScaleNormal="100" workbookViewId="0">
      <selection activeCell="B12" sqref="B12"/>
    </sheetView>
  </sheetViews>
  <sheetFormatPr defaultRowHeight="13.8"/>
  <cols>
    <col min="1" max="1" width="5.77734375" style="232" customWidth="1"/>
    <col min="2" max="2" width="101.109375" style="232" customWidth="1"/>
    <col min="3" max="3" width="6.6640625" style="232" customWidth="1"/>
    <col min="4" max="4" width="9.5546875" style="232" bestFit="1" customWidth="1"/>
    <col min="5" max="5" width="11.6640625" style="232" customWidth="1"/>
    <col min="6" max="9" width="8.88671875" style="232"/>
    <col min="10" max="10" width="17.44140625" style="232" customWidth="1"/>
    <col min="11" max="16384" width="8.88671875" style="232"/>
  </cols>
  <sheetData>
    <row r="1" spans="1:5" ht="19.2" customHeight="1">
      <c r="A1" s="212" t="s">
        <v>0</v>
      </c>
      <c r="B1" s="212" t="s">
        <v>1</v>
      </c>
      <c r="C1" s="212" t="s">
        <v>2</v>
      </c>
      <c r="D1" s="212" t="s">
        <v>3</v>
      </c>
      <c r="E1" s="212" t="s">
        <v>4</v>
      </c>
    </row>
    <row r="2" spans="1:5" ht="132">
      <c r="A2" s="233">
        <v>1</v>
      </c>
      <c r="B2" s="234" t="s">
        <v>601</v>
      </c>
      <c r="C2" s="235">
        <v>1</v>
      </c>
      <c r="D2" s="231">
        <v>80000</v>
      </c>
      <c r="E2" s="213">
        <f>C2*D2</f>
        <v>80000</v>
      </c>
    </row>
    <row r="3" spans="1:5" ht="66.599999999999994" customHeight="1">
      <c r="A3" s="233">
        <v>2</v>
      </c>
      <c r="B3" s="234" t="s">
        <v>627</v>
      </c>
      <c r="C3" s="235">
        <v>32</v>
      </c>
      <c r="D3" s="231">
        <v>23000</v>
      </c>
      <c r="E3" s="213">
        <f>C3*D3</f>
        <v>736000</v>
      </c>
    </row>
    <row r="4" spans="1:5" ht="51.6" customHeight="1">
      <c r="A4" s="233">
        <v>3</v>
      </c>
      <c r="B4" s="234" t="s">
        <v>633</v>
      </c>
      <c r="C4" s="234">
        <v>626</v>
      </c>
      <c r="D4" s="234">
        <v>2900</v>
      </c>
      <c r="E4" s="213">
        <f>C4*D4</f>
        <v>1815400</v>
      </c>
    </row>
    <row r="5" spans="1:5" ht="15.6" customHeight="1">
      <c r="A5" s="233">
        <v>4</v>
      </c>
      <c r="B5" s="236" t="s">
        <v>626</v>
      </c>
      <c r="C5" s="235">
        <v>1</v>
      </c>
      <c r="D5" s="231">
        <v>12500</v>
      </c>
      <c r="E5" s="213">
        <f>C5*D5</f>
        <v>12500</v>
      </c>
    </row>
    <row r="6" spans="1:5" ht="18" customHeight="1">
      <c r="A6" s="233">
        <v>5</v>
      </c>
      <c r="B6" s="234" t="s">
        <v>602</v>
      </c>
      <c r="C6" s="235">
        <v>1</v>
      </c>
      <c r="D6" s="231">
        <v>9500</v>
      </c>
      <c r="E6" s="213">
        <f t="shared" ref="E6:E23" si="0">C6*D6</f>
        <v>9500</v>
      </c>
    </row>
    <row r="7" spans="1:5" ht="26.4">
      <c r="A7" s="233">
        <v>6</v>
      </c>
      <c r="B7" s="234" t="s">
        <v>603</v>
      </c>
      <c r="C7" s="235">
        <v>1</v>
      </c>
      <c r="D7" s="231">
        <v>16000</v>
      </c>
      <c r="E7" s="213">
        <f t="shared" si="0"/>
        <v>16000</v>
      </c>
    </row>
    <row r="8" spans="1:5">
      <c r="A8" s="233">
        <v>7</v>
      </c>
      <c r="B8" s="234" t="s">
        <v>604</v>
      </c>
      <c r="C8" s="235">
        <v>2</v>
      </c>
      <c r="D8" s="231">
        <v>49000</v>
      </c>
      <c r="E8" s="213">
        <f t="shared" si="0"/>
        <v>98000</v>
      </c>
    </row>
    <row r="9" spans="1:5">
      <c r="A9" s="233">
        <v>8</v>
      </c>
      <c r="B9" s="234" t="s">
        <v>605</v>
      </c>
      <c r="C9" s="235">
        <v>1</v>
      </c>
      <c r="D9" s="231">
        <v>40000</v>
      </c>
      <c r="E9" s="213">
        <f t="shared" si="0"/>
        <v>40000</v>
      </c>
    </row>
    <row r="10" spans="1:5" ht="26.4">
      <c r="A10" s="233">
        <v>9</v>
      </c>
      <c r="B10" s="234" t="s">
        <v>606</v>
      </c>
      <c r="C10" s="235">
        <v>22</v>
      </c>
      <c r="D10" s="231">
        <v>60000</v>
      </c>
      <c r="E10" s="213">
        <f t="shared" si="0"/>
        <v>1320000</v>
      </c>
    </row>
    <row r="11" spans="1:5" ht="26.4">
      <c r="A11" s="233">
        <v>10</v>
      </c>
      <c r="B11" s="234" t="s">
        <v>607</v>
      </c>
      <c r="C11" s="235">
        <v>1361</v>
      </c>
      <c r="D11" s="231">
        <v>39</v>
      </c>
      <c r="E11" s="213">
        <f t="shared" si="0"/>
        <v>53079</v>
      </c>
    </row>
    <row r="12" spans="1:5" ht="15.6" customHeight="1">
      <c r="A12" s="233">
        <v>11</v>
      </c>
      <c r="B12" s="234" t="s">
        <v>608</v>
      </c>
      <c r="C12" s="235">
        <v>32</v>
      </c>
      <c r="D12" s="231">
        <v>175</v>
      </c>
      <c r="E12" s="213">
        <f t="shared" si="0"/>
        <v>5600</v>
      </c>
    </row>
    <row r="13" spans="1:5" ht="16.2" customHeight="1">
      <c r="A13" s="233">
        <v>12</v>
      </c>
      <c r="B13" s="234" t="s">
        <v>609</v>
      </c>
      <c r="C13" s="235">
        <v>4</v>
      </c>
      <c r="D13" s="231">
        <v>9500</v>
      </c>
      <c r="E13" s="213">
        <f t="shared" si="0"/>
        <v>38000</v>
      </c>
    </row>
    <row r="14" spans="1:5">
      <c r="A14" s="233">
        <v>13</v>
      </c>
      <c r="B14" s="234" t="s">
        <v>610</v>
      </c>
      <c r="C14" s="235">
        <v>32</v>
      </c>
      <c r="D14" s="231">
        <v>12</v>
      </c>
      <c r="E14" s="213">
        <f t="shared" si="0"/>
        <v>384</v>
      </c>
    </row>
    <row r="15" spans="1:5" ht="26.4">
      <c r="A15" s="233">
        <v>14</v>
      </c>
      <c r="B15" s="234" t="s">
        <v>611</v>
      </c>
      <c r="C15" s="235">
        <v>3</v>
      </c>
      <c r="D15" s="231">
        <v>5000</v>
      </c>
      <c r="E15" s="213">
        <f t="shared" si="0"/>
        <v>15000</v>
      </c>
    </row>
    <row r="16" spans="1:5" ht="39.6">
      <c r="A16" s="233">
        <v>15</v>
      </c>
      <c r="B16" s="234" t="s">
        <v>612</v>
      </c>
      <c r="C16" s="235">
        <v>656</v>
      </c>
      <c r="D16" s="231">
        <v>240</v>
      </c>
      <c r="E16" s="213">
        <f t="shared" si="0"/>
        <v>157440</v>
      </c>
    </row>
    <row r="17" spans="1:5">
      <c r="A17" s="233">
        <v>16</v>
      </c>
      <c r="B17" s="234" t="s">
        <v>623</v>
      </c>
      <c r="C17" s="235">
        <v>4</v>
      </c>
      <c r="D17" s="231">
        <v>1900</v>
      </c>
      <c r="E17" s="213">
        <f t="shared" si="0"/>
        <v>7600</v>
      </c>
    </row>
    <row r="18" spans="1:5">
      <c r="A18" s="233">
        <v>17</v>
      </c>
      <c r="B18" s="234" t="s">
        <v>624</v>
      </c>
      <c r="C18" s="235">
        <v>4</v>
      </c>
      <c r="D18" s="231">
        <v>350</v>
      </c>
      <c r="E18" s="213">
        <f t="shared" si="0"/>
        <v>1400</v>
      </c>
    </row>
    <row r="19" spans="1:5">
      <c r="A19" s="233">
        <v>18</v>
      </c>
      <c r="B19" s="234" t="s">
        <v>619</v>
      </c>
      <c r="C19" s="235">
        <v>6</v>
      </c>
      <c r="D19" s="231">
        <v>250</v>
      </c>
      <c r="E19" s="213">
        <f t="shared" si="0"/>
        <v>1500</v>
      </c>
    </row>
    <row r="20" spans="1:5" ht="26.4">
      <c r="A20" s="233">
        <v>19</v>
      </c>
      <c r="B20" s="234" t="s">
        <v>620</v>
      </c>
      <c r="C20" s="235">
        <v>6</v>
      </c>
      <c r="D20" s="231">
        <v>1800</v>
      </c>
      <c r="E20" s="213">
        <f t="shared" si="0"/>
        <v>10800</v>
      </c>
    </row>
    <row r="21" spans="1:5" ht="27" customHeight="1">
      <c r="A21" s="233">
        <v>20</v>
      </c>
      <c r="B21" s="234" t="s">
        <v>621</v>
      </c>
      <c r="C21" s="235">
        <v>3</v>
      </c>
      <c r="D21" s="231">
        <v>7900</v>
      </c>
      <c r="E21" s="213">
        <f t="shared" si="0"/>
        <v>23700</v>
      </c>
    </row>
    <row r="22" spans="1:5">
      <c r="A22" s="233">
        <v>21</v>
      </c>
      <c r="B22" s="234" t="s">
        <v>625</v>
      </c>
      <c r="C22" s="235">
        <v>6</v>
      </c>
      <c r="D22" s="231">
        <v>1900</v>
      </c>
      <c r="E22" s="213">
        <f t="shared" si="0"/>
        <v>11400</v>
      </c>
    </row>
    <row r="23" spans="1:5" ht="26.4">
      <c r="A23" s="233">
        <v>22</v>
      </c>
      <c r="B23" s="234" t="s">
        <v>622</v>
      </c>
      <c r="C23" s="235">
        <v>1</v>
      </c>
      <c r="D23" s="231">
        <v>25000</v>
      </c>
      <c r="E23" s="213">
        <f t="shared" si="0"/>
        <v>25000</v>
      </c>
    </row>
    <row r="24" spans="1:5">
      <c r="A24" s="497" t="s">
        <v>5</v>
      </c>
      <c r="B24" s="498"/>
      <c r="C24" s="498"/>
      <c r="D24" s="499"/>
      <c r="E24" s="212">
        <f>SUM(E2:E23)</f>
        <v>4478303</v>
      </c>
    </row>
    <row r="25" spans="1:5">
      <c r="A25" s="238"/>
      <c r="B25" s="238"/>
      <c r="C25" s="238"/>
      <c r="D25" s="238"/>
      <c r="E25" s="238"/>
    </row>
    <row r="26" spans="1:5">
      <c r="A26" s="511" t="s">
        <v>630</v>
      </c>
      <c r="B26" s="511"/>
    </row>
    <row r="27" spans="1:5">
      <c r="A27" s="12"/>
      <c r="B27" s="12"/>
    </row>
    <row r="28" spans="1:5" ht="16.2" customHeight="1">
      <c r="A28" s="511" t="s">
        <v>631</v>
      </c>
      <c r="B28" s="511"/>
    </row>
    <row r="30" spans="1:5">
      <c r="A30" s="101" t="s">
        <v>628</v>
      </c>
    </row>
    <row r="31" spans="1:5">
      <c r="A31" s="101" t="s">
        <v>629</v>
      </c>
    </row>
    <row r="32" spans="1:5">
      <c r="A32" s="101"/>
    </row>
  </sheetData>
  <mergeCells count="3">
    <mergeCell ref="A24:D24"/>
    <mergeCell ref="A26:B26"/>
    <mergeCell ref="A28:B28"/>
  </mergeCells>
  <pageMargins left="0.7" right="0.7" top="0.75" bottom="0.75" header="0.3" footer="0.3"/>
  <pageSetup orientation="portrait" horizontalDpi="360" verticalDpi="36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D7" sqref="D7"/>
    </sheetView>
  </sheetViews>
  <sheetFormatPr defaultRowHeight="13.8"/>
  <cols>
    <col min="1" max="1" width="6.77734375" style="21" customWidth="1"/>
    <col min="2" max="2" width="65.6640625" style="21" customWidth="1"/>
    <col min="3" max="3" width="5.109375" style="21" customWidth="1"/>
    <col min="4" max="4" width="7.6640625" style="21" customWidth="1"/>
    <col min="5" max="6" width="9.33203125" style="21" customWidth="1"/>
    <col min="7" max="16384" width="8.88671875" style="21"/>
  </cols>
  <sheetData>
    <row r="1" spans="1:7" ht="15.6" customHeight="1">
      <c r="A1" s="230" t="s">
        <v>0</v>
      </c>
      <c r="B1" s="230" t="s">
        <v>1</v>
      </c>
      <c r="C1" s="230" t="s">
        <v>2</v>
      </c>
      <c r="D1" s="230" t="s">
        <v>3</v>
      </c>
      <c r="E1" s="230" t="s">
        <v>4</v>
      </c>
      <c r="F1" s="189"/>
    </row>
    <row r="2" spans="1:7">
      <c r="A2" s="187">
        <v>1</v>
      </c>
      <c r="B2" s="184" t="s">
        <v>613</v>
      </c>
      <c r="C2" s="184">
        <v>1</v>
      </c>
      <c r="D2" s="231">
        <v>9600</v>
      </c>
      <c r="E2" s="184">
        <f>C2*D2</f>
        <v>9600</v>
      </c>
      <c r="F2" s="244"/>
      <c r="G2" s="179"/>
    </row>
    <row r="3" spans="1:7">
      <c r="A3" s="187">
        <v>2</v>
      </c>
      <c r="B3" s="184" t="s">
        <v>641</v>
      </c>
      <c r="C3" s="184">
        <v>1</v>
      </c>
      <c r="D3" s="231">
        <v>24600</v>
      </c>
      <c r="E3" s="184">
        <f>C3*D3</f>
        <v>24600</v>
      </c>
      <c r="F3" s="244"/>
      <c r="G3" s="179"/>
    </row>
    <row r="4" spans="1:7">
      <c r="A4" s="187">
        <v>3</v>
      </c>
      <c r="B4" s="184" t="s">
        <v>614</v>
      </c>
      <c r="C4" s="184">
        <v>1</v>
      </c>
      <c r="D4" s="231">
        <v>6300</v>
      </c>
      <c r="E4" s="184">
        <f t="shared" ref="E4:E9" si="0">C4*D4</f>
        <v>6300</v>
      </c>
      <c r="F4" s="244"/>
      <c r="G4" s="179"/>
    </row>
    <row r="5" spans="1:7">
      <c r="A5" s="187">
        <v>4</v>
      </c>
      <c r="B5" s="184" t="s">
        <v>615</v>
      </c>
      <c r="C5" s="184">
        <v>1</v>
      </c>
      <c r="D5" s="231">
        <v>5900</v>
      </c>
      <c r="E5" s="184">
        <f t="shared" si="0"/>
        <v>5900</v>
      </c>
      <c r="F5" s="244"/>
      <c r="G5" s="179"/>
    </row>
    <row r="6" spans="1:7">
      <c r="A6" s="187">
        <v>5</v>
      </c>
      <c r="B6" s="249" t="s">
        <v>642</v>
      </c>
      <c r="C6" s="184">
        <v>2</v>
      </c>
      <c r="D6" s="231">
        <v>1800</v>
      </c>
      <c r="E6" s="184">
        <f t="shared" si="0"/>
        <v>3600</v>
      </c>
      <c r="F6" s="244"/>
      <c r="G6" s="179"/>
    </row>
    <row r="7" spans="1:7" ht="22.8" customHeight="1">
      <c r="A7" s="187" t="s">
        <v>616</v>
      </c>
      <c r="B7" s="184" t="s">
        <v>632</v>
      </c>
      <c r="C7" s="184">
        <v>200</v>
      </c>
      <c r="D7" s="231">
        <v>165</v>
      </c>
      <c r="E7" s="184">
        <f t="shared" si="0"/>
        <v>33000</v>
      </c>
      <c r="F7" s="244"/>
      <c r="G7" s="179"/>
    </row>
    <row r="8" spans="1:7" ht="22.8" customHeight="1">
      <c r="A8" s="187">
        <v>7</v>
      </c>
      <c r="B8" s="184" t="s">
        <v>640</v>
      </c>
      <c r="C8" s="184">
        <v>2</v>
      </c>
      <c r="D8" s="231">
        <v>5700</v>
      </c>
      <c r="E8" s="184">
        <f t="shared" si="0"/>
        <v>11400</v>
      </c>
      <c r="F8" s="244"/>
      <c r="G8" s="179"/>
    </row>
    <row r="9" spans="1:7" ht="16.2" customHeight="1">
      <c r="A9" s="187">
        <v>8</v>
      </c>
      <c r="B9" s="213" t="s">
        <v>25</v>
      </c>
      <c r="C9" s="237">
        <v>1</v>
      </c>
      <c r="D9" s="231">
        <v>5000</v>
      </c>
      <c r="E9" s="184">
        <f t="shared" si="0"/>
        <v>5000</v>
      </c>
      <c r="F9" s="244"/>
      <c r="G9" s="179"/>
    </row>
    <row r="10" spans="1:7">
      <c r="A10" s="423" t="s">
        <v>121</v>
      </c>
      <c r="B10" s="424"/>
      <c r="C10" s="424"/>
      <c r="D10" s="425"/>
      <c r="E10" s="229">
        <f>SUM(E2:E9)</f>
        <v>99400</v>
      </c>
      <c r="F10" s="81"/>
      <c r="G10" s="179"/>
    </row>
    <row r="11" spans="1:7">
      <c r="A11" s="179"/>
      <c r="B11" s="179"/>
      <c r="C11" s="179"/>
      <c r="D11" s="179"/>
      <c r="E11" s="179"/>
      <c r="F11" s="179"/>
      <c r="G11" s="179"/>
    </row>
    <row r="12" spans="1:7">
      <c r="A12" s="222" t="s">
        <v>618</v>
      </c>
      <c r="B12" s="179"/>
      <c r="C12" s="179"/>
      <c r="D12" s="179"/>
      <c r="E12" s="179"/>
      <c r="F12" s="179"/>
      <c r="G12" s="179"/>
    </row>
    <row r="13" spans="1:7">
      <c r="A13" s="222" t="s">
        <v>617</v>
      </c>
      <c r="B13" s="179"/>
      <c r="C13" s="179"/>
      <c r="D13" s="179"/>
      <c r="E13" s="179"/>
      <c r="F13" s="179"/>
      <c r="G13" s="179"/>
    </row>
    <row r="14" spans="1:7">
      <c r="A14" s="179"/>
      <c r="B14" s="179"/>
      <c r="C14" s="179"/>
      <c r="D14" s="179"/>
      <c r="E14" s="179"/>
      <c r="F14" s="179"/>
      <c r="G14" s="179"/>
    </row>
    <row r="15" spans="1:7">
      <c r="A15" s="179"/>
      <c r="B15" s="179"/>
      <c r="C15" s="179"/>
      <c r="D15" s="179"/>
      <c r="E15" s="179"/>
      <c r="F15" s="179"/>
      <c r="G15" s="179"/>
    </row>
  </sheetData>
  <mergeCells count="1">
    <mergeCell ref="A10:D10"/>
  </mergeCells>
  <pageMargins left="0.7" right="0.7" top="0.75" bottom="0.75" header="0.3" footer="0.3"/>
  <pageSetup orientation="portrait" horizontalDpi="360" verticalDpi="36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opLeftCell="A76" workbookViewId="0">
      <selection activeCell="H45" sqref="H45"/>
    </sheetView>
  </sheetViews>
  <sheetFormatPr defaultRowHeight="14.4"/>
  <cols>
    <col min="2" max="2" width="39.5546875" customWidth="1"/>
    <col min="3" max="4" width="12.33203125" customWidth="1"/>
    <col min="5" max="5" width="15.21875" customWidth="1"/>
    <col min="6" max="6" width="19.109375" customWidth="1"/>
    <col min="7" max="7" width="9.5546875" customWidth="1"/>
    <col min="8" max="8" width="13" customWidth="1"/>
  </cols>
  <sheetData>
    <row r="1" spans="1:11" ht="15" thickBot="1"/>
    <row r="2" spans="1:11" ht="15" thickBot="1">
      <c r="A2" s="512" t="s">
        <v>693</v>
      </c>
      <c r="B2" s="513"/>
      <c r="C2" s="513"/>
      <c r="D2" s="513"/>
      <c r="E2" s="513"/>
      <c r="F2" s="514"/>
      <c r="K2" s="251"/>
    </row>
    <row r="3" spans="1:11">
      <c r="A3" s="252" t="s">
        <v>644</v>
      </c>
      <c r="B3" s="252" t="s">
        <v>645</v>
      </c>
      <c r="C3" s="252" t="s">
        <v>646</v>
      </c>
      <c r="D3" s="252" t="s">
        <v>2</v>
      </c>
      <c r="E3" s="253" t="s">
        <v>647</v>
      </c>
      <c r="F3" s="252" t="s">
        <v>648</v>
      </c>
      <c r="K3" s="17"/>
    </row>
    <row r="4" spans="1:11">
      <c r="A4" s="252"/>
      <c r="B4" s="254" t="s">
        <v>680</v>
      </c>
      <c r="C4" s="252"/>
      <c r="D4" s="252"/>
      <c r="E4" s="253"/>
      <c r="F4" s="252"/>
      <c r="K4" s="17"/>
    </row>
    <row r="5" spans="1:11" ht="57.6">
      <c r="A5" s="255">
        <v>1</v>
      </c>
      <c r="B5" s="256" t="s">
        <v>681</v>
      </c>
      <c r="C5" s="257" t="s">
        <v>650</v>
      </c>
      <c r="D5" s="257">
        <v>1</v>
      </c>
      <c r="E5" s="258">
        <v>969330</v>
      </c>
      <c r="F5" s="259">
        <f>D5*E5</f>
        <v>969330</v>
      </c>
      <c r="K5" s="17"/>
    </row>
    <row r="6" spans="1:11" ht="28.8">
      <c r="A6" s="255">
        <v>2</v>
      </c>
      <c r="B6" s="256" t="s">
        <v>682</v>
      </c>
      <c r="C6" s="257" t="s">
        <v>650</v>
      </c>
      <c r="D6" s="257">
        <v>1</v>
      </c>
      <c r="E6" s="258">
        <v>4900</v>
      </c>
      <c r="F6" s="259">
        <f t="shared" ref="F6:F16" si="0">D6*E6</f>
        <v>4900</v>
      </c>
      <c r="K6" s="17"/>
    </row>
    <row r="7" spans="1:11" ht="43.2">
      <c r="A7" s="255">
        <v>3</v>
      </c>
      <c r="B7" s="256" t="s">
        <v>683</v>
      </c>
      <c r="C7" s="257" t="s">
        <v>650</v>
      </c>
      <c r="D7" s="257">
        <v>1</v>
      </c>
      <c r="E7" s="258">
        <v>3780</v>
      </c>
      <c r="F7" s="259">
        <f t="shared" si="0"/>
        <v>3780</v>
      </c>
      <c r="K7" s="17"/>
    </row>
    <row r="8" spans="1:11" ht="28.8">
      <c r="A8" s="255">
        <v>4</v>
      </c>
      <c r="B8" s="256" t="s">
        <v>684</v>
      </c>
      <c r="C8" s="257" t="s">
        <v>650</v>
      </c>
      <c r="D8" s="257">
        <v>15</v>
      </c>
      <c r="E8" s="258">
        <v>990</v>
      </c>
      <c r="F8" s="259">
        <f t="shared" si="0"/>
        <v>14850</v>
      </c>
      <c r="K8" s="17"/>
    </row>
    <row r="9" spans="1:11" ht="28.8">
      <c r="A9" s="255">
        <v>5</v>
      </c>
      <c r="B9" s="256" t="s">
        <v>685</v>
      </c>
      <c r="C9" s="257" t="s">
        <v>650</v>
      </c>
      <c r="D9" s="257">
        <v>2</v>
      </c>
      <c r="E9" s="258">
        <v>1650</v>
      </c>
      <c r="F9" s="259">
        <f t="shared" si="0"/>
        <v>3300</v>
      </c>
      <c r="K9" s="17"/>
    </row>
    <row r="10" spans="1:11" ht="57.6">
      <c r="A10" s="255">
        <v>6</v>
      </c>
      <c r="B10" s="256" t="s">
        <v>686</v>
      </c>
      <c r="C10" s="257" t="s">
        <v>650</v>
      </c>
      <c r="D10" s="257">
        <v>36</v>
      </c>
      <c r="E10" s="258">
        <v>290</v>
      </c>
      <c r="F10" s="259">
        <f t="shared" si="0"/>
        <v>10440</v>
      </c>
      <c r="K10" s="17"/>
    </row>
    <row r="11" spans="1:11" ht="43.2">
      <c r="A11" s="255">
        <v>7</v>
      </c>
      <c r="B11" s="256" t="s">
        <v>687</v>
      </c>
      <c r="C11" s="257" t="s">
        <v>650</v>
      </c>
      <c r="D11" s="257">
        <v>2</v>
      </c>
      <c r="E11" s="258">
        <v>6900</v>
      </c>
      <c r="F11" s="259">
        <f t="shared" si="0"/>
        <v>13800</v>
      </c>
      <c r="K11" s="17"/>
    </row>
    <row r="12" spans="1:11" ht="70.5" customHeight="1">
      <c r="A12" s="255">
        <v>8</v>
      </c>
      <c r="B12" s="256" t="s">
        <v>688</v>
      </c>
      <c r="C12" s="257" t="s">
        <v>650</v>
      </c>
      <c r="D12" s="257">
        <v>230</v>
      </c>
      <c r="E12" s="258">
        <v>2980</v>
      </c>
      <c r="F12" s="259">
        <f t="shared" si="0"/>
        <v>685400</v>
      </c>
      <c r="K12" s="17"/>
    </row>
    <row r="13" spans="1:11" ht="63.75" customHeight="1">
      <c r="A13" s="255">
        <v>9</v>
      </c>
      <c r="B13" s="260" t="s">
        <v>689</v>
      </c>
      <c r="C13" s="257" t="s">
        <v>660</v>
      </c>
      <c r="D13" s="257">
        <v>2500</v>
      </c>
      <c r="E13" s="258">
        <v>280</v>
      </c>
      <c r="F13" s="259">
        <f t="shared" si="0"/>
        <v>700000</v>
      </c>
      <c r="K13" s="17"/>
    </row>
    <row r="14" spans="1:11" ht="63.75" customHeight="1">
      <c r="A14" s="255">
        <v>10</v>
      </c>
      <c r="B14" s="260" t="s">
        <v>690</v>
      </c>
      <c r="C14" s="257" t="s">
        <v>660</v>
      </c>
      <c r="D14" s="257">
        <v>250</v>
      </c>
      <c r="E14" s="258">
        <v>125</v>
      </c>
      <c r="F14" s="259">
        <f t="shared" si="0"/>
        <v>31250</v>
      </c>
      <c r="K14" s="17"/>
    </row>
    <row r="15" spans="1:11" ht="63.75" customHeight="1">
      <c r="A15" s="255">
        <v>11</v>
      </c>
      <c r="B15" s="260" t="s">
        <v>691</v>
      </c>
      <c r="C15" s="257" t="s">
        <v>660</v>
      </c>
      <c r="D15" s="257">
        <v>120</v>
      </c>
      <c r="E15" s="258">
        <v>495</v>
      </c>
      <c r="F15" s="259">
        <f t="shared" si="0"/>
        <v>59400</v>
      </c>
      <c r="K15" s="17"/>
    </row>
    <row r="16" spans="1:11" ht="63" customHeight="1">
      <c r="A16" s="255">
        <v>12</v>
      </c>
      <c r="B16" s="260" t="s">
        <v>692</v>
      </c>
      <c r="C16" s="257" t="s">
        <v>660</v>
      </c>
      <c r="D16" s="257">
        <v>120</v>
      </c>
      <c r="E16" s="258">
        <v>195</v>
      </c>
      <c r="F16" s="259">
        <f t="shared" si="0"/>
        <v>23400</v>
      </c>
      <c r="K16" s="17"/>
    </row>
    <row r="17" spans="1:11" ht="17.25" customHeight="1">
      <c r="A17" s="257"/>
      <c r="B17" s="261" t="s">
        <v>5</v>
      </c>
      <c r="C17" s="257"/>
      <c r="D17" s="257"/>
      <c r="E17" s="258"/>
      <c r="F17" s="259">
        <f>SUM(F4:F16)</f>
        <v>2519850</v>
      </c>
      <c r="K17" s="17"/>
    </row>
    <row r="18" spans="1:11" ht="17.25" customHeight="1">
      <c r="A18" s="257"/>
      <c r="B18" s="261" t="s">
        <v>658</v>
      </c>
      <c r="C18" s="257"/>
      <c r="D18" s="257"/>
      <c r="E18" s="258"/>
      <c r="F18" s="259"/>
      <c r="K18" s="17"/>
    </row>
    <row r="19" spans="1:11" ht="72">
      <c r="A19" s="257">
        <v>1</v>
      </c>
      <c r="B19" s="262" t="s">
        <v>659</v>
      </c>
      <c r="C19" s="257" t="s">
        <v>660</v>
      </c>
      <c r="D19" s="257">
        <v>2000</v>
      </c>
      <c r="E19" s="258">
        <v>150</v>
      </c>
      <c r="F19" s="259">
        <f>D19*E19</f>
        <v>300000</v>
      </c>
      <c r="K19" s="17"/>
    </row>
    <row r="20" spans="1:11" ht="28.8">
      <c r="A20" s="257">
        <v>2</v>
      </c>
      <c r="B20" s="262" t="s">
        <v>661</v>
      </c>
      <c r="C20" s="257" t="s">
        <v>650</v>
      </c>
      <c r="D20" s="257">
        <v>30</v>
      </c>
      <c r="E20" s="258">
        <v>1800</v>
      </c>
      <c r="F20" s="259">
        <f t="shared" ref="F20:F43" si="1">D20*E20</f>
        <v>54000</v>
      </c>
      <c r="K20" s="17"/>
    </row>
    <row r="21" spans="1:11" ht="28.8">
      <c r="A21" s="257">
        <v>3</v>
      </c>
      <c r="B21" s="262" t="s">
        <v>662</v>
      </c>
      <c r="C21" s="257" t="s">
        <v>650</v>
      </c>
      <c r="D21" s="257">
        <v>16</v>
      </c>
      <c r="E21" s="258">
        <v>660</v>
      </c>
      <c r="F21" s="259">
        <f t="shared" si="1"/>
        <v>10560</v>
      </c>
      <c r="K21" s="17"/>
    </row>
    <row r="22" spans="1:11" ht="57.6">
      <c r="A22" s="257">
        <v>4</v>
      </c>
      <c r="B22" s="262" t="s">
        <v>663</v>
      </c>
      <c r="C22" s="257" t="s">
        <v>650</v>
      </c>
      <c r="D22" s="257">
        <v>16</v>
      </c>
      <c r="E22" s="258">
        <v>6600</v>
      </c>
      <c r="F22" s="259">
        <f t="shared" si="1"/>
        <v>105600</v>
      </c>
      <c r="K22" s="17"/>
    </row>
    <row r="23" spans="1:11" ht="28.8">
      <c r="A23" s="257">
        <v>5</v>
      </c>
      <c r="B23" s="262" t="s">
        <v>664</v>
      </c>
      <c r="C23" s="257" t="s">
        <v>650</v>
      </c>
      <c r="D23" s="257">
        <v>85</v>
      </c>
      <c r="E23" s="258">
        <v>250</v>
      </c>
      <c r="F23" s="259">
        <f t="shared" si="1"/>
        <v>21250</v>
      </c>
      <c r="K23" s="17"/>
    </row>
    <row r="24" spans="1:11" ht="43.2">
      <c r="A24" s="257">
        <v>6</v>
      </c>
      <c r="B24" s="262" t="s">
        <v>665</v>
      </c>
      <c r="C24" s="257" t="s">
        <v>650</v>
      </c>
      <c r="D24" s="257">
        <v>16</v>
      </c>
      <c r="E24" s="258">
        <v>6600</v>
      </c>
      <c r="F24" s="259">
        <f t="shared" si="1"/>
        <v>105600</v>
      </c>
      <c r="K24" s="17"/>
    </row>
    <row r="25" spans="1:11" ht="58.5" customHeight="1">
      <c r="A25" s="257">
        <v>7</v>
      </c>
      <c r="B25" s="263" t="s">
        <v>694</v>
      </c>
      <c r="C25" s="257" t="s">
        <v>650</v>
      </c>
      <c r="D25" s="257">
        <v>2</v>
      </c>
      <c r="E25" s="258">
        <v>18000</v>
      </c>
      <c r="F25" s="259">
        <f t="shared" si="1"/>
        <v>36000</v>
      </c>
      <c r="K25" s="17"/>
    </row>
    <row r="26" spans="1:11" ht="51" customHeight="1">
      <c r="A26" s="257">
        <v>8</v>
      </c>
      <c r="B26" s="263" t="s">
        <v>666</v>
      </c>
      <c r="C26" s="257" t="s">
        <v>660</v>
      </c>
      <c r="D26" s="257">
        <v>800</v>
      </c>
      <c r="E26" s="258">
        <v>195</v>
      </c>
      <c r="F26" s="259">
        <f t="shared" si="1"/>
        <v>156000</v>
      </c>
      <c r="K26" s="17"/>
    </row>
    <row r="27" spans="1:11" ht="28.8">
      <c r="A27" s="257">
        <v>9</v>
      </c>
      <c r="B27" s="262" t="s">
        <v>667</v>
      </c>
      <c r="C27" s="257" t="s">
        <v>650</v>
      </c>
      <c r="D27" s="257">
        <v>6</v>
      </c>
      <c r="E27" s="258">
        <v>2500</v>
      </c>
      <c r="F27" s="259">
        <f t="shared" si="1"/>
        <v>15000</v>
      </c>
      <c r="K27" s="17"/>
    </row>
    <row r="28" spans="1:11" ht="43.2">
      <c r="A28" s="257">
        <v>10</v>
      </c>
      <c r="B28" s="262" t="s">
        <v>668</v>
      </c>
      <c r="C28" s="257" t="s">
        <v>650</v>
      </c>
      <c r="D28" s="257">
        <v>350</v>
      </c>
      <c r="E28" s="258">
        <v>150</v>
      </c>
      <c r="F28" s="259">
        <f t="shared" si="1"/>
        <v>52500</v>
      </c>
      <c r="K28" s="17"/>
    </row>
    <row r="29" spans="1:11" ht="43.2">
      <c r="A29" s="257">
        <v>11</v>
      </c>
      <c r="B29" s="262" t="s">
        <v>669</v>
      </c>
      <c r="C29" s="257" t="s">
        <v>650</v>
      </c>
      <c r="D29" s="257">
        <v>30</v>
      </c>
      <c r="E29" s="258">
        <v>175</v>
      </c>
      <c r="F29" s="259">
        <f t="shared" si="1"/>
        <v>5250</v>
      </c>
      <c r="K29" s="17"/>
    </row>
    <row r="30" spans="1:11" ht="57.6">
      <c r="A30" s="257">
        <v>12</v>
      </c>
      <c r="B30" s="256" t="s">
        <v>670</v>
      </c>
      <c r="C30" s="257" t="s">
        <v>650</v>
      </c>
      <c r="D30" s="257">
        <v>15</v>
      </c>
      <c r="E30" s="258">
        <v>9900</v>
      </c>
      <c r="F30" s="259">
        <f t="shared" si="1"/>
        <v>148500</v>
      </c>
      <c r="K30" s="17"/>
    </row>
    <row r="31" spans="1:11" ht="43.2">
      <c r="A31" s="257">
        <v>13</v>
      </c>
      <c r="B31" s="256" t="s">
        <v>671</v>
      </c>
      <c r="C31" s="257" t="s">
        <v>650</v>
      </c>
      <c r="D31" s="257">
        <v>55</v>
      </c>
      <c r="E31" s="258">
        <v>6600</v>
      </c>
      <c r="F31" s="259">
        <f t="shared" si="1"/>
        <v>363000</v>
      </c>
      <c r="K31" s="17"/>
    </row>
    <row r="32" spans="1:11" ht="28.8">
      <c r="A32" s="257">
        <v>14</v>
      </c>
      <c r="B32" s="256" t="s">
        <v>672</v>
      </c>
      <c r="C32" s="257" t="s">
        <v>650</v>
      </c>
      <c r="D32" s="257">
        <v>2</v>
      </c>
      <c r="E32" s="258">
        <v>48900</v>
      </c>
      <c r="F32" s="259">
        <f t="shared" si="1"/>
        <v>97800</v>
      </c>
      <c r="K32" s="17"/>
    </row>
    <row r="33" spans="1:11" ht="28.8">
      <c r="A33" s="257">
        <v>15</v>
      </c>
      <c r="B33" s="256" t="s">
        <v>698</v>
      </c>
      <c r="C33" s="257" t="s">
        <v>650</v>
      </c>
      <c r="D33" s="257">
        <v>4</v>
      </c>
      <c r="E33" s="258">
        <v>14400</v>
      </c>
      <c r="F33" s="259">
        <f t="shared" si="1"/>
        <v>57600</v>
      </c>
      <c r="K33" s="17"/>
    </row>
    <row r="34" spans="1:11" ht="43.2">
      <c r="A34" s="257">
        <v>16</v>
      </c>
      <c r="B34" s="256" t="s">
        <v>673</v>
      </c>
      <c r="C34" s="257" t="s">
        <v>650</v>
      </c>
      <c r="D34" s="257">
        <v>26</v>
      </c>
      <c r="E34" s="258">
        <v>18000</v>
      </c>
      <c r="F34" s="259">
        <f t="shared" si="1"/>
        <v>468000</v>
      </c>
      <c r="K34" s="17"/>
    </row>
    <row r="35" spans="1:11" ht="43.2">
      <c r="A35" s="257">
        <v>17</v>
      </c>
      <c r="B35" s="256" t="s">
        <v>602</v>
      </c>
      <c r="C35" s="257" t="s">
        <v>650</v>
      </c>
      <c r="D35" s="257">
        <v>26</v>
      </c>
      <c r="E35" s="258">
        <v>9900</v>
      </c>
      <c r="F35" s="259">
        <f t="shared" si="1"/>
        <v>257400</v>
      </c>
      <c r="K35" s="17"/>
    </row>
    <row r="36" spans="1:11" ht="43.2">
      <c r="A36" s="257">
        <v>18</v>
      </c>
      <c r="B36" s="256" t="s">
        <v>674</v>
      </c>
      <c r="C36" s="257" t="s">
        <v>650</v>
      </c>
      <c r="D36" s="257">
        <v>2</v>
      </c>
      <c r="E36" s="258">
        <v>29400</v>
      </c>
      <c r="F36" s="259">
        <f t="shared" si="1"/>
        <v>58800</v>
      </c>
      <c r="K36" s="17"/>
    </row>
    <row r="37" spans="1:11" ht="43.2">
      <c r="A37" s="257">
        <v>19</v>
      </c>
      <c r="B37" s="256" t="s">
        <v>699</v>
      </c>
      <c r="C37" s="257" t="s">
        <v>650</v>
      </c>
      <c r="D37" s="257">
        <v>2</v>
      </c>
      <c r="E37" s="258">
        <v>36000</v>
      </c>
      <c r="F37" s="259">
        <f t="shared" si="1"/>
        <v>72000</v>
      </c>
      <c r="K37" s="17"/>
    </row>
    <row r="38" spans="1:11" ht="28.8">
      <c r="A38" s="257">
        <v>20</v>
      </c>
      <c r="B38" s="256" t="s">
        <v>675</v>
      </c>
      <c r="C38" s="257" t="s">
        <v>650</v>
      </c>
      <c r="D38" s="257">
        <v>55</v>
      </c>
      <c r="E38" s="258">
        <v>150</v>
      </c>
      <c r="F38" s="259">
        <f t="shared" si="1"/>
        <v>8250</v>
      </c>
      <c r="K38" s="17"/>
    </row>
    <row r="39" spans="1:11" ht="28.8">
      <c r="A39" s="257">
        <v>21</v>
      </c>
      <c r="B39" s="256" t="s">
        <v>676</v>
      </c>
      <c r="C39" s="257" t="s">
        <v>650</v>
      </c>
      <c r="D39" s="257">
        <v>230</v>
      </c>
      <c r="E39" s="258">
        <v>175</v>
      </c>
      <c r="F39" s="259">
        <f t="shared" si="1"/>
        <v>40250</v>
      </c>
      <c r="K39" s="17"/>
    </row>
    <row r="40" spans="1:11" ht="28.8">
      <c r="A40" s="257">
        <v>22</v>
      </c>
      <c r="B40" s="256" t="s">
        <v>677</v>
      </c>
      <c r="C40" s="257" t="s">
        <v>650</v>
      </c>
      <c r="D40" s="257">
        <v>1</v>
      </c>
      <c r="E40" s="226">
        <v>1800</v>
      </c>
      <c r="F40" s="259">
        <f t="shared" si="1"/>
        <v>1800</v>
      </c>
      <c r="K40" s="17"/>
    </row>
    <row r="41" spans="1:11">
      <c r="A41" s="257">
        <v>23</v>
      </c>
      <c r="B41" s="256" t="s">
        <v>678</v>
      </c>
      <c r="C41" s="257" t="s">
        <v>650</v>
      </c>
      <c r="D41" s="264">
        <v>2</v>
      </c>
      <c r="E41" s="265">
        <v>32599</v>
      </c>
      <c r="F41" s="259">
        <f t="shared" si="1"/>
        <v>65198</v>
      </c>
      <c r="K41" s="17"/>
    </row>
    <row r="42" spans="1:11" ht="28.8">
      <c r="A42" s="257">
        <v>24</v>
      </c>
      <c r="B42" s="256" t="s">
        <v>679</v>
      </c>
      <c r="C42" s="257" t="s">
        <v>650</v>
      </c>
      <c r="D42" s="264">
        <v>1</v>
      </c>
      <c r="E42" s="265">
        <v>29400</v>
      </c>
      <c r="F42" s="259">
        <f t="shared" si="1"/>
        <v>29400</v>
      </c>
      <c r="K42" s="17"/>
    </row>
    <row r="43" spans="1:11" ht="86.4">
      <c r="A43" s="257">
        <v>25</v>
      </c>
      <c r="B43" s="266" t="s">
        <v>695</v>
      </c>
      <c r="C43" s="257" t="s">
        <v>660</v>
      </c>
      <c r="D43" s="264">
        <v>1600</v>
      </c>
      <c r="E43" s="265">
        <v>975</v>
      </c>
      <c r="F43" s="259">
        <f t="shared" si="1"/>
        <v>1560000</v>
      </c>
      <c r="K43" s="17"/>
    </row>
    <row r="44" spans="1:11">
      <c r="A44" s="257"/>
      <c r="B44" s="261" t="s">
        <v>5</v>
      </c>
      <c r="C44" s="257"/>
      <c r="D44" s="264"/>
      <c r="E44" s="265"/>
      <c r="F44" s="259">
        <f>SUM(F19:F43)</f>
        <v>4089758</v>
      </c>
      <c r="K44" s="17"/>
    </row>
    <row r="45" spans="1:11">
      <c r="A45" s="257"/>
      <c r="B45" s="261" t="s">
        <v>643</v>
      </c>
      <c r="C45" s="257"/>
      <c r="D45" s="257"/>
      <c r="E45" s="226"/>
      <c r="F45" s="226"/>
      <c r="K45" s="17"/>
    </row>
    <row r="46" spans="1:11" ht="129.6">
      <c r="A46" s="257">
        <v>1</v>
      </c>
      <c r="B46" s="267" t="s">
        <v>649</v>
      </c>
      <c r="C46" s="257" t="s">
        <v>650</v>
      </c>
      <c r="D46" s="257">
        <v>12</v>
      </c>
      <c r="E46" s="226">
        <v>39940</v>
      </c>
      <c r="F46" s="226">
        <f>D46*E46</f>
        <v>479280</v>
      </c>
      <c r="K46" s="17"/>
    </row>
    <row r="47" spans="1:11" ht="129.6">
      <c r="A47" s="257">
        <v>2</v>
      </c>
      <c r="B47" s="256" t="s">
        <v>651</v>
      </c>
      <c r="C47" s="257" t="s">
        <v>650</v>
      </c>
      <c r="D47" s="257">
        <v>230</v>
      </c>
      <c r="E47" s="226">
        <v>18900</v>
      </c>
      <c r="F47" s="226">
        <f t="shared" ref="F47:F54" si="2">D47*E47</f>
        <v>4347000</v>
      </c>
      <c r="K47" s="17"/>
    </row>
    <row r="48" spans="1:11" ht="72">
      <c r="A48" s="257">
        <v>3</v>
      </c>
      <c r="B48" s="256" t="s">
        <v>652</v>
      </c>
      <c r="C48" s="257" t="s">
        <v>650</v>
      </c>
      <c r="D48" s="257">
        <v>2</v>
      </c>
      <c r="E48" s="226">
        <v>148500</v>
      </c>
      <c r="F48" s="226">
        <f t="shared" si="2"/>
        <v>297000</v>
      </c>
      <c r="K48" s="17"/>
    </row>
    <row r="49" spans="1:11" ht="72">
      <c r="A49" s="257">
        <v>4</v>
      </c>
      <c r="B49" s="256" t="s">
        <v>653</v>
      </c>
      <c r="C49" s="257" t="s">
        <v>650</v>
      </c>
      <c r="D49" s="257">
        <v>2</v>
      </c>
      <c r="E49" s="226">
        <v>99000</v>
      </c>
      <c r="F49" s="226">
        <f t="shared" si="2"/>
        <v>198000</v>
      </c>
      <c r="K49" s="17"/>
    </row>
    <row r="50" spans="1:11" ht="100.8">
      <c r="A50" s="257">
        <v>5</v>
      </c>
      <c r="B50" s="256" t="s">
        <v>697</v>
      </c>
      <c r="C50" s="257" t="s">
        <v>650</v>
      </c>
      <c r="D50" s="257">
        <v>2</v>
      </c>
      <c r="E50" s="226">
        <v>1440000</v>
      </c>
      <c r="F50" s="226">
        <f t="shared" si="2"/>
        <v>2880000</v>
      </c>
      <c r="K50" s="17"/>
    </row>
    <row r="51" spans="1:11" ht="57.6">
      <c r="A51" s="257">
        <v>6</v>
      </c>
      <c r="B51" s="256" t="s">
        <v>654</v>
      </c>
      <c r="C51" s="257" t="s">
        <v>650</v>
      </c>
      <c r="D51" s="257">
        <v>2</v>
      </c>
      <c r="E51" s="226">
        <v>8000</v>
      </c>
      <c r="F51" s="226">
        <f t="shared" si="2"/>
        <v>16000</v>
      </c>
      <c r="K51" s="17"/>
    </row>
    <row r="52" spans="1:11" ht="28.8">
      <c r="A52" s="257">
        <v>7</v>
      </c>
      <c r="B52" s="256" t="s">
        <v>655</v>
      </c>
      <c r="C52" s="257" t="s">
        <v>650</v>
      </c>
      <c r="D52" s="257">
        <v>2</v>
      </c>
      <c r="E52" s="226">
        <v>1650</v>
      </c>
      <c r="F52" s="226">
        <f t="shared" si="2"/>
        <v>3300</v>
      </c>
      <c r="K52" s="17"/>
    </row>
    <row r="53" spans="1:11" ht="72">
      <c r="A53" s="257">
        <v>8</v>
      </c>
      <c r="B53" s="256" t="s">
        <v>656</v>
      </c>
      <c r="C53" s="257" t="s">
        <v>650</v>
      </c>
      <c r="D53" s="257">
        <v>1</v>
      </c>
      <c r="E53" s="226">
        <v>29500</v>
      </c>
      <c r="F53" s="226">
        <f t="shared" si="2"/>
        <v>29500</v>
      </c>
      <c r="K53" s="17"/>
    </row>
    <row r="54" spans="1:11" ht="86.4">
      <c r="A54" s="257">
        <v>9</v>
      </c>
      <c r="B54" s="256" t="s">
        <v>657</v>
      </c>
      <c r="C54" s="257" t="s">
        <v>650</v>
      </c>
      <c r="D54" s="257">
        <v>15</v>
      </c>
      <c r="E54" s="226">
        <v>3950</v>
      </c>
      <c r="F54" s="226">
        <f t="shared" si="2"/>
        <v>59250</v>
      </c>
      <c r="K54" s="17"/>
    </row>
    <row r="55" spans="1:11">
      <c r="A55" s="257"/>
      <c r="B55" s="261" t="s">
        <v>121</v>
      </c>
      <c r="C55" s="268"/>
      <c r="D55" s="269"/>
      <c r="E55" s="270"/>
      <c r="F55" s="226">
        <f>SUM(F46:F54)</f>
        <v>8309330</v>
      </c>
      <c r="K55" s="17"/>
    </row>
    <row r="56" spans="1:11">
      <c r="A56" s="257"/>
      <c r="B56" s="261" t="s">
        <v>72</v>
      </c>
      <c r="C56" s="268"/>
      <c r="D56" s="269"/>
      <c r="E56" s="270"/>
      <c r="F56" s="226">
        <f>F17+F44+F55</f>
        <v>14918938</v>
      </c>
      <c r="K56" s="17"/>
    </row>
    <row r="57" spans="1:11">
      <c r="A57" s="226"/>
      <c r="B57" s="226"/>
      <c r="C57" s="515" t="s">
        <v>696</v>
      </c>
      <c r="D57" s="516"/>
      <c r="E57" s="517"/>
      <c r="F57" s="271">
        <f>F56*18%</f>
        <v>2685408.84</v>
      </c>
    </row>
    <row r="58" spans="1:11">
      <c r="A58" s="226"/>
      <c r="B58" s="226"/>
      <c r="C58" s="515" t="s">
        <v>5</v>
      </c>
      <c r="D58" s="516"/>
      <c r="E58" s="517"/>
      <c r="F58" s="271">
        <f>F56+F57</f>
        <v>17604346.84</v>
      </c>
    </row>
  </sheetData>
  <mergeCells count="3">
    <mergeCell ref="A2:F2"/>
    <mergeCell ref="C57:E57"/>
    <mergeCell ref="C58:E58"/>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8"/>
  <sheetViews>
    <sheetView topLeftCell="A69" workbookViewId="0">
      <selection activeCell="B102" sqref="B102"/>
    </sheetView>
  </sheetViews>
  <sheetFormatPr defaultRowHeight="13.2"/>
  <cols>
    <col min="1" max="1" width="17.77734375" style="275" customWidth="1"/>
    <col min="2" max="2" width="29.44140625" style="275" customWidth="1"/>
    <col min="3" max="3" width="11.33203125" style="275" customWidth="1"/>
    <col min="4" max="4" width="11.77734375" style="275" customWidth="1"/>
    <col min="5" max="5" width="11.5546875" style="275" customWidth="1"/>
    <col min="6" max="6" width="12.6640625" style="275" customWidth="1"/>
    <col min="7" max="7" width="14.88671875" style="275" customWidth="1"/>
    <col min="8" max="8" width="26.33203125" style="275" customWidth="1"/>
    <col min="9" max="9" width="14.6640625" style="275" customWidth="1"/>
    <col min="10" max="10" width="15.88671875" style="275" customWidth="1"/>
    <col min="11" max="11" width="12.77734375" style="275" customWidth="1"/>
    <col min="12" max="12" width="13.44140625" style="275" customWidth="1"/>
    <col min="13" max="16384" width="8.88671875" style="275"/>
  </cols>
  <sheetData>
    <row r="1" spans="1:8">
      <c r="A1" s="274" t="s">
        <v>702</v>
      </c>
    </row>
    <row r="2" spans="1:8">
      <c r="A2" s="276"/>
    </row>
    <row r="3" spans="1:8">
      <c r="A3" s="275" t="s">
        <v>701</v>
      </c>
    </row>
    <row r="4" spans="1:8">
      <c r="A4" s="275" t="s">
        <v>703</v>
      </c>
    </row>
    <row r="6" spans="1:8">
      <c r="A6" s="281" t="s">
        <v>704</v>
      </c>
    </row>
    <row r="7" spans="1:8">
      <c r="A7" s="281" t="s">
        <v>700</v>
      </c>
    </row>
    <row r="8" spans="1:8" ht="26.4">
      <c r="A8" s="250" t="s">
        <v>111</v>
      </c>
      <c r="B8" s="250" t="s">
        <v>465</v>
      </c>
      <c r="C8" s="250" t="s">
        <v>455</v>
      </c>
      <c r="D8" s="250" t="s">
        <v>6</v>
      </c>
      <c r="E8" s="250" t="s">
        <v>463</v>
      </c>
      <c r="F8" s="250" t="s">
        <v>705</v>
      </c>
      <c r="G8" s="250" t="s">
        <v>706</v>
      </c>
      <c r="H8" s="250" t="s">
        <v>707</v>
      </c>
    </row>
    <row r="9" spans="1:8" ht="91.2" customHeight="1">
      <c r="A9" s="184">
        <v>1</v>
      </c>
      <c r="B9" s="278" t="s">
        <v>708</v>
      </c>
      <c r="C9" s="278" t="s">
        <v>709</v>
      </c>
      <c r="D9" s="278" t="s">
        <v>710</v>
      </c>
      <c r="E9" s="184">
        <v>1</v>
      </c>
      <c r="F9" s="184">
        <v>222880</v>
      </c>
      <c r="G9" s="184">
        <f>E9*F9</f>
        <v>222880</v>
      </c>
      <c r="H9" s="184"/>
    </row>
    <row r="10" spans="1:8" ht="237.6">
      <c r="A10" s="184">
        <v>2</v>
      </c>
      <c r="B10" s="278" t="s">
        <v>711</v>
      </c>
      <c r="C10" s="278" t="s">
        <v>712</v>
      </c>
      <c r="D10" s="278" t="s">
        <v>710</v>
      </c>
      <c r="E10" s="184">
        <v>1</v>
      </c>
      <c r="F10" s="184">
        <v>46720</v>
      </c>
      <c r="G10" s="184">
        <f t="shared" ref="G10:G22" si="0">E10*F10</f>
        <v>46720</v>
      </c>
      <c r="H10" s="184"/>
    </row>
    <row r="11" spans="1:8" ht="198">
      <c r="A11" s="184">
        <v>3</v>
      </c>
      <c r="B11" s="278" t="s">
        <v>713</v>
      </c>
      <c r="C11" s="278" t="s">
        <v>714</v>
      </c>
      <c r="D11" s="278" t="s">
        <v>710</v>
      </c>
      <c r="E11" s="184">
        <v>2</v>
      </c>
      <c r="F11" s="184">
        <v>120800</v>
      </c>
      <c r="G11" s="184">
        <f t="shared" si="0"/>
        <v>241600</v>
      </c>
      <c r="H11" s="184"/>
    </row>
    <row r="12" spans="1:8" ht="105.6">
      <c r="A12" s="184">
        <v>4</v>
      </c>
      <c r="B12" s="278" t="s">
        <v>715</v>
      </c>
      <c r="C12" s="278" t="s">
        <v>716</v>
      </c>
      <c r="D12" s="278" t="s">
        <v>710</v>
      </c>
      <c r="E12" s="184">
        <v>10</v>
      </c>
      <c r="F12" s="184">
        <v>90400</v>
      </c>
      <c r="G12" s="184">
        <f t="shared" si="0"/>
        <v>904000</v>
      </c>
      <c r="H12" s="184"/>
    </row>
    <row r="13" spans="1:8" ht="132">
      <c r="A13" s="184">
        <v>5</v>
      </c>
      <c r="B13" s="278" t="s">
        <v>739</v>
      </c>
      <c r="C13" s="278" t="s">
        <v>717</v>
      </c>
      <c r="D13" s="278" t="s">
        <v>710</v>
      </c>
      <c r="E13" s="184">
        <v>8</v>
      </c>
      <c r="F13" s="184">
        <v>49600</v>
      </c>
      <c r="G13" s="184">
        <f t="shared" si="0"/>
        <v>396800</v>
      </c>
      <c r="H13" s="184"/>
    </row>
    <row r="14" spans="1:8" ht="145.19999999999999">
      <c r="A14" s="184">
        <v>6</v>
      </c>
      <c r="B14" s="278" t="s">
        <v>740</v>
      </c>
      <c r="C14" s="278" t="s">
        <v>718</v>
      </c>
      <c r="D14" s="278" t="s">
        <v>710</v>
      </c>
      <c r="E14" s="184">
        <v>7</v>
      </c>
      <c r="F14" s="184">
        <v>53600</v>
      </c>
      <c r="G14" s="184">
        <f t="shared" si="0"/>
        <v>375200</v>
      </c>
      <c r="H14" s="184"/>
    </row>
    <row r="15" spans="1:8" ht="132">
      <c r="A15" s="184">
        <v>7</v>
      </c>
      <c r="B15" s="278" t="s">
        <v>719</v>
      </c>
      <c r="C15" s="278" t="s">
        <v>720</v>
      </c>
      <c r="D15" s="278" t="s">
        <v>710</v>
      </c>
      <c r="E15" s="184" t="s">
        <v>721</v>
      </c>
      <c r="F15" s="184">
        <v>94720</v>
      </c>
      <c r="G15" s="184"/>
      <c r="H15" s="184"/>
    </row>
    <row r="16" spans="1:8" ht="98.4" customHeight="1">
      <c r="A16" s="184">
        <v>8</v>
      </c>
      <c r="B16" s="278" t="s">
        <v>722</v>
      </c>
      <c r="C16" s="278" t="s">
        <v>723</v>
      </c>
      <c r="D16" s="278" t="s">
        <v>710</v>
      </c>
      <c r="E16" s="184">
        <v>10</v>
      </c>
      <c r="F16" s="184">
        <v>66000</v>
      </c>
      <c r="G16" s="184">
        <f t="shared" si="0"/>
        <v>660000</v>
      </c>
      <c r="H16" s="184"/>
    </row>
    <row r="17" spans="1:8" ht="96.6" customHeight="1">
      <c r="A17" s="184">
        <v>9</v>
      </c>
      <c r="B17" s="278" t="s">
        <v>724</v>
      </c>
      <c r="C17" s="278" t="s">
        <v>725</v>
      </c>
      <c r="D17" s="278" t="s">
        <v>726</v>
      </c>
      <c r="E17" s="184">
        <v>9</v>
      </c>
      <c r="F17" s="184">
        <v>106400</v>
      </c>
      <c r="G17" s="184">
        <f t="shared" si="0"/>
        <v>957600</v>
      </c>
      <c r="H17" s="184"/>
    </row>
    <row r="18" spans="1:8" ht="103.2" customHeight="1">
      <c r="A18" s="184">
        <v>10</v>
      </c>
      <c r="B18" s="278" t="s">
        <v>727</v>
      </c>
      <c r="C18" s="278" t="s">
        <v>728</v>
      </c>
      <c r="D18" s="278" t="s">
        <v>710</v>
      </c>
      <c r="E18" s="184" t="s">
        <v>721</v>
      </c>
      <c r="F18" s="184">
        <v>123840</v>
      </c>
      <c r="G18" s="184"/>
      <c r="H18" s="184"/>
    </row>
    <row r="19" spans="1:8" ht="80.400000000000006" customHeight="1">
      <c r="A19" s="184">
        <v>11</v>
      </c>
      <c r="B19" s="278" t="s">
        <v>729</v>
      </c>
      <c r="C19" s="278" t="s">
        <v>730</v>
      </c>
      <c r="D19" s="278" t="s">
        <v>710</v>
      </c>
      <c r="E19" s="184">
        <v>4</v>
      </c>
      <c r="F19" s="184">
        <v>25920</v>
      </c>
      <c r="G19" s="184">
        <f t="shared" si="0"/>
        <v>103680</v>
      </c>
      <c r="H19" s="184"/>
    </row>
    <row r="20" spans="1:8" ht="91.8" customHeight="1">
      <c r="A20" s="184">
        <v>12</v>
      </c>
      <c r="B20" s="278" t="s">
        <v>731</v>
      </c>
      <c r="C20" s="278" t="s">
        <v>732</v>
      </c>
      <c r="D20" s="278" t="s">
        <v>710</v>
      </c>
      <c r="E20" s="184">
        <v>15</v>
      </c>
      <c r="F20" s="184">
        <v>14080</v>
      </c>
      <c r="G20" s="184">
        <f t="shared" si="0"/>
        <v>211200</v>
      </c>
      <c r="H20" s="184"/>
    </row>
    <row r="21" spans="1:8" ht="86.4" customHeight="1">
      <c r="A21" s="184">
        <v>13</v>
      </c>
      <c r="B21" s="278" t="s">
        <v>733</v>
      </c>
      <c r="C21" s="278" t="s">
        <v>734</v>
      </c>
      <c r="D21" s="278" t="s">
        <v>710</v>
      </c>
      <c r="E21" s="184">
        <v>6</v>
      </c>
      <c r="F21" s="184">
        <v>24960</v>
      </c>
      <c r="G21" s="184">
        <f t="shared" si="0"/>
        <v>149760</v>
      </c>
      <c r="H21" s="184"/>
    </row>
    <row r="22" spans="1:8" ht="91.2" customHeight="1">
      <c r="A22" s="184">
        <v>14</v>
      </c>
      <c r="B22" s="278" t="s">
        <v>735</v>
      </c>
      <c r="C22" s="278" t="s">
        <v>736</v>
      </c>
      <c r="D22" s="278" t="s">
        <v>736</v>
      </c>
      <c r="E22" s="184">
        <v>5</v>
      </c>
      <c r="F22" s="184">
        <v>52000</v>
      </c>
      <c r="G22" s="184">
        <f t="shared" si="0"/>
        <v>260000</v>
      </c>
      <c r="H22" s="278" t="s">
        <v>736</v>
      </c>
    </row>
    <row r="23" spans="1:8">
      <c r="A23" s="518" t="s">
        <v>737</v>
      </c>
      <c r="B23" s="518"/>
      <c r="C23" s="518"/>
      <c r="D23" s="518"/>
      <c r="E23" s="518"/>
      <c r="F23" s="518"/>
      <c r="G23" s="279">
        <f>SUM(G9:G22)</f>
        <v>4529440</v>
      </c>
      <c r="H23" s="280"/>
    </row>
    <row r="24" spans="1:8">
      <c r="A24" s="518" t="s">
        <v>738</v>
      </c>
      <c r="B24" s="518"/>
      <c r="C24" s="518"/>
      <c r="D24" s="518"/>
      <c r="E24" s="518"/>
      <c r="F24" s="518"/>
      <c r="G24" s="279">
        <v>634122</v>
      </c>
      <c r="H24" s="280"/>
    </row>
    <row r="28" spans="1:8">
      <c r="A28" s="281" t="s">
        <v>741</v>
      </c>
    </row>
    <row r="29" spans="1:8">
      <c r="A29" s="281" t="s">
        <v>742</v>
      </c>
    </row>
    <row r="30" spans="1:8" ht="26.4">
      <c r="A30" s="250" t="s">
        <v>111</v>
      </c>
      <c r="B30" s="250" t="s">
        <v>465</v>
      </c>
      <c r="C30" s="250" t="s">
        <v>455</v>
      </c>
      <c r="D30" s="250" t="s">
        <v>6</v>
      </c>
      <c r="E30" s="250" t="s">
        <v>463</v>
      </c>
      <c r="F30" s="250" t="s">
        <v>705</v>
      </c>
      <c r="G30" s="250" t="s">
        <v>706</v>
      </c>
      <c r="H30" s="250" t="s">
        <v>707</v>
      </c>
    </row>
    <row r="31" spans="1:8" ht="59.4" customHeight="1">
      <c r="A31" s="184">
        <v>1</v>
      </c>
      <c r="B31" s="278" t="s">
        <v>743</v>
      </c>
      <c r="C31" s="278" t="s">
        <v>744</v>
      </c>
      <c r="D31" s="278" t="s">
        <v>745</v>
      </c>
      <c r="E31" s="184">
        <v>1</v>
      </c>
      <c r="F31" s="184">
        <v>290000</v>
      </c>
      <c r="G31" s="184">
        <f>E31*F31</f>
        <v>290000</v>
      </c>
      <c r="H31" s="184"/>
    </row>
    <row r="32" spans="1:8">
      <c r="A32" s="519" t="s">
        <v>746</v>
      </c>
      <c r="B32" s="519"/>
      <c r="C32" s="519"/>
      <c r="D32" s="519"/>
      <c r="E32" s="519"/>
      <c r="F32" s="519"/>
      <c r="G32" s="250">
        <f>SUM(G31)</f>
        <v>290000</v>
      </c>
      <c r="H32" s="184"/>
    </row>
    <row r="33" spans="1:8">
      <c r="A33" s="519" t="s">
        <v>747</v>
      </c>
      <c r="B33" s="519"/>
      <c r="C33" s="519"/>
      <c r="D33" s="519"/>
      <c r="E33" s="519"/>
      <c r="F33" s="519"/>
      <c r="G33" s="250">
        <v>58000</v>
      </c>
      <c r="H33" s="184"/>
    </row>
    <row r="35" spans="1:8" s="282" customFormat="1">
      <c r="A35" s="283" t="s">
        <v>748</v>
      </c>
    </row>
    <row r="36" spans="1:8" s="282" customFormat="1">
      <c r="A36" s="284" t="s">
        <v>749</v>
      </c>
    </row>
    <row r="37" spans="1:8" s="282" customFormat="1">
      <c r="A37" s="284" t="s">
        <v>750</v>
      </c>
    </row>
    <row r="38" spans="1:8" s="282" customFormat="1">
      <c r="A38" s="284" t="s">
        <v>751</v>
      </c>
    </row>
    <row r="39" spans="1:8" s="282" customFormat="1">
      <c r="A39" s="284" t="s">
        <v>752</v>
      </c>
    </row>
    <row r="40" spans="1:8" s="282" customFormat="1">
      <c r="A40" s="284" t="s">
        <v>753</v>
      </c>
    </row>
    <row r="41" spans="1:8" s="282" customFormat="1">
      <c r="A41" s="284" t="s">
        <v>754</v>
      </c>
    </row>
    <row r="42" spans="1:8" s="282" customFormat="1">
      <c r="A42" s="284" t="s">
        <v>755</v>
      </c>
    </row>
    <row r="43" spans="1:8" s="282" customFormat="1"/>
    <row r="44" spans="1:8" s="282" customFormat="1">
      <c r="A44" s="283" t="s">
        <v>756</v>
      </c>
    </row>
    <row r="45" spans="1:8" s="282" customFormat="1">
      <c r="A45" s="284" t="s">
        <v>757</v>
      </c>
    </row>
    <row r="46" spans="1:8" s="282" customFormat="1">
      <c r="A46" s="284" t="s">
        <v>758</v>
      </c>
    </row>
    <row r="47" spans="1:8" s="282" customFormat="1">
      <c r="A47" s="284" t="s">
        <v>759</v>
      </c>
    </row>
    <row r="48" spans="1:8" s="282" customFormat="1">
      <c r="A48" s="284" t="s">
        <v>760</v>
      </c>
    </row>
    <row r="49" spans="1:12" s="282" customFormat="1">
      <c r="A49" s="284" t="s">
        <v>761</v>
      </c>
    </row>
    <row r="50" spans="1:12" s="282" customFormat="1" ht="43.2" customHeight="1">
      <c r="A50" s="520" t="s">
        <v>764</v>
      </c>
      <c r="B50" s="520"/>
      <c r="C50" s="520"/>
      <c r="D50" s="520"/>
      <c r="E50" s="520"/>
      <c r="F50" s="520"/>
      <c r="G50" s="520"/>
    </row>
    <row r="51" spans="1:12" s="282" customFormat="1">
      <c r="A51" s="284" t="s">
        <v>762</v>
      </c>
    </row>
    <row r="52" spans="1:12" s="282" customFormat="1">
      <c r="A52" s="284" t="s">
        <v>763</v>
      </c>
    </row>
    <row r="53" spans="1:12" s="282" customFormat="1"/>
    <row r="54" spans="1:12" s="282" customFormat="1">
      <c r="A54" s="283" t="s">
        <v>765</v>
      </c>
    </row>
    <row r="55" spans="1:12" s="282" customFormat="1" ht="52.8">
      <c r="A55" s="285" t="s">
        <v>766</v>
      </c>
      <c r="B55" s="285" t="s">
        <v>767</v>
      </c>
      <c r="C55" s="285" t="s">
        <v>768</v>
      </c>
      <c r="D55" s="285" t="s">
        <v>769</v>
      </c>
      <c r="E55" s="285" t="s">
        <v>770</v>
      </c>
      <c r="F55" s="285" t="s">
        <v>771</v>
      </c>
      <c r="G55" s="285" t="s">
        <v>772</v>
      </c>
      <c r="H55" s="285" t="s">
        <v>773</v>
      </c>
      <c r="I55" s="285" t="s">
        <v>774</v>
      </c>
      <c r="J55" s="285" t="s">
        <v>775</v>
      </c>
      <c r="K55" s="285" t="s">
        <v>776</v>
      </c>
      <c r="L55" s="285" t="s">
        <v>777</v>
      </c>
    </row>
    <row r="56" spans="1:12" s="282" customFormat="1">
      <c r="A56" s="474" t="s">
        <v>778</v>
      </c>
      <c r="B56" s="474"/>
      <c r="C56" s="474"/>
      <c r="D56" s="474"/>
      <c r="E56" s="474"/>
      <c r="F56" s="474"/>
      <c r="G56" s="474"/>
      <c r="H56" s="474"/>
      <c r="I56" s="474"/>
      <c r="J56" s="474"/>
      <c r="K56" s="474"/>
      <c r="L56" s="474"/>
    </row>
    <row r="57" spans="1:12" s="282" customFormat="1">
      <c r="A57" s="278" t="s">
        <v>779</v>
      </c>
      <c r="B57" s="184">
        <v>2</v>
      </c>
      <c r="C57" s="184">
        <v>2</v>
      </c>
      <c r="D57" s="184"/>
      <c r="E57" s="184"/>
      <c r="F57" s="184"/>
      <c r="G57" s="184"/>
      <c r="H57" s="184">
        <v>1</v>
      </c>
      <c r="I57" s="184"/>
      <c r="J57" s="184"/>
      <c r="K57" s="184"/>
      <c r="L57" s="184"/>
    </row>
    <row r="58" spans="1:12" s="282" customFormat="1" ht="26.4">
      <c r="A58" s="278" t="s">
        <v>780</v>
      </c>
      <c r="B58" s="184"/>
      <c r="C58" s="184">
        <v>1</v>
      </c>
      <c r="D58" s="184">
        <v>1</v>
      </c>
      <c r="E58" s="184"/>
      <c r="F58" s="184"/>
      <c r="G58" s="184">
        <v>2</v>
      </c>
      <c r="H58" s="184">
        <v>2</v>
      </c>
      <c r="I58" s="184"/>
      <c r="J58" s="184"/>
      <c r="K58" s="184"/>
      <c r="L58" s="184"/>
    </row>
    <row r="59" spans="1:12" s="282" customFormat="1">
      <c r="A59" s="278" t="s">
        <v>781</v>
      </c>
      <c r="B59" s="184">
        <v>1</v>
      </c>
      <c r="C59" s="184">
        <v>3</v>
      </c>
      <c r="D59" s="184">
        <v>1</v>
      </c>
      <c r="E59" s="184"/>
      <c r="F59" s="184">
        <v>2</v>
      </c>
      <c r="G59" s="184"/>
      <c r="H59" s="184"/>
      <c r="I59" s="184">
        <v>1</v>
      </c>
      <c r="J59" s="184"/>
      <c r="K59" s="184"/>
      <c r="L59" s="184"/>
    </row>
    <row r="60" spans="1:12" s="282" customFormat="1">
      <c r="A60" s="278" t="s">
        <v>782</v>
      </c>
      <c r="B60" s="184">
        <v>1</v>
      </c>
      <c r="C60" s="184">
        <v>3</v>
      </c>
      <c r="D60" s="184"/>
      <c r="E60" s="184"/>
      <c r="F60" s="184">
        <v>1</v>
      </c>
      <c r="G60" s="184"/>
      <c r="H60" s="184"/>
      <c r="I60" s="184">
        <v>1</v>
      </c>
      <c r="J60" s="184"/>
      <c r="K60" s="184"/>
      <c r="L60" s="184"/>
    </row>
    <row r="61" spans="1:12" s="282" customFormat="1" ht="26.4">
      <c r="A61" s="278" t="s">
        <v>783</v>
      </c>
      <c r="B61" s="184"/>
      <c r="C61" s="184">
        <v>3</v>
      </c>
      <c r="D61" s="184">
        <v>2</v>
      </c>
      <c r="E61" s="184"/>
      <c r="F61" s="184">
        <v>1</v>
      </c>
      <c r="G61" s="184"/>
      <c r="H61" s="184">
        <v>1</v>
      </c>
      <c r="I61" s="184">
        <v>1</v>
      </c>
      <c r="J61" s="184"/>
      <c r="K61" s="184"/>
      <c r="L61" s="184"/>
    </row>
    <row r="62" spans="1:12" s="282" customFormat="1">
      <c r="A62" s="278" t="s">
        <v>784</v>
      </c>
      <c r="B62" s="184"/>
      <c r="C62" s="184"/>
      <c r="D62" s="184">
        <v>1</v>
      </c>
      <c r="E62" s="184"/>
      <c r="F62" s="184"/>
      <c r="G62" s="184">
        <v>1</v>
      </c>
      <c r="H62" s="184"/>
      <c r="I62" s="184"/>
      <c r="J62" s="184"/>
      <c r="K62" s="184"/>
      <c r="L62" s="184"/>
    </row>
    <row r="63" spans="1:12" s="282" customFormat="1">
      <c r="A63" s="278" t="s">
        <v>785</v>
      </c>
      <c r="B63" s="184"/>
      <c r="C63" s="184"/>
      <c r="D63" s="184">
        <v>1</v>
      </c>
      <c r="E63" s="184"/>
      <c r="F63" s="184"/>
      <c r="G63" s="184">
        <v>1</v>
      </c>
      <c r="H63" s="184"/>
      <c r="I63" s="184"/>
      <c r="J63" s="184"/>
      <c r="K63" s="184"/>
      <c r="L63" s="184"/>
    </row>
    <row r="64" spans="1:12" s="282" customFormat="1">
      <c r="A64" s="278" t="s">
        <v>786</v>
      </c>
      <c r="B64" s="184"/>
      <c r="C64" s="184"/>
      <c r="D64" s="184">
        <v>1</v>
      </c>
      <c r="E64" s="184"/>
      <c r="F64" s="184"/>
      <c r="G64" s="184">
        <v>1</v>
      </c>
      <c r="H64" s="184"/>
      <c r="I64" s="184"/>
      <c r="J64" s="184"/>
      <c r="K64" s="184"/>
      <c r="L64" s="184"/>
    </row>
    <row r="65" spans="1:12" s="282" customFormat="1">
      <c r="A65" s="278" t="s">
        <v>787</v>
      </c>
      <c r="B65" s="184"/>
      <c r="C65" s="184"/>
      <c r="D65" s="184">
        <v>2</v>
      </c>
      <c r="E65" s="184"/>
      <c r="F65" s="184">
        <v>1</v>
      </c>
      <c r="G65" s="184"/>
      <c r="H65" s="184"/>
      <c r="I65" s="184"/>
      <c r="J65" s="184"/>
      <c r="K65" s="184"/>
      <c r="L65" s="184"/>
    </row>
    <row r="66" spans="1:12" s="282" customFormat="1" ht="26.4">
      <c r="A66" s="278" t="s">
        <v>788</v>
      </c>
      <c r="B66" s="184"/>
      <c r="C66" s="184"/>
      <c r="D66" s="184">
        <v>4</v>
      </c>
      <c r="E66" s="184"/>
      <c r="F66" s="184"/>
      <c r="G66" s="184"/>
      <c r="H66" s="184"/>
      <c r="I66" s="184"/>
      <c r="J66" s="184"/>
      <c r="K66" s="184"/>
      <c r="L66" s="184"/>
    </row>
    <row r="67" spans="1:12" s="282" customFormat="1">
      <c r="A67" s="285" t="s">
        <v>5</v>
      </c>
      <c r="B67" s="250">
        <f t="shared" ref="B67:L67" si="1">SUM(B57:B66)</f>
        <v>4</v>
      </c>
      <c r="C67" s="250">
        <f t="shared" si="1"/>
        <v>12</v>
      </c>
      <c r="D67" s="250">
        <f t="shared" si="1"/>
        <v>13</v>
      </c>
      <c r="E67" s="250">
        <f t="shared" si="1"/>
        <v>0</v>
      </c>
      <c r="F67" s="250">
        <f t="shared" si="1"/>
        <v>5</v>
      </c>
      <c r="G67" s="250">
        <f t="shared" si="1"/>
        <v>5</v>
      </c>
      <c r="H67" s="250">
        <f t="shared" si="1"/>
        <v>4</v>
      </c>
      <c r="I67" s="250">
        <f t="shared" si="1"/>
        <v>3</v>
      </c>
      <c r="J67" s="250">
        <f t="shared" si="1"/>
        <v>0</v>
      </c>
      <c r="K67" s="250">
        <f t="shared" si="1"/>
        <v>0</v>
      </c>
      <c r="L67" s="250">
        <f t="shared" si="1"/>
        <v>0</v>
      </c>
    </row>
    <row r="68" spans="1:12" s="282" customFormat="1" ht="26.4">
      <c r="A68" s="285" t="s">
        <v>789</v>
      </c>
      <c r="B68" s="250">
        <v>1</v>
      </c>
      <c r="C68" s="250">
        <v>3</v>
      </c>
      <c r="D68" s="250">
        <v>4</v>
      </c>
      <c r="E68" s="250">
        <v>0</v>
      </c>
      <c r="F68" s="250">
        <v>3</v>
      </c>
      <c r="G68" s="250"/>
      <c r="H68" s="250"/>
      <c r="I68" s="250"/>
      <c r="J68" s="250"/>
      <c r="K68" s="250">
        <v>0</v>
      </c>
      <c r="L68" s="250"/>
    </row>
    <row r="69" spans="1:12" s="282" customFormat="1"/>
    <row r="70" spans="1:12" s="282" customFormat="1" ht="52.8">
      <c r="A70" s="285" t="s">
        <v>766</v>
      </c>
      <c r="B70" s="285" t="s">
        <v>767</v>
      </c>
      <c r="C70" s="285" t="s">
        <v>768</v>
      </c>
      <c r="D70" s="285" t="s">
        <v>769</v>
      </c>
      <c r="E70" s="285" t="s">
        <v>770</v>
      </c>
      <c r="F70" s="285" t="s">
        <v>771</v>
      </c>
      <c r="G70" s="285" t="s">
        <v>772</v>
      </c>
      <c r="H70" s="285" t="s">
        <v>773</v>
      </c>
      <c r="I70" s="285" t="s">
        <v>774</v>
      </c>
      <c r="J70" s="285" t="s">
        <v>775</v>
      </c>
      <c r="K70" s="285" t="s">
        <v>776</v>
      </c>
      <c r="L70" s="285" t="s">
        <v>777</v>
      </c>
    </row>
    <row r="71" spans="1:12" s="282" customFormat="1">
      <c r="A71" s="474" t="s">
        <v>799</v>
      </c>
      <c r="B71" s="474"/>
      <c r="C71" s="474"/>
      <c r="D71" s="474"/>
      <c r="E71" s="474"/>
      <c r="F71" s="474"/>
      <c r="G71" s="474"/>
      <c r="H71" s="474"/>
      <c r="I71" s="474"/>
      <c r="J71" s="474"/>
      <c r="K71" s="474"/>
      <c r="L71" s="474"/>
    </row>
    <row r="72" spans="1:12" s="282" customFormat="1" ht="26.4">
      <c r="A72" s="286" t="s">
        <v>800</v>
      </c>
      <c r="B72" s="184"/>
      <c r="C72" s="184">
        <v>3</v>
      </c>
      <c r="D72" s="184">
        <v>1</v>
      </c>
      <c r="E72" s="184"/>
      <c r="F72" s="184"/>
      <c r="G72" s="184">
        <v>2</v>
      </c>
      <c r="H72" s="184">
        <v>1</v>
      </c>
      <c r="I72" s="184"/>
      <c r="J72" s="184"/>
      <c r="K72" s="184"/>
      <c r="L72" s="184"/>
    </row>
    <row r="73" spans="1:12" s="282" customFormat="1">
      <c r="A73" s="286" t="s">
        <v>801</v>
      </c>
      <c r="B73" s="184"/>
      <c r="C73" s="184">
        <v>3</v>
      </c>
      <c r="D73" s="184"/>
      <c r="E73" s="184"/>
      <c r="F73" s="184">
        <v>1</v>
      </c>
      <c r="G73" s="184"/>
      <c r="H73" s="184"/>
      <c r="I73" s="184"/>
      <c r="J73" s="184"/>
      <c r="K73" s="184"/>
      <c r="L73" s="184"/>
    </row>
    <row r="74" spans="1:12" s="282" customFormat="1">
      <c r="A74" s="286" t="s">
        <v>802</v>
      </c>
      <c r="B74" s="184"/>
      <c r="C74" s="184"/>
      <c r="D74" s="184"/>
      <c r="E74" s="184"/>
      <c r="F74" s="184"/>
      <c r="G74" s="184"/>
      <c r="H74" s="184"/>
      <c r="I74" s="184"/>
      <c r="J74" s="184"/>
      <c r="K74" s="184"/>
      <c r="L74" s="184"/>
    </row>
    <row r="75" spans="1:12" s="282" customFormat="1" ht="26.4">
      <c r="A75" s="286" t="s">
        <v>803</v>
      </c>
      <c r="B75" s="184"/>
      <c r="C75" s="184"/>
      <c r="D75" s="184"/>
      <c r="E75" s="184"/>
      <c r="F75" s="184"/>
      <c r="G75" s="184"/>
      <c r="H75" s="184"/>
      <c r="I75" s="184"/>
      <c r="J75" s="184"/>
      <c r="K75" s="184"/>
      <c r="L75" s="184"/>
    </row>
    <row r="76" spans="1:12" s="282" customFormat="1" ht="66" customHeight="1">
      <c r="A76" s="286" t="s">
        <v>804</v>
      </c>
      <c r="B76" s="184"/>
      <c r="C76" s="184"/>
      <c r="D76" s="184"/>
      <c r="E76" s="184"/>
      <c r="F76" s="184"/>
      <c r="G76" s="184"/>
      <c r="H76" s="184"/>
      <c r="I76" s="184"/>
      <c r="J76" s="184"/>
      <c r="K76" s="184"/>
      <c r="L76" s="184"/>
    </row>
    <row r="77" spans="1:12" s="282" customFormat="1">
      <c r="A77" s="286" t="s">
        <v>805</v>
      </c>
      <c r="B77" s="184"/>
      <c r="C77" s="184"/>
      <c r="D77" s="184"/>
      <c r="E77" s="184"/>
      <c r="F77" s="184"/>
      <c r="G77" s="184"/>
      <c r="H77" s="184"/>
      <c r="I77" s="184"/>
      <c r="J77" s="184"/>
      <c r="K77" s="184"/>
      <c r="L77" s="184"/>
    </row>
    <row r="78" spans="1:12" s="282" customFormat="1">
      <c r="A78" s="286" t="s">
        <v>806</v>
      </c>
      <c r="B78" s="184"/>
      <c r="C78" s="184"/>
      <c r="D78" s="184"/>
      <c r="E78" s="184"/>
      <c r="F78" s="184"/>
      <c r="G78" s="184"/>
      <c r="H78" s="184"/>
      <c r="I78" s="184"/>
      <c r="J78" s="184"/>
      <c r="K78" s="184"/>
      <c r="L78" s="184"/>
    </row>
    <row r="79" spans="1:12" s="282" customFormat="1">
      <c r="A79" s="286" t="s">
        <v>807</v>
      </c>
      <c r="B79" s="184"/>
      <c r="C79" s="184"/>
      <c r="D79" s="184"/>
      <c r="E79" s="184"/>
      <c r="F79" s="184"/>
      <c r="G79" s="184"/>
      <c r="H79" s="184"/>
      <c r="I79" s="184"/>
      <c r="J79" s="184"/>
      <c r="K79" s="184"/>
      <c r="L79" s="184"/>
    </row>
    <row r="80" spans="1:12" s="282" customFormat="1">
      <c r="A80" s="286" t="s">
        <v>808</v>
      </c>
      <c r="B80" s="184"/>
      <c r="C80" s="184"/>
      <c r="D80" s="184"/>
      <c r="E80" s="184"/>
      <c r="F80" s="184"/>
      <c r="G80" s="184"/>
      <c r="H80" s="184"/>
      <c r="I80" s="184"/>
      <c r="J80" s="184"/>
      <c r="K80" s="184"/>
      <c r="L80" s="184"/>
    </row>
    <row r="81" spans="1:12" s="282" customFormat="1" ht="13.2" customHeight="1">
      <c r="A81" s="286" t="s">
        <v>809</v>
      </c>
      <c r="B81" s="184"/>
      <c r="C81" s="184"/>
      <c r="D81" s="184"/>
      <c r="E81" s="184"/>
      <c r="F81" s="184"/>
      <c r="G81" s="184"/>
      <c r="H81" s="184"/>
      <c r="I81" s="184"/>
      <c r="J81" s="184"/>
      <c r="K81" s="184"/>
      <c r="L81" s="184"/>
    </row>
    <row r="82" spans="1:12" s="282" customFormat="1" ht="13.2" customHeight="1">
      <c r="A82" s="286" t="s">
        <v>810</v>
      </c>
      <c r="B82" s="184"/>
      <c r="C82" s="184"/>
      <c r="D82" s="184"/>
      <c r="E82" s="184"/>
      <c r="F82" s="184"/>
      <c r="G82" s="184"/>
      <c r="H82" s="184"/>
      <c r="I82" s="184"/>
      <c r="J82" s="184"/>
      <c r="K82" s="184"/>
      <c r="L82" s="184"/>
    </row>
    <row r="83" spans="1:12" s="282" customFormat="1" ht="13.2" customHeight="1">
      <c r="A83" s="285" t="s">
        <v>5</v>
      </c>
      <c r="B83" s="250">
        <f t="shared" ref="B83:L83" si="2">SUM(B72:B81)</f>
        <v>0</v>
      </c>
      <c r="C83" s="250">
        <f t="shared" si="2"/>
        <v>6</v>
      </c>
      <c r="D83" s="250">
        <f t="shared" si="2"/>
        <v>1</v>
      </c>
      <c r="E83" s="250">
        <f t="shared" si="2"/>
        <v>0</v>
      </c>
      <c r="F83" s="250">
        <f t="shared" si="2"/>
        <v>1</v>
      </c>
      <c r="G83" s="250">
        <f t="shared" si="2"/>
        <v>2</v>
      </c>
      <c r="H83" s="250">
        <f t="shared" si="2"/>
        <v>1</v>
      </c>
      <c r="I83" s="250">
        <f t="shared" si="2"/>
        <v>0</v>
      </c>
      <c r="J83" s="250">
        <f t="shared" si="2"/>
        <v>0</v>
      </c>
      <c r="K83" s="250">
        <f t="shared" si="2"/>
        <v>0</v>
      </c>
      <c r="L83" s="250">
        <f t="shared" si="2"/>
        <v>0</v>
      </c>
    </row>
    <row r="84" spans="1:12" s="282" customFormat="1" ht="26.4">
      <c r="A84" s="285" t="s">
        <v>789</v>
      </c>
      <c r="B84" s="250"/>
      <c r="C84" s="250"/>
      <c r="D84" s="250"/>
      <c r="E84" s="250"/>
      <c r="F84" s="250"/>
      <c r="G84" s="250"/>
      <c r="H84" s="250"/>
      <c r="I84" s="250"/>
      <c r="J84" s="250"/>
      <c r="K84" s="250"/>
      <c r="L84" s="250"/>
    </row>
    <row r="85" spans="1:12" s="282" customFormat="1">
      <c r="H85" s="289"/>
    </row>
    <row r="86" spans="1:12" s="282" customFormat="1" ht="52.8">
      <c r="A86" s="285" t="s">
        <v>766</v>
      </c>
      <c r="B86" s="285" t="s">
        <v>767</v>
      </c>
      <c r="C86" s="285" t="s">
        <v>768</v>
      </c>
      <c r="D86" s="285" t="s">
        <v>769</v>
      </c>
      <c r="E86" s="285" t="s">
        <v>770</v>
      </c>
      <c r="F86" s="285" t="s">
        <v>771</v>
      </c>
      <c r="G86" s="285" t="s">
        <v>772</v>
      </c>
      <c r="H86" s="285" t="s">
        <v>773</v>
      </c>
      <c r="I86" s="285" t="s">
        <v>774</v>
      </c>
      <c r="J86" s="285" t="s">
        <v>775</v>
      </c>
      <c r="K86" s="285" t="s">
        <v>776</v>
      </c>
      <c r="L86" s="285" t="s">
        <v>777</v>
      </c>
    </row>
    <row r="87" spans="1:12" s="282" customFormat="1">
      <c r="A87" s="474" t="s">
        <v>811</v>
      </c>
      <c r="B87" s="474"/>
      <c r="C87" s="474"/>
      <c r="D87" s="474"/>
      <c r="E87" s="474"/>
      <c r="F87" s="474"/>
      <c r="G87" s="474"/>
      <c r="H87" s="474"/>
      <c r="I87" s="474"/>
      <c r="J87" s="474"/>
      <c r="K87" s="474"/>
      <c r="L87" s="474"/>
    </row>
    <row r="88" spans="1:12" s="282" customFormat="1">
      <c r="A88" s="286"/>
      <c r="B88" s="184"/>
      <c r="C88" s="184"/>
      <c r="D88" s="184"/>
      <c r="E88" s="184"/>
      <c r="F88" s="184"/>
      <c r="G88" s="184"/>
      <c r="H88" s="184"/>
      <c r="I88" s="184"/>
      <c r="J88" s="184"/>
      <c r="K88" s="184"/>
      <c r="L88" s="184"/>
    </row>
    <row r="89" spans="1:12" s="282" customFormat="1">
      <c r="A89" s="286"/>
      <c r="B89" s="184"/>
      <c r="C89" s="184"/>
      <c r="D89" s="184"/>
      <c r="E89" s="184"/>
      <c r="F89" s="184"/>
      <c r="G89" s="184"/>
      <c r="H89" s="184"/>
      <c r="I89" s="184"/>
      <c r="J89" s="184"/>
      <c r="K89" s="184"/>
      <c r="L89" s="184"/>
    </row>
    <row r="90" spans="1:12" s="282" customFormat="1">
      <c r="A90" s="286"/>
      <c r="B90" s="184"/>
      <c r="C90" s="184"/>
      <c r="D90" s="184"/>
      <c r="E90" s="184"/>
      <c r="F90" s="184"/>
      <c r="G90" s="184"/>
      <c r="H90" s="184"/>
      <c r="I90" s="184"/>
      <c r="J90" s="184"/>
      <c r="K90" s="184"/>
      <c r="L90" s="184"/>
    </row>
    <row r="91" spans="1:12" s="282" customFormat="1">
      <c r="A91" s="286"/>
      <c r="B91" s="184"/>
      <c r="C91" s="184"/>
      <c r="D91" s="184"/>
      <c r="E91" s="184"/>
      <c r="F91" s="184"/>
      <c r="G91" s="184"/>
      <c r="H91" s="184"/>
      <c r="I91" s="184"/>
      <c r="J91" s="184"/>
      <c r="K91" s="184"/>
      <c r="L91" s="184"/>
    </row>
    <row r="92" spans="1:12" s="282" customFormat="1">
      <c r="A92" s="286"/>
      <c r="B92" s="184"/>
      <c r="C92" s="184"/>
      <c r="D92" s="184"/>
      <c r="E92" s="184"/>
      <c r="F92" s="184"/>
      <c r="G92" s="184"/>
      <c r="H92" s="184"/>
      <c r="I92" s="184"/>
      <c r="J92" s="184"/>
      <c r="K92" s="184"/>
      <c r="L92" s="184"/>
    </row>
    <row r="93" spans="1:12" s="282" customFormat="1">
      <c r="A93" s="286"/>
      <c r="B93" s="184"/>
      <c r="C93" s="184"/>
      <c r="D93" s="184"/>
      <c r="E93" s="184"/>
      <c r="F93" s="184"/>
      <c r="G93" s="184"/>
      <c r="H93" s="184"/>
      <c r="I93" s="184"/>
      <c r="J93" s="184"/>
      <c r="K93" s="184"/>
      <c r="L93" s="184"/>
    </row>
    <row r="94" spans="1:12" s="282" customFormat="1">
      <c r="A94" s="286"/>
      <c r="B94" s="184"/>
      <c r="C94" s="184"/>
      <c r="D94" s="184"/>
      <c r="E94" s="184"/>
      <c r="F94" s="184"/>
      <c r="G94" s="184"/>
      <c r="H94" s="184"/>
      <c r="I94" s="184"/>
      <c r="J94" s="184"/>
      <c r="K94" s="184"/>
      <c r="L94" s="184"/>
    </row>
    <row r="95" spans="1:12" s="282" customFormat="1">
      <c r="A95" s="286"/>
      <c r="B95" s="184"/>
      <c r="C95" s="184"/>
      <c r="D95" s="184"/>
      <c r="E95" s="184"/>
      <c r="F95" s="184"/>
      <c r="G95" s="184"/>
      <c r="H95" s="184"/>
      <c r="I95" s="184"/>
      <c r="J95" s="184"/>
      <c r="K95" s="184"/>
      <c r="L95" s="184"/>
    </row>
    <row r="96" spans="1:12" s="282" customFormat="1">
      <c r="A96" s="286"/>
      <c r="B96" s="184"/>
      <c r="C96" s="184"/>
      <c r="D96" s="184"/>
      <c r="E96" s="184"/>
      <c r="F96" s="184"/>
      <c r="G96" s="184"/>
      <c r="H96" s="184"/>
      <c r="I96" s="184"/>
      <c r="J96" s="184"/>
      <c r="K96" s="184"/>
      <c r="L96" s="184"/>
    </row>
    <row r="97" spans="1:12" s="282" customFormat="1">
      <c r="A97" s="286"/>
      <c r="B97" s="184"/>
      <c r="C97" s="184"/>
      <c r="D97" s="184"/>
      <c r="E97" s="184"/>
      <c r="F97" s="184"/>
      <c r="G97" s="184"/>
      <c r="H97" s="184"/>
      <c r="I97" s="184"/>
      <c r="J97" s="184"/>
      <c r="K97" s="184"/>
      <c r="L97" s="184"/>
    </row>
    <row r="98" spans="1:12" s="282" customFormat="1">
      <c r="A98" s="286"/>
      <c r="B98" s="184"/>
      <c r="C98" s="184"/>
      <c r="D98" s="184"/>
      <c r="E98" s="184"/>
      <c r="F98" s="184"/>
      <c r="G98" s="184"/>
      <c r="H98" s="184"/>
      <c r="I98" s="184"/>
      <c r="J98" s="184"/>
      <c r="K98" s="184"/>
      <c r="L98" s="184"/>
    </row>
    <row r="99" spans="1:12" s="282" customFormat="1">
      <c r="A99" s="285" t="s">
        <v>5</v>
      </c>
      <c r="B99" s="250">
        <f t="shared" ref="B99:L99" si="3">SUM(B88:B97)</f>
        <v>0</v>
      </c>
      <c r="C99" s="250">
        <f t="shared" si="3"/>
        <v>0</v>
      </c>
      <c r="D99" s="250">
        <f t="shared" si="3"/>
        <v>0</v>
      </c>
      <c r="E99" s="250">
        <f t="shared" si="3"/>
        <v>0</v>
      </c>
      <c r="F99" s="250">
        <f t="shared" si="3"/>
        <v>0</v>
      </c>
      <c r="G99" s="250">
        <f t="shared" si="3"/>
        <v>0</v>
      </c>
      <c r="H99" s="250">
        <f t="shared" si="3"/>
        <v>0</v>
      </c>
      <c r="I99" s="250">
        <f t="shared" si="3"/>
        <v>0</v>
      </c>
      <c r="J99" s="250">
        <f t="shared" si="3"/>
        <v>0</v>
      </c>
      <c r="K99" s="250">
        <f t="shared" si="3"/>
        <v>0</v>
      </c>
      <c r="L99" s="250">
        <f t="shared" si="3"/>
        <v>0</v>
      </c>
    </row>
    <row r="100" spans="1:12" s="282" customFormat="1" ht="26.4">
      <c r="A100" s="285" t="s">
        <v>789</v>
      </c>
      <c r="B100" s="250"/>
      <c r="C100" s="250"/>
      <c r="D100" s="250"/>
      <c r="E100" s="250"/>
      <c r="F100" s="250"/>
      <c r="G100" s="250"/>
      <c r="H100" s="250"/>
      <c r="I100" s="250"/>
      <c r="J100" s="250"/>
      <c r="K100" s="250"/>
      <c r="L100" s="250"/>
    </row>
    <row r="101" spans="1:12" s="282" customFormat="1"/>
    <row r="102" spans="1:12" s="282" customFormat="1"/>
    <row r="103" spans="1:12" s="282" customFormat="1"/>
    <row r="104" spans="1:12" s="282" customFormat="1"/>
    <row r="105" spans="1:12" s="282" customFormat="1"/>
    <row r="106" spans="1:12" s="282" customFormat="1"/>
    <row r="107" spans="1:12" s="282" customFormat="1"/>
    <row r="108" spans="1:12" s="282" customFormat="1"/>
    <row r="109" spans="1:12" s="282" customFormat="1"/>
    <row r="110" spans="1:12" s="282" customFormat="1"/>
    <row r="111" spans="1:12" s="282" customFormat="1"/>
    <row r="112" spans="1:12" s="282" customFormat="1">
      <c r="A112" s="274" t="s">
        <v>790</v>
      </c>
    </row>
    <row r="113" spans="1:7" s="282" customFormat="1"/>
    <row r="114" spans="1:7" s="282" customFormat="1">
      <c r="A114" s="281" t="s">
        <v>791</v>
      </c>
    </row>
    <row r="115" spans="1:7" s="282" customFormat="1">
      <c r="A115" s="281" t="s">
        <v>700</v>
      </c>
    </row>
    <row r="116" spans="1:7" s="282" customFormat="1" ht="26.4">
      <c r="A116" s="250" t="s">
        <v>111</v>
      </c>
      <c r="B116" s="250" t="s">
        <v>465</v>
      </c>
      <c r="C116" s="250" t="s">
        <v>6</v>
      </c>
      <c r="D116" s="250" t="s">
        <v>463</v>
      </c>
      <c r="E116" s="250" t="s">
        <v>705</v>
      </c>
      <c r="F116" s="250" t="s">
        <v>706</v>
      </c>
      <c r="G116" s="250" t="s">
        <v>707</v>
      </c>
    </row>
    <row r="117" spans="1:7" s="282" customFormat="1" ht="39.6">
      <c r="A117" s="184">
        <v>1</v>
      </c>
      <c r="B117" s="277" t="s">
        <v>792</v>
      </c>
      <c r="C117" s="288" t="s">
        <v>726</v>
      </c>
      <c r="D117" s="184">
        <v>9</v>
      </c>
      <c r="E117" s="184">
        <v>132720</v>
      </c>
      <c r="F117" s="184">
        <f>D117*E117</f>
        <v>1194480</v>
      </c>
      <c r="G117" s="184"/>
    </row>
    <row r="118" spans="1:7" s="282" customFormat="1" ht="39.6">
      <c r="A118" s="184">
        <v>2</v>
      </c>
      <c r="B118" s="277" t="s">
        <v>793</v>
      </c>
      <c r="C118" s="288" t="s">
        <v>710</v>
      </c>
      <c r="D118" s="184">
        <v>2</v>
      </c>
      <c r="E118" s="184">
        <v>154460</v>
      </c>
      <c r="F118" s="184">
        <f t="shared" ref="F118:F121" si="4">D118*E118</f>
        <v>308920</v>
      </c>
      <c r="G118" s="184"/>
    </row>
    <row r="119" spans="1:7" s="282" customFormat="1" ht="39.6">
      <c r="A119" s="184">
        <v>3</v>
      </c>
      <c r="B119" s="277" t="s">
        <v>794</v>
      </c>
      <c r="C119" s="288" t="s">
        <v>710</v>
      </c>
      <c r="D119" s="184">
        <v>3</v>
      </c>
      <c r="E119" s="184">
        <v>176220</v>
      </c>
      <c r="F119" s="184">
        <f t="shared" si="4"/>
        <v>528660</v>
      </c>
      <c r="G119" s="184"/>
    </row>
    <row r="120" spans="1:7" s="282" customFormat="1" ht="39.6">
      <c r="A120" s="184">
        <v>4</v>
      </c>
      <c r="B120" s="277" t="s">
        <v>795</v>
      </c>
      <c r="C120" s="288" t="s">
        <v>710</v>
      </c>
      <c r="D120" s="184">
        <v>2</v>
      </c>
      <c r="E120" s="184">
        <v>162700</v>
      </c>
      <c r="F120" s="184">
        <f t="shared" si="4"/>
        <v>325400</v>
      </c>
      <c r="G120" s="184"/>
    </row>
    <row r="121" spans="1:7" s="282" customFormat="1" ht="39.6">
      <c r="A121" s="184">
        <v>5</v>
      </c>
      <c r="B121" s="277" t="s">
        <v>796</v>
      </c>
      <c r="C121" s="288" t="s">
        <v>710</v>
      </c>
      <c r="D121" s="184">
        <v>3</v>
      </c>
      <c r="E121" s="184">
        <v>184460</v>
      </c>
      <c r="F121" s="184">
        <f t="shared" si="4"/>
        <v>553380</v>
      </c>
      <c r="G121" s="184"/>
    </row>
    <row r="122" spans="1:7" s="282" customFormat="1" ht="13.8">
      <c r="A122" s="521" t="s">
        <v>797</v>
      </c>
      <c r="B122" s="522"/>
      <c r="C122" s="522"/>
      <c r="D122" s="522"/>
      <c r="E122" s="523"/>
      <c r="F122" s="285">
        <f>SUM(F117:F121)</f>
        <v>2910840</v>
      </c>
      <c r="G122" s="250"/>
    </row>
    <row r="123" spans="1:7" s="282" customFormat="1" ht="13.8">
      <c r="A123" s="521" t="s">
        <v>798</v>
      </c>
      <c r="B123" s="522"/>
      <c r="C123" s="522"/>
      <c r="D123" s="522"/>
      <c r="E123" s="523"/>
      <c r="F123" s="287">
        <f>123500*2</f>
        <v>247000</v>
      </c>
      <c r="G123" s="250"/>
    </row>
    <row r="124" spans="1:7" s="282" customFormat="1"/>
    <row r="125" spans="1:7" s="282" customFormat="1"/>
    <row r="126" spans="1:7" s="282" customFormat="1"/>
    <row r="127" spans="1:7" s="282" customFormat="1"/>
    <row r="128" spans="1:7" s="282" customFormat="1"/>
    <row r="129" s="282" customFormat="1"/>
    <row r="130" s="282" customFormat="1"/>
    <row r="131" s="282" customFormat="1"/>
    <row r="132" s="282" customFormat="1"/>
    <row r="133" s="282" customFormat="1"/>
    <row r="134" s="282" customFormat="1"/>
    <row r="135" s="282" customFormat="1"/>
    <row r="136" s="282" customFormat="1"/>
    <row r="137" s="282" customFormat="1"/>
    <row r="138" s="282" customFormat="1"/>
    <row r="139" s="282" customFormat="1"/>
    <row r="140" s="282" customFormat="1"/>
    <row r="141" s="282" customFormat="1"/>
    <row r="142" s="282" customFormat="1"/>
    <row r="143" s="282" customFormat="1"/>
    <row r="144" s="282" customFormat="1"/>
    <row r="145" s="282" customFormat="1"/>
    <row r="146" s="282" customFormat="1"/>
    <row r="147" s="282" customFormat="1"/>
    <row r="148" s="282" customFormat="1"/>
    <row r="149" s="282" customFormat="1"/>
    <row r="150" s="282" customFormat="1"/>
    <row r="151" s="282" customFormat="1"/>
    <row r="152" s="282" customFormat="1"/>
    <row r="153" s="282" customFormat="1"/>
    <row r="154" s="282" customFormat="1"/>
    <row r="155" s="282" customFormat="1"/>
    <row r="156" s="282" customFormat="1"/>
    <row r="157" s="282" customFormat="1"/>
    <row r="158" s="282" customFormat="1"/>
    <row r="159" s="282" customFormat="1"/>
    <row r="160" s="282" customFormat="1"/>
    <row r="161" s="282" customFormat="1"/>
    <row r="162" s="282" customFormat="1"/>
    <row r="163" s="282" customFormat="1"/>
    <row r="164" s="282" customFormat="1"/>
    <row r="165" s="282" customFormat="1"/>
    <row r="166" s="282" customFormat="1"/>
    <row r="167" s="282" customFormat="1"/>
    <row r="168" s="282" customFormat="1"/>
    <row r="169" s="282" customFormat="1"/>
    <row r="170" s="282" customFormat="1"/>
    <row r="171" s="282" customFormat="1"/>
    <row r="172" s="282" customFormat="1"/>
    <row r="173" s="282" customFormat="1"/>
    <row r="174" s="282" customFormat="1"/>
    <row r="175" s="282" customFormat="1"/>
    <row r="176" s="282" customFormat="1"/>
    <row r="177" s="282" customFormat="1"/>
    <row r="178" s="282" customFormat="1"/>
    <row r="179" s="282" customFormat="1"/>
    <row r="180" s="282" customFormat="1"/>
    <row r="181" s="282" customFormat="1"/>
    <row r="182" s="282" customFormat="1"/>
    <row r="183" s="282" customFormat="1"/>
    <row r="184" s="282" customFormat="1"/>
    <row r="185" s="282" customFormat="1"/>
    <row r="186" s="282" customFormat="1"/>
    <row r="187" s="282" customFormat="1"/>
    <row r="188" s="282" customFormat="1"/>
  </sheetData>
  <mergeCells count="10">
    <mergeCell ref="A122:E122"/>
    <mergeCell ref="A123:E123"/>
    <mergeCell ref="A87:L87"/>
    <mergeCell ref="A56:L56"/>
    <mergeCell ref="A71:L71"/>
    <mergeCell ref="A23:F23"/>
    <mergeCell ref="A24:F24"/>
    <mergeCell ref="A32:F32"/>
    <mergeCell ref="A33:F33"/>
    <mergeCell ref="A50:G50"/>
  </mergeCells>
  <pageMargins left="0.7" right="0.7" top="0.75" bottom="0.75" header="0.3" footer="0.3"/>
  <pageSetup orientation="portrait" horizontalDpi="0" verticalDpi="0"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B25" sqref="B25"/>
    </sheetView>
  </sheetViews>
  <sheetFormatPr defaultRowHeight="14.4"/>
  <cols>
    <col min="1" max="1" width="6.44140625" style="292" customWidth="1"/>
    <col min="2" max="2" width="52.44140625" style="292" customWidth="1"/>
    <col min="3" max="3" width="6.44140625" style="292" customWidth="1"/>
    <col min="4" max="4" width="12" style="292" customWidth="1"/>
    <col min="5" max="5" width="11.109375" style="292" customWidth="1"/>
    <col min="6" max="16384" width="8.88671875" style="292"/>
  </cols>
  <sheetData>
    <row r="1" spans="1:5" ht="17.399999999999999" customHeight="1">
      <c r="A1" s="272" t="s">
        <v>0</v>
      </c>
      <c r="B1" s="272" t="s">
        <v>1</v>
      </c>
      <c r="C1" s="272" t="s">
        <v>2</v>
      </c>
      <c r="D1" s="272" t="s">
        <v>3</v>
      </c>
      <c r="E1" s="272" t="s">
        <v>4</v>
      </c>
    </row>
    <row r="2" spans="1:5">
      <c r="A2" s="29">
        <v>1</v>
      </c>
      <c r="B2" s="29" t="s">
        <v>227</v>
      </c>
      <c r="C2" s="29">
        <v>1</v>
      </c>
      <c r="D2" s="29">
        <v>2400</v>
      </c>
      <c r="E2" s="29">
        <f t="shared" ref="E2:E8" si="0">C2*D2</f>
        <v>2400</v>
      </c>
    </row>
    <row r="3" spans="1:5" ht="16.2" customHeight="1">
      <c r="A3" s="29">
        <v>2</v>
      </c>
      <c r="B3" s="29" t="s">
        <v>813</v>
      </c>
      <c r="C3" s="29">
        <v>1</v>
      </c>
      <c r="D3" s="29">
        <v>5950</v>
      </c>
      <c r="E3" s="29">
        <f t="shared" si="0"/>
        <v>5950</v>
      </c>
    </row>
    <row r="4" spans="1:5">
      <c r="A4" s="29">
        <v>3</v>
      </c>
      <c r="B4" s="29" t="s">
        <v>814</v>
      </c>
      <c r="C4" s="29">
        <v>2</v>
      </c>
      <c r="D4" s="29">
        <v>630</v>
      </c>
      <c r="E4" s="29">
        <f t="shared" si="0"/>
        <v>1260</v>
      </c>
    </row>
    <row r="5" spans="1:5">
      <c r="A5" s="29">
        <v>4</v>
      </c>
      <c r="B5" s="29" t="s">
        <v>54</v>
      </c>
      <c r="C5" s="29">
        <v>1</v>
      </c>
      <c r="D5" s="29">
        <v>55</v>
      </c>
      <c r="E5" s="29">
        <f t="shared" si="0"/>
        <v>55</v>
      </c>
    </row>
    <row r="6" spans="1:5">
      <c r="A6" s="29">
        <v>5</v>
      </c>
      <c r="B6" s="29" t="s">
        <v>815</v>
      </c>
      <c r="C6" s="29">
        <v>1</v>
      </c>
      <c r="D6" s="29">
        <v>450</v>
      </c>
      <c r="E6" s="29">
        <f t="shared" si="0"/>
        <v>450</v>
      </c>
    </row>
    <row r="7" spans="1:5">
      <c r="A7" s="29">
        <v>6</v>
      </c>
      <c r="B7" s="29" t="s">
        <v>66</v>
      </c>
      <c r="C7" s="29">
        <v>1</v>
      </c>
      <c r="D7" s="29">
        <v>4500</v>
      </c>
      <c r="E7" s="29">
        <f t="shared" si="0"/>
        <v>4500</v>
      </c>
    </row>
    <row r="8" spans="1:5" ht="24.6" customHeight="1">
      <c r="A8" s="29">
        <v>7</v>
      </c>
      <c r="B8" s="29" t="s">
        <v>25</v>
      </c>
      <c r="C8" s="29">
        <v>1</v>
      </c>
      <c r="D8" s="29">
        <v>2000</v>
      </c>
      <c r="E8" s="29">
        <f t="shared" si="0"/>
        <v>2000</v>
      </c>
    </row>
    <row r="9" spans="1:5">
      <c r="A9" s="429" t="s">
        <v>5</v>
      </c>
      <c r="B9" s="430"/>
      <c r="C9" s="430"/>
      <c r="D9" s="431"/>
      <c r="E9" s="272">
        <f>SUM(E2:E8)</f>
        <v>16615</v>
      </c>
    </row>
    <row r="10" spans="1:5">
      <c r="A10" s="422" t="s">
        <v>39</v>
      </c>
      <c r="B10" s="422"/>
      <c r="C10" s="422"/>
      <c r="D10" s="422"/>
      <c r="E10" s="272">
        <f>E9*9%</f>
        <v>1495.35</v>
      </c>
    </row>
    <row r="11" spans="1:5">
      <c r="A11" s="422" t="s">
        <v>39</v>
      </c>
      <c r="B11" s="422"/>
      <c r="C11" s="422"/>
      <c r="D11" s="422"/>
      <c r="E11" s="272">
        <f>E9*9%</f>
        <v>1495.35</v>
      </c>
    </row>
    <row r="12" spans="1:5">
      <c r="A12" s="422" t="s">
        <v>40</v>
      </c>
      <c r="B12" s="422"/>
      <c r="C12" s="422"/>
      <c r="D12" s="422"/>
      <c r="E12" s="272">
        <f>SUM(E9:E11)</f>
        <v>19605.699999999997</v>
      </c>
    </row>
    <row r="13" spans="1:5">
      <c r="A13" s="293"/>
      <c r="B13" s="293"/>
      <c r="C13" s="293"/>
      <c r="D13" s="293"/>
      <c r="E13" s="293"/>
    </row>
    <row r="14" spans="1:5">
      <c r="A14" s="442" t="s">
        <v>812</v>
      </c>
      <c r="B14" s="442"/>
      <c r="C14" s="442"/>
      <c r="D14" s="442"/>
      <c r="E14" s="294"/>
    </row>
    <row r="15" spans="1:5">
      <c r="A15" s="273"/>
      <c r="B15" s="273"/>
      <c r="C15" s="273"/>
      <c r="D15" s="273"/>
      <c r="E15" s="294"/>
    </row>
    <row r="16" spans="1:5">
      <c r="A16" s="273" t="s">
        <v>42</v>
      </c>
    </row>
    <row r="17" spans="1:1">
      <c r="A17" s="273" t="s">
        <v>43</v>
      </c>
    </row>
    <row r="18" spans="1:1">
      <c r="A18" s="118" t="s">
        <v>228</v>
      </c>
    </row>
    <row r="19" spans="1:1">
      <c r="A19" s="118" t="s">
        <v>229</v>
      </c>
    </row>
  </sheetData>
  <mergeCells count="5">
    <mergeCell ref="A9:D9"/>
    <mergeCell ref="A10:D10"/>
    <mergeCell ref="A11:D11"/>
    <mergeCell ref="A12:D12"/>
    <mergeCell ref="A14:D14"/>
  </mergeCells>
  <pageMargins left="0.7" right="0.7" top="0.75" bottom="0.75" header="0.3" footer="0.3"/>
  <pageSetup orientation="portrait" horizontalDpi="0" verticalDpi="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B139" sqref="B139"/>
    </sheetView>
  </sheetViews>
  <sheetFormatPr defaultRowHeight="14.4"/>
  <cols>
    <col min="1" max="1" width="6.33203125" style="106" customWidth="1"/>
    <col min="2" max="2" width="58.6640625" style="106" customWidth="1"/>
    <col min="3" max="3" width="8.44140625" style="106" customWidth="1"/>
    <col min="4" max="4" width="9.5546875" style="106" customWidth="1"/>
    <col min="5" max="5" width="10.6640625" style="106" customWidth="1"/>
    <col min="6" max="16384" width="8.88671875" style="106"/>
  </cols>
  <sheetData>
    <row r="1" spans="1:5" ht="16.8" customHeight="1">
      <c r="A1" s="290" t="s">
        <v>0</v>
      </c>
      <c r="B1" s="290" t="s">
        <v>1</v>
      </c>
      <c r="C1" s="290" t="s">
        <v>2</v>
      </c>
      <c r="D1" s="290" t="s">
        <v>3</v>
      </c>
      <c r="E1" s="290" t="s">
        <v>4</v>
      </c>
    </row>
    <row r="2" spans="1:5" ht="31.2" customHeight="1">
      <c r="A2" s="291" t="s">
        <v>81</v>
      </c>
      <c r="B2" s="291" t="s">
        <v>821</v>
      </c>
      <c r="C2" s="291">
        <v>1</v>
      </c>
      <c r="D2" s="291">
        <v>4900</v>
      </c>
      <c r="E2" s="291">
        <f t="shared" ref="E2:E8" si="0">C2*D2</f>
        <v>4900</v>
      </c>
    </row>
    <row r="3" spans="1:5" ht="31.2" customHeight="1">
      <c r="A3" s="295">
        <v>2</v>
      </c>
      <c r="B3" s="296" t="s">
        <v>816</v>
      </c>
      <c r="C3" s="295">
        <v>1</v>
      </c>
      <c r="D3" s="295">
        <v>4900</v>
      </c>
      <c r="E3" s="295">
        <f t="shared" si="0"/>
        <v>4900</v>
      </c>
    </row>
    <row r="4" spans="1:5">
      <c r="A4" s="291">
        <v>3</v>
      </c>
      <c r="B4" s="291" t="s">
        <v>65</v>
      </c>
      <c r="C4" s="291">
        <v>1</v>
      </c>
      <c r="D4" s="291">
        <v>9300</v>
      </c>
      <c r="E4" s="291">
        <f t="shared" si="0"/>
        <v>9300</v>
      </c>
    </row>
    <row r="5" spans="1:5">
      <c r="A5" s="291">
        <v>4</v>
      </c>
      <c r="B5" s="291" t="s">
        <v>66</v>
      </c>
      <c r="C5" s="291">
        <v>1</v>
      </c>
      <c r="D5" s="291">
        <v>4500</v>
      </c>
      <c r="E5" s="291">
        <f t="shared" si="0"/>
        <v>4500</v>
      </c>
    </row>
    <row r="6" spans="1:5" ht="16.2" customHeight="1">
      <c r="A6" s="291">
        <v>5</v>
      </c>
      <c r="B6" s="291" t="s">
        <v>820</v>
      </c>
      <c r="C6" s="291">
        <v>1</v>
      </c>
      <c r="D6" s="291">
        <v>5900</v>
      </c>
      <c r="E6" s="291">
        <f t="shared" si="0"/>
        <v>5900</v>
      </c>
    </row>
    <row r="7" spans="1:5">
      <c r="A7" s="291">
        <v>6</v>
      </c>
      <c r="B7" s="291" t="s">
        <v>36</v>
      </c>
      <c r="C7" s="291">
        <v>1</v>
      </c>
      <c r="D7" s="291">
        <v>550</v>
      </c>
      <c r="E7" s="291">
        <f t="shared" si="0"/>
        <v>550</v>
      </c>
    </row>
    <row r="8" spans="1:5">
      <c r="A8" s="291">
        <v>7</v>
      </c>
      <c r="B8" s="291" t="s">
        <v>35</v>
      </c>
      <c r="C8" s="291">
        <v>6</v>
      </c>
      <c r="D8" s="291">
        <v>140</v>
      </c>
      <c r="E8" s="291">
        <f t="shared" si="0"/>
        <v>840</v>
      </c>
    </row>
    <row r="9" spans="1:5">
      <c r="A9" s="291">
        <v>8</v>
      </c>
      <c r="B9" s="291" t="s">
        <v>25</v>
      </c>
      <c r="C9" s="291">
        <v>1</v>
      </c>
      <c r="D9" s="291">
        <v>4500</v>
      </c>
      <c r="E9" s="291">
        <f t="shared" ref="E9" si="1">C9*D9</f>
        <v>4500</v>
      </c>
    </row>
    <row r="10" spans="1:5">
      <c r="A10" s="429" t="s">
        <v>5</v>
      </c>
      <c r="B10" s="430"/>
      <c r="C10" s="430"/>
      <c r="D10" s="431"/>
      <c r="E10" s="290">
        <f>SUM(E2:E9)</f>
        <v>35390</v>
      </c>
    </row>
    <row r="11" spans="1:5" ht="14.4" customHeight="1">
      <c r="A11" s="429" t="s">
        <v>819</v>
      </c>
      <c r="B11" s="430"/>
      <c r="C11" s="431"/>
      <c r="D11" s="29">
        <v>1500</v>
      </c>
      <c r="E11" s="290">
        <f>E10-D11</f>
        <v>33890</v>
      </c>
    </row>
    <row r="12" spans="1:5">
      <c r="A12" s="429" t="s">
        <v>39</v>
      </c>
      <c r="B12" s="430"/>
      <c r="C12" s="430"/>
      <c r="D12" s="431"/>
      <c r="E12" s="290">
        <f>E11*9%</f>
        <v>3050.1</v>
      </c>
    </row>
    <row r="13" spans="1:5">
      <c r="A13" s="429" t="s">
        <v>39</v>
      </c>
      <c r="B13" s="430"/>
      <c r="C13" s="430"/>
      <c r="D13" s="431"/>
      <c r="E13" s="290">
        <f>E11*9%</f>
        <v>3050.1</v>
      </c>
    </row>
    <row r="14" spans="1:5">
      <c r="A14" s="429" t="s">
        <v>40</v>
      </c>
      <c r="B14" s="430"/>
      <c r="C14" s="430"/>
      <c r="D14" s="431"/>
      <c r="E14" s="290">
        <f>SUM(E11:E13)</f>
        <v>39990.199999999997</v>
      </c>
    </row>
    <row r="16" spans="1:5">
      <c r="A16" s="101" t="s">
        <v>41</v>
      </c>
      <c r="B16" s="108"/>
      <c r="C16" s="108"/>
      <c r="D16" s="108"/>
      <c r="E16" s="108"/>
    </row>
    <row r="17" spans="1:5">
      <c r="A17" s="101"/>
      <c r="B17" s="108"/>
      <c r="C17" s="108"/>
      <c r="D17" s="108"/>
      <c r="E17" s="108"/>
    </row>
    <row r="18" spans="1:5">
      <c r="A18" s="101" t="s">
        <v>42</v>
      </c>
      <c r="B18" s="108"/>
      <c r="C18" s="108"/>
      <c r="D18" s="108"/>
      <c r="E18" s="108"/>
    </row>
    <row r="19" spans="1:5">
      <c r="A19" s="101" t="s">
        <v>43</v>
      </c>
      <c r="B19" s="108"/>
      <c r="C19" s="108"/>
      <c r="D19" s="108"/>
      <c r="E19" s="108"/>
    </row>
    <row r="20" spans="1:5">
      <c r="A20" s="101" t="s">
        <v>56</v>
      </c>
      <c r="B20" s="108"/>
      <c r="C20" s="108"/>
      <c r="D20" s="108"/>
      <c r="E20" s="108"/>
    </row>
    <row r="21" spans="1:5">
      <c r="A21" s="101" t="s">
        <v>817</v>
      </c>
      <c r="B21" s="108"/>
      <c r="C21" s="108"/>
      <c r="D21" s="108"/>
      <c r="E21" s="108"/>
    </row>
    <row r="22" spans="1:5">
      <c r="A22" s="101"/>
      <c r="B22" s="108"/>
      <c r="C22" s="108"/>
      <c r="D22" s="108"/>
      <c r="E22" s="108"/>
    </row>
    <row r="23" spans="1:5">
      <c r="A23" s="107" t="s">
        <v>136</v>
      </c>
      <c r="B23" s="108"/>
      <c r="C23" s="108"/>
      <c r="D23" s="108"/>
      <c r="E23" s="108"/>
    </row>
    <row r="24" spans="1:5">
      <c r="A24" s="420" t="s">
        <v>818</v>
      </c>
      <c r="B24" s="420"/>
      <c r="C24" s="420"/>
      <c r="D24" s="420"/>
      <c r="E24" s="420"/>
    </row>
    <row r="25" spans="1:5" ht="15" customHeight="1">
      <c r="A25" s="420"/>
      <c r="B25" s="420"/>
      <c r="C25" s="420"/>
      <c r="D25" s="420"/>
      <c r="E25" s="420"/>
    </row>
  </sheetData>
  <mergeCells count="6">
    <mergeCell ref="A24:E25"/>
    <mergeCell ref="A11:C11"/>
    <mergeCell ref="A10:D10"/>
    <mergeCell ref="A12:D12"/>
    <mergeCell ref="A13:D13"/>
    <mergeCell ref="A14:D14"/>
  </mergeCells>
  <pageMargins left="0.7" right="0.7" top="0.75" bottom="0.75" header="0.3" footer="0.3"/>
  <pageSetup orientation="portrait" horizontalDpi="0" verticalDpi="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B25" sqref="B25"/>
    </sheetView>
  </sheetViews>
  <sheetFormatPr defaultColWidth="9.6640625" defaultRowHeight="13.8"/>
  <cols>
    <col min="1" max="1" width="8.33203125" style="299" customWidth="1"/>
    <col min="2" max="2" width="44.5546875" style="299" customWidth="1"/>
    <col min="3" max="3" width="9" style="299" customWidth="1"/>
    <col min="4" max="4" width="13.88671875" style="299" customWidth="1"/>
    <col min="5" max="16384" width="9.6640625" style="299"/>
  </cols>
  <sheetData>
    <row r="1" spans="1:5" ht="18" customHeight="1">
      <c r="A1" s="298" t="s">
        <v>0</v>
      </c>
      <c r="B1" s="298" t="s">
        <v>1</v>
      </c>
      <c r="C1" s="298" t="s">
        <v>2</v>
      </c>
      <c r="D1" s="298" t="s">
        <v>3</v>
      </c>
      <c r="E1" s="298" t="s">
        <v>4</v>
      </c>
    </row>
    <row r="2" spans="1:5" ht="15.6" customHeight="1">
      <c r="A2" s="297">
        <v>1</v>
      </c>
      <c r="B2" s="297" t="s">
        <v>822</v>
      </c>
      <c r="C2" s="297">
        <v>4</v>
      </c>
      <c r="D2" s="297">
        <v>2900</v>
      </c>
      <c r="E2" s="297">
        <f t="shared" ref="E2:E12" si="0">C2*D2</f>
        <v>11600</v>
      </c>
    </row>
    <row r="3" spans="1:5" ht="27.6">
      <c r="A3" s="297">
        <v>2</v>
      </c>
      <c r="B3" s="297" t="s">
        <v>843</v>
      </c>
      <c r="C3" s="297">
        <v>1</v>
      </c>
      <c r="D3" s="297">
        <v>9950</v>
      </c>
      <c r="E3" s="297">
        <f t="shared" si="0"/>
        <v>9950</v>
      </c>
    </row>
    <row r="4" spans="1:5">
      <c r="A4" s="297">
        <v>3</v>
      </c>
      <c r="B4" s="297" t="s">
        <v>53</v>
      </c>
      <c r="C4" s="297">
        <v>8</v>
      </c>
      <c r="D4" s="297">
        <v>60</v>
      </c>
      <c r="E4" s="297">
        <f t="shared" si="0"/>
        <v>480</v>
      </c>
    </row>
    <row r="5" spans="1:5">
      <c r="A5" s="297">
        <v>4</v>
      </c>
      <c r="B5" s="297" t="s">
        <v>54</v>
      </c>
      <c r="C5" s="297">
        <v>4</v>
      </c>
      <c r="D5" s="297">
        <v>55</v>
      </c>
      <c r="E5" s="297">
        <f t="shared" si="0"/>
        <v>220</v>
      </c>
    </row>
    <row r="6" spans="1:5">
      <c r="A6" s="297">
        <v>5</v>
      </c>
      <c r="B6" s="297" t="s">
        <v>55</v>
      </c>
      <c r="C6" s="297">
        <v>1</v>
      </c>
      <c r="D6" s="297">
        <v>2500</v>
      </c>
      <c r="E6" s="297">
        <f t="shared" si="0"/>
        <v>2500</v>
      </c>
    </row>
    <row r="7" spans="1:5">
      <c r="A7" s="297">
        <v>6</v>
      </c>
      <c r="B7" s="297" t="s">
        <v>66</v>
      </c>
      <c r="C7" s="297">
        <v>1</v>
      </c>
      <c r="D7" s="297">
        <v>4500</v>
      </c>
      <c r="E7" s="297">
        <f t="shared" si="0"/>
        <v>4500</v>
      </c>
    </row>
    <row r="8" spans="1:5">
      <c r="A8" s="297">
        <v>7</v>
      </c>
      <c r="B8" s="297" t="s">
        <v>34</v>
      </c>
      <c r="C8" s="297">
        <v>4</v>
      </c>
      <c r="D8" s="297">
        <v>100</v>
      </c>
      <c r="E8" s="297">
        <f t="shared" si="0"/>
        <v>400</v>
      </c>
    </row>
    <row r="9" spans="1:5">
      <c r="A9" s="297">
        <v>8</v>
      </c>
      <c r="B9" s="297" t="s">
        <v>826</v>
      </c>
      <c r="C9" s="297">
        <v>1</v>
      </c>
      <c r="D9" s="297">
        <v>550</v>
      </c>
      <c r="E9" s="297">
        <f t="shared" si="0"/>
        <v>550</v>
      </c>
    </row>
    <row r="10" spans="1:5">
      <c r="A10" s="297">
        <v>9</v>
      </c>
      <c r="B10" s="297" t="s">
        <v>824</v>
      </c>
      <c r="C10" s="297">
        <v>1</v>
      </c>
      <c r="D10" s="297">
        <v>7900</v>
      </c>
      <c r="E10" s="297">
        <f t="shared" si="0"/>
        <v>7900</v>
      </c>
    </row>
    <row r="11" spans="1:5">
      <c r="A11" s="297">
        <v>10</v>
      </c>
      <c r="B11" s="297" t="s">
        <v>825</v>
      </c>
      <c r="C11" s="297">
        <v>1</v>
      </c>
      <c r="D11" s="297">
        <v>2500</v>
      </c>
      <c r="E11" s="297">
        <f t="shared" si="0"/>
        <v>2500</v>
      </c>
    </row>
    <row r="12" spans="1:5">
      <c r="A12" s="297">
        <v>11</v>
      </c>
      <c r="B12" s="297" t="s">
        <v>38</v>
      </c>
      <c r="C12" s="297">
        <v>1</v>
      </c>
      <c r="D12" s="297">
        <v>600</v>
      </c>
      <c r="E12" s="297">
        <f t="shared" si="0"/>
        <v>600</v>
      </c>
    </row>
    <row r="13" spans="1:5" ht="18" customHeight="1">
      <c r="A13" s="297">
        <v>12</v>
      </c>
      <c r="B13" s="297" t="s">
        <v>25</v>
      </c>
      <c r="C13" s="297">
        <v>1</v>
      </c>
      <c r="D13" s="297">
        <v>2000</v>
      </c>
      <c r="E13" s="297">
        <f>C13*D13</f>
        <v>2000</v>
      </c>
    </row>
    <row r="14" spans="1:5">
      <c r="A14" s="455" t="s">
        <v>5</v>
      </c>
      <c r="B14" s="455"/>
      <c r="C14" s="455"/>
      <c r="D14" s="455"/>
      <c r="E14" s="298">
        <f>SUM(E2:E13)</f>
        <v>43200</v>
      </c>
    </row>
    <row r="15" spans="1:5">
      <c r="A15" s="455" t="s">
        <v>39</v>
      </c>
      <c r="B15" s="455"/>
      <c r="C15" s="455"/>
      <c r="D15" s="455"/>
      <c r="E15" s="298">
        <f>E14*9%</f>
        <v>3888</v>
      </c>
    </row>
    <row r="16" spans="1:5">
      <c r="A16" s="455" t="s">
        <v>39</v>
      </c>
      <c r="B16" s="455"/>
      <c r="C16" s="455"/>
      <c r="D16" s="455"/>
      <c r="E16" s="298">
        <f>E14*9%</f>
        <v>3888</v>
      </c>
    </row>
    <row r="17" spans="1:5">
      <c r="A17" s="455" t="s">
        <v>40</v>
      </c>
      <c r="B17" s="455"/>
      <c r="C17" s="455"/>
      <c r="D17" s="455"/>
      <c r="E17" s="298">
        <f>SUM(E14:E16)</f>
        <v>50976</v>
      </c>
    </row>
    <row r="18" spans="1:5">
      <c r="A18" s="524" t="s">
        <v>823</v>
      </c>
      <c r="B18" s="524"/>
      <c r="C18" s="524"/>
      <c r="D18" s="524"/>
      <c r="E18" s="524"/>
    </row>
  </sheetData>
  <mergeCells count="5">
    <mergeCell ref="A14:D14"/>
    <mergeCell ref="A15:D15"/>
    <mergeCell ref="A16:D16"/>
    <mergeCell ref="A17:D17"/>
    <mergeCell ref="A18:E18"/>
  </mergeCells>
  <pageMargins left="0.7" right="0.7" top="0.75" bottom="0.75" header="0.3" footer="0.3"/>
  <pageSetup orientation="portrait" horizontalDpi="0" verticalDpi="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A22" workbookViewId="0">
      <selection activeCell="A36" sqref="A36:A37"/>
    </sheetView>
  </sheetViews>
  <sheetFormatPr defaultRowHeight="14.4"/>
  <cols>
    <col min="1" max="1" width="8.5546875" style="36" customWidth="1"/>
    <col min="2" max="2" width="42.6640625" style="36" customWidth="1"/>
    <col min="3" max="3" width="29.109375" style="36" customWidth="1"/>
    <col min="4" max="4" width="7.77734375" style="36" customWidth="1"/>
    <col min="5" max="5" width="11.33203125" style="36" customWidth="1"/>
    <col min="6" max="6" width="10.77734375" style="36" customWidth="1"/>
    <col min="7" max="16384" width="8.88671875" style="36"/>
  </cols>
  <sheetData>
    <row r="1" spans="1:6" ht="16.8" customHeight="1">
      <c r="A1" s="525" t="s">
        <v>827</v>
      </c>
      <c r="B1" s="525"/>
      <c r="C1" s="525"/>
    </row>
    <row r="2" spans="1:6">
      <c r="A2" s="305" t="s">
        <v>0</v>
      </c>
      <c r="B2" s="305" t="s">
        <v>567</v>
      </c>
      <c r="C2" s="305" t="s">
        <v>1</v>
      </c>
      <c r="D2" s="305" t="s">
        <v>2</v>
      </c>
      <c r="E2" s="305" t="s">
        <v>3</v>
      </c>
      <c r="F2" s="305" t="s">
        <v>4</v>
      </c>
    </row>
    <row r="3" spans="1:6" ht="26.4">
      <c r="A3" s="303">
        <v>1</v>
      </c>
      <c r="B3" s="300" t="s">
        <v>836</v>
      </c>
      <c r="C3" s="301" t="s">
        <v>828</v>
      </c>
      <c r="D3" s="301">
        <v>90</v>
      </c>
      <c r="E3" s="303">
        <v>2700</v>
      </c>
      <c r="F3" s="303">
        <f t="shared" ref="F3:F10" si="0">D3*E3</f>
        <v>243000</v>
      </c>
    </row>
    <row r="4" spans="1:6">
      <c r="A4" s="303">
        <v>2</v>
      </c>
      <c r="B4" s="300" t="s">
        <v>836</v>
      </c>
      <c r="C4" s="301" t="s">
        <v>829</v>
      </c>
      <c r="D4" s="301">
        <v>1</v>
      </c>
      <c r="E4" s="303">
        <v>225000</v>
      </c>
      <c r="F4" s="303">
        <f t="shared" si="0"/>
        <v>225000</v>
      </c>
    </row>
    <row r="5" spans="1:6">
      <c r="A5" s="303">
        <v>3</v>
      </c>
      <c r="B5" s="300" t="s">
        <v>836</v>
      </c>
      <c r="C5" s="301" t="s">
        <v>830</v>
      </c>
      <c r="D5" s="301">
        <v>2</v>
      </c>
      <c r="E5" s="303">
        <v>135000</v>
      </c>
      <c r="F5" s="303">
        <f t="shared" si="0"/>
        <v>270000</v>
      </c>
    </row>
    <row r="6" spans="1:6">
      <c r="A6" s="303">
        <v>4</v>
      </c>
      <c r="B6" s="300" t="s">
        <v>836</v>
      </c>
      <c r="C6" s="301" t="s">
        <v>831</v>
      </c>
      <c r="D6" s="301">
        <v>1</v>
      </c>
      <c r="E6" s="303">
        <v>39600</v>
      </c>
      <c r="F6" s="303">
        <f t="shared" si="0"/>
        <v>39600</v>
      </c>
    </row>
    <row r="7" spans="1:6" ht="26.4">
      <c r="A7" s="303">
        <v>5</v>
      </c>
      <c r="B7" s="300" t="s">
        <v>836</v>
      </c>
      <c r="C7" s="301" t="s">
        <v>832</v>
      </c>
      <c r="D7" s="301">
        <v>3</v>
      </c>
      <c r="E7" s="303">
        <v>39000</v>
      </c>
      <c r="F7" s="303">
        <f t="shared" si="0"/>
        <v>117000</v>
      </c>
    </row>
    <row r="8" spans="1:6">
      <c r="A8" s="303">
        <v>6</v>
      </c>
      <c r="B8" s="300" t="s">
        <v>836</v>
      </c>
      <c r="C8" s="301" t="s">
        <v>833</v>
      </c>
      <c r="D8" s="301">
        <v>2</v>
      </c>
      <c r="E8" s="303">
        <v>60000</v>
      </c>
      <c r="F8" s="303">
        <f t="shared" si="0"/>
        <v>120000</v>
      </c>
    </row>
    <row r="9" spans="1:6">
      <c r="A9" s="303">
        <v>7</v>
      </c>
      <c r="B9" s="300" t="s">
        <v>836</v>
      </c>
      <c r="C9" s="301" t="s">
        <v>834</v>
      </c>
      <c r="D9" s="301">
        <v>1</v>
      </c>
      <c r="E9" s="303">
        <v>45000</v>
      </c>
      <c r="F9" s="303">
        <f t="shared" si="0"/>
        <v>45000</v>
      </c>
    </row>
    <row r="10" spans="1:6">
      <c r="A10" s="303">
        <v>8</v>
      </c>
      <c r="B10" s="491" t="s">
        <v>25</v>
      </c>
      <c r="C10" s="492"/>
      <c r="D10" s="303">
        <v>1</v>
      </c>
      <c r="E10" s="303">
        <v>25000</v>
      </c>
      <c r="F10" s="303">
        <f t="shared" si="0"/>
        <v>25000</v>
      </c>
    </row>
    <row r="11" spans="1:6">
      <c r="A11" s="455" t="s">
        <v>5</v>
      </c>
      <c r="B11" s="455"/>
      <c r="C11" s="455"/>
      <c r="D11" s="455"/>
      <c r="E11" s="455"/>
      <c r="F11" s="305">
        <f>SUM(F3:F10)</f>
        <v>1084600</v>
      </c>
    </row>
    <row r="12" spans="1:6">
      <c r="A12" s="455" t="s">
        <v>39</v>
      </c>
      <c r="B12" s="455"/>
      <c r="C12" s="455"/>
      <c r="D12" s="455"/>
      <c r="E12" s="455"/>
      <c r="F12" s="305">
        <f>F11*9%</f>
        <v>97614</v>
      </c>
    </row>
    <row r="13" spans="1:6">
      <c r="A13" s="455" t="s">
        <v>39</v>
      </c>
      <c r="B13" s="455"/>
      <c r="C13" s="455"/>
      <c r="D13" s="455"/>
      <c r="E13" s="455"/>
      <c r="F13" s="305">
        <f>F11*9%</f>
        <v>97614</v>
      </c>
    </row>
    <row r="14" spans="1:6">
      <c r="A14" s="455" t="s">
        <v>40</v>
      </c>
      <c r="B14" s="455"/>
      <c r="C14" s="455"/>
      <c r="D14" s="455"/>
      <c r="E14" s="455"/>
      <c r="F14" s="305">
        <f>SUM(F11:F13)</f>
        <v>1279828</v>
      </c>
    </row>
    <row r="16" spans="1:6" ht="14.4" customHeight="1">
      <c r="A16" s="510" t="s">
        <v>835</v>
      </c>
      <c r="B16" s="510"/>
      <c r="C16" s="510"/>
    </row>
    <row r="17" spans="1:5" ht="25.2" customHeight="1">
      <c r="A17" s="302" t="s">
        <v>0</v>
      </c>
      <c r="B17" s="302" t="s">
        <v>1</v>
      </c>
      <c r="C17" s="302" t="s">
        <v>2</v>
      </c>
      <c r="D17" s="302" t="s">
        <v>3</v>
      </c>
      <c r="E17" s="302" t="s">
        <v>4</v>
      </c>
    </row>
    <row r="18" spans="1:5" ht="43.2">
      <c r="A18" s="304" t="s">
        <v>81</v>
      </c>
      <c r="B18" s="304" t="s">
        <v>840</v>
      </c>
      <c r="C18" s="304">
        <v>29</v>
      </c>
      <c r="D18" s="304">
        <v>5490</v>
      </c>
      <c r="E18" s="304">
        <f t="shared" ref="E18:E28" si="1">C18*D18</f>
        <v>159210</v>
      </c>
    </row>
    <row r="19" spans="1:5" ht="28.8">
      <c r="A19" s="304" t="s">
        <v>82</v>
      </c>
      <c r="B19" s="304" t="s">
        <v>841</v>
      </c>
      <c r="C19" s="304">
        <v>1</v>
      </c>
      <c r="D19" s="304">
        <v>52900</v>
      </c>
      <c r="E19" s="304">
        <f t="shared" si="1"/>
        <v>52900</v>
      </c>
    </row>
    <row r="20" spans="1:5">
      <c r="A20" s="304">
        <v>3</v>
      </c>
      <c r="B20" s="304" t="s">
        <v>626</v>
      </c>
      <c r="C20" s="304">
        <v>1</v>
      </c>
      <c r="D20" s="304">
        <v>18300</v>
      </c>
      <c r="E20" s="304">
        <f t="shared" si="1"/>
        <v>18300</v>
      </c>
    </row>
    <row r="21" spans="1:5">
      <c r="A21" s="304">
        <v>4</v>
      </c>
      <c r="B21" s="304" t="s">
        <v>837</v>
      </c>
      <c r="C21" s="304">
        <v>6</v>
      </c>
      <c r="D21" s="304">
        <v>9900</v>
      </c>
      <c r="E21" s="304">
        <f t="shared" si="1"/>
        <v>59400</v>
      </c>
    </row>
    <row r="22" spans="1:5">
      <c r="A22" s="304">
        <v>5</v>
      </c>
      <c r="B22" s="304" t="s">
        <v>36</v>
      </c>
      <c r="C22" s="304">
        <v>1</v>
      </c>
      <c r="D22" s="304">
        <v>550</v>
      </c>
      <c r="E22" s="304">
        <f t="shared" si="1"/>
        <v>550</v>
      </c>
    </row>
    <row r="23" spans="1:5">
      <c r="A23" s="304">
        <v>6</v>
      </c>
      <c r="B23" s="304" t="s">
        <v>35</v>
      </c>
      <c r="C23" s="304">
        <v>60</v>
      </c>
      <c r="D23" s="304">
        <v>140</v>
      </c>
      <c r="E23" s="304">
        <f t="shared" si="1"/>
        <v>8400</v>
      </c>
    </row>
    <row r="24" spans="1:5">
      <c r="A24" s="304">
        <v>7</v>
      </c>
      <c r="B24" s="304" t="s">
        <v>50</v>
      </c>
      <c r="C24" s="304">
        <v>5</v>
      </c>
      <c r="D24" s="304">
        <v>2900</v>
      </c>
      <c r="E24" s="304">
        <f t="shared" si="1"/>
        <v>14500</v>
      </c>
    </row>
    <row r="25" spans="1:5">
      <c r="A25" s="304">
        <v>8</v>
      </c>
      <c r="B25" s="304" t="s">
        <v>49</v>
      </c>
      <c r="C25" s="304">
        <v>1</v>
      </c>
      <c r="D25" s="304">
        <v>4100</v>
      </c>
      <c r="E25" s="304">
        <f t="shared" si="1"/>
        <v>4100</v>
      </c>
    </row>
    <row r="26" spans="1:5" ht="28.8">
      <c r="A26" s="304">
        <v>9</v>
      </c>
      <c r="B26" s="304" t="s">
        <v>838</v>
      </c>
      <c r="C26" s="304">
        <v>400</v>
      </c>
      <c r="D26" s="304">
        <v>95</v>
      </c>
      <c r="E26" s="304">
        <f t="shared" si="1"/>
        <v>38000</v>
      </c>
    </row>
    <row r="27" spans="1:5">
      <c r="A27" s="304">
        <v>10</v>
      </c>
      <c r="B27" s="304" t="s">
        <v>38</v>
      </c>
      <c r="C27" s="304">
        <v>1</v>
      </c>
      <c r="D27" s="304">
        <v>600</v>
      </c>
      <c r="E27" s="304">
        <f t="shared" si="1"/>
        <v>600</v>
      </c>
    </row>
    <row r="28" spans="1:5">
      <c r="A28" s="304">
        <v>11</v>
      </c>
      <c r="B28" s="304" t="s">
        <v>25</v>
      </c>
      <c r="C28" s="304">
        <v>1</v>
      </c>
      <c r="D28" s="304">
        <v>25000</v>
      </c>
      <c r="E28" s="304">
        <f t="shared" si="1"/>
        <v>25000</v>
      </c>
    </row>
    <row r="29" spans="1:5">
      <c r="A29" s="429" t="s">
        <v>5</v>
      </c>
      <c r="B29" s="430"/>
      <c r="C29" s="430"/>
      <c r="D29" s="431"/>
      <c r="E29" s="302">
        <f>SUM(E18:E28)</f>
        <v>380960</v>
      </c>
    </row>
    <row r="30" spans="1:5">
      <c r="A30" s="429" t="s">
        <v>39</v>
      </c>
      <c r="B30" s="430"/>
      <c r="C30" s="430"/>
      <c r="D30" s="431"/>
      <c r="E30" s="302">
        <f>E29*9%</f>
        <v>34286.400000000001</v>
      </c>
    </row>
    <row r="31" spans="1:5">
      <c r="A31" s="429" t="s">
        <v>39</v>
      </c>
      <c r="B31" s="430"/>
      <c r="C31" s="430"/>
      <c r="D31" s="431"/>
      <c r="E31" s="302">
        <f>E29*9%</f>
        <v>34286.400000000001</v>
      </c>
    </row>
    <row r="32" spans="1:5">
      <c r="A32" s="429" t="s">
        <v>40</v>
      </c>
      <c r="B32" s="430"/>
      <c r="C32" s="430"/>
      <c r="D32" s="431"/>
      <c r="E32" s="302">
        <f>SUM(E29:E31)</f>
        <v>449532.80000000005</v>
      </c>
    </row>
    <row r="33" spans="1:5" ht="13.8" customHeight="1"/>
    <row r="34" spans="1:5">
      <c r="A34" s="307" t="s">
        <v>561</v>
      </c>
      <c r="B34" s="108"/>
      <c r="C34" s="123"/>
      <c r="D34" s="123"/>
      <c r="E34" s="123"/>
    </row>
    <row r="35" spans="1:5">
      <c r="A35" s="101"/>
      <c r="B35" s="108"/>
      <c r="C35" s="123"/>
      <c r="D35" s="123"/>
      <c r="E35" s="123"/>
    </row>
    <row r="36" spans="1:5">
      <c r="A36" s="101" t="s">
        <v>42</v>
      </c>
      <c r="B36" s="108"/>
      <c r="C36" s="123"/>
      <c r="D36" s="123"/>
      <c r="E36" s="123"/>
    </row>
    <row r="37" spans="1:5">
      <c r="A37" s="101" t="s">
        <v>842</v>
      </c>
      <c r="B37" s="108"/>
      <c r="C37" s="123"/>
      <c r="D37" s="123"/>
      <c r="E37" s="123"/>
    </row>
    <row r="38" spans="1:5">
      <c r="A38" s="306" t="s">
        <v>136</v>
      </c>
      <c r="B38" s="308"/>
      <c r="C38" s="123"/>
      <c r="D38" s="123"/>
      <c r="E38" s="123"/>
    </row>
    <row r="39" spans="1:5">
      <c r="A39" s="420" t="s">
        <v>818</v>
      </c>
      <c r="B39" s="420"/>
      <c r="C39" s="420"/>
      <c r="D39" s="420"/>
      <c r="E39" s="420"/>
    </row>
    <row r="40" spans="1:5">
      <c r="A40" s="420"/>
      <c r="B40" s="420"/>
      <c r="C40" s="420"/>
      <c r="D40" s="420"/>
      <c r="E40" s="420"/>
    </row>
    <row r="41" spans="1:5">
      <c r="A41" s="454" t="s">
        <v>839</v>
      </c>
      <c r="B41" s="454"/>
      <c r="C41" s="454"/>
      <c r="D41" s="202"/>
      <c r="E41" s="202"/>
    </row>
  </sheetData>
  <mergeCells count="13">
    <mergeCell ref="A11:E11"/>
    <mergeCell ref="A12:E12"/>
    <mergeCell ref="A13:E13"/>
    <mergeCell ref="A14:E14"/>
    <mergeCell ref="A1:C1"/>
    <mergeCell ref="B10:C10"/>
    <mergeCell ref="A41:C41"/>
    <mergeCell ref="A32:D32"/>
    <mergeCell ref="A39:E40"/>
    <mergeCell ref="A16:C16"/>
    <mergeCell ref="A29:D29"/>
    <mergeCell ref="A30:D30"/>
    <mergeCell ref="A31:D31"/>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F15" sqref="F15"/>
    </sheetView>
  </sheetViews>
  <sheetFormatPr defaultColWidth="9.109375" defaultRowHeight="13.8"/>
  <cols>
    <col min="1" max="2" width="11" style="21" customWidth="1"/>
    <col min="3" max="3" width="51.44140625" style="21" customWidth="1"/>
    <col min="4" max="4" width="5.6640625" style="21" customWidth="1"/>
    <col min="5" max="5" width="13.33203125" style="21" customWidth="1"/>
    <col min="6" max="6" width="12" style="21" customWidth="1"/>
    <col min="7" max="16384" width="9.109375" style="21"/>
  </cols>
  <sheetData>
    <row r="1" spans="1:6" ht="16.5" customHeight="1">
      <c r="A1" s="18" t="s">
        <v>0</v>
      </c>
      <c r="B1" s="18" t="s">
        <v>6</v>
      </c>
      <c r="C1" s="18" t="s">
        <v>1</v>
      </c>
      <c r="D1" s="18" t="s">
        <v>2</v>
      </c>
      <c r="E1" s="18" t="s">
        <v>3</v>
      </c>
      <c r="F1" s="18" t="s">
        <v>4</v>
      </c>
    </row>
    <row r="2" spans="1:6" ht="42.75" customHeight="1">
      <c r="A2" s="19" t="s">
        <v>81</v>
      </c>
      <c r="B2" s="20" t="s">
        <v>90</v>
      </c>
      <c r="C2" s="20" t="s">
        <v>80</v>
      </c>
      <c r="D2" s="19">
        <v>1</v>
      </c>
      <c r="E2" s="19">
        <v>98500</v>
      </c>
      <c r="F2" s="19">
        <f t="shared" ref="F2:F5" si="0">D2*E2</f>
        <v>98500</v>
      </c>
    </row>
    <row r="3" spans="1:6" ht="47.25" customHeight="1">
      <c r="A3" s="19" t="s">
        <v>82</v>
      </c>
      <c r="B3" s="20" t="s">
        <v>90</v>
      </c>
      <c r="C3" s="20" t="s">
        <v>91</v>
      </c>
      <c r="D3" s="19">
        <v>1</v>
      </c>
      <c r="E3" s="19">
        <v>68000</v>
      </c>
      <c r="F3" s="19">
        <f t="shared" si="0"/>
        <v>68000</v>
      </c>
    </row>
    <row r="4" spans="1:6" ht="35.25" customHeight="1">
      <c r="A4" s="19">
        <v>3</v>
      </c>
      <c r="B4" s="20" t="s">
        <v>90</v>
      </c>
      <c r="C4" s="20" t="s">
        <v>79</v>
      </c>
      <c r="D4" s="19">
        <v>1</v>
      </c>
      <c r="E4" s="19">
        <v>7800</v>
      </c>
      <c r="F4" s="19">
        <f t="shared" si="0"/>
        <v>7800</v>
      </c>
    </row>
    <row r="5" spans="1:6" ht="21.75" customHeight="1">
      <c r="A5" s="19">
        <v>4</v>
      </c>
      <c r="B5" s="415" t="s">
        <v>25</v>
      </c>
      <c r="C5" s="416"/>
      <c r="D5" s="19">
        <v>1</v>
      </c>
      <c r="E5" s="19">
        <v>9600</v>
      </c>
      <c r="F5" s="19">
        <f t="shared" si="0"/>
        <v>9600</v>
      </c>
    </row>
    <row r="6" spans="1:6" ht="15.6">
      <c r="A6" s="417" t="s">
        <v>5</v>
      </c>
      <c r="B6" s="418"/>
      <c r="C6" s="418"/>
      <c r="D6" s="418"/>
      <c r="E6" s="419"/>
      <c r="F6" s="18">
        <f>SUM(F2:F5)</f>
        <v>183900</v>
      </c>
    </row>
    <row r="8" spans="1:6">
      <c r="A8" s="22" t="s">
        <v>83</v>
      </c>
      <c r="B8" s="22"/>
    </row>
    <row r="9" spans="1:6" ht="21.75" customHeight="1">
      <c r="A9" s="18" t="s">
        <v>0</v>
      </c>
      <c r="B9" s="18" t="s">
        <v>6</v>
      </c>
      <c r="C9" s="18" t="s">
        <v>1</v>
      </c>
      <c r="D9" s="18" t="s">
        <v>2</v>
      </c>
      <c r="E9" s="18" t="s">
        <v>3</v>
      </c>
      <c r="F9" s="24"/>
    </row>
    <row r="10" spans="1:6" ht="41.4">
      <c r="A10" s="19">
        <v>1</v>
      </c>
      <c r="B10" s="20" t="s">
        <v>90</v>
      </c>
      <c r="C10" s="20" t="s">
        <v>86</v>
      </c>
      <c r="D10" s="19">
        <v>1</v>
      </c>
      <c r="E10" s="19">
        <v>146660</v>
      </c>
      <c r="F10" s="25"/>
    </row>
    <row r="11" spans="1:6" ht="61.5" customHeight="1">
      <c r="A11" s="19">
        <v>2</v>
      </c>
      <c r="B11" s="20" t="s">
        <v>90</v>
      </c>
      <c r="C11" s="20" t="s">
        <v>87</v>
      </c>
      <c r="D11" s="19">
        <v>1</v>
      </c>
      <c r="E11" s="19">
        <v>78900</v>
      </c>
      <c r="F11" s="25"/>
    </row>
    <row r="14" spans="1:6" ht="60.75" customHeight="1">
      <c r="A14" s="413" t="s">
        <v>88</v>
      </c>
      <c r="B14" s="414"/>
      <c r="C14" s="414"/>
    </row>
  </sheetData>
  <mergeCells count="3">
    <mergeCell ref="A14:C14"/>
    <mergeCell ref="B5:C5"/>
    <mergeCell ref="A6:E6"/>
  </mergeCells>
  <pageMargins left="0.7" right="0.7" top="0.75" bottom="0.75" header="0.3" footer="0.3"/>
  <pageSetup paperSize="9" orientation="portrait" horizontalDpi="0" verticalDpi="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sqref="A1:E8"/>
    </sheetView>
  </sheetViews>
  <sheetFormatPr defaultRowHeight="14.4"/>
  <cols>
    <col min="1" max="1" width="6.44140625" customWidth="1"/>
    <col min="2" max="2" width="42" customWidth="1"/>
    <col min="3" max="3" width="6" customWidth="1"/>
    <col min="4" max="4" width="7.109375" customWidth="1"/>
  </cols>
  <sheetData>
    <row r="1" spans="1:5" ht="15.6" customHeight="1">
      <c r="A1" s="309" t="s">
        <v>0</v>
      </c>
      <c r="B1" s="309" t="s">
        <v>1</v>
      </c>
      <c r="C1" s="309" t="s">
        <v>2</v>
      </c>
      <c r="D1" s="309" t="s">
        <v>3</v>
      </c>
      <c r="E1" s="309" t="s">
        <v>4</v>
      </c>
    </row>
    <row r="2" spans="1:5" ht="51" customHeight="1">
      <c r="A2" s="29">
        <v>1</v>
      </c>
      <c r="B2" s="29" t="s">
        <v>845</v>
      </c>
      <c r="C2" s="29">
        <v>1</v>
      </c>
      <c r="D2" s="29">
        <v>12900</v>
      </c>
      <c r="E2" s="29">
        <f t="shared" ref="E2:E4" si="0">C2*D2</f>
        <v>12900</v>
      </c>
    </row>
    <row r="3" spans="1:5">
      <c r="A3" s="29">
        <v>2</v>
      </c>
      <c r="B3" s="29" t="s">
        <v>858</v>
      </c>
      <c r="C3" s="29">
        <v>1</v>
      </c>
      <c r="D3" s="29">
        <v>2500</v>
      </c>
      <c r="E3" s="29">
        <f t="shared" si="0"/>
        <v>2500</v>
      </c>
    </row>
    <row r="4" spans="1:5">
      <c r="A4" s="29">
        <v>3</v>
      </c>
      <c r="B4" s="29" t="s">
        <v>25</v>
      </c>
      <c r="C4" s="29">
        <v>1</v>
      </c>
      <c r="D4" s="29">
        <v>5000</v>
      </c>
      <c r="E4" s="29">
        <f t="shared" si="0"/>
        <v>5000</v>
      </c>
    </row>
    <row r="5" spans="1:5">
      <c r="A5" s="429" t="s">
        <v>5</v>
      </c>
      <c r="B5" s="430"/>
      <c r="C5" s="430"/>
      <c r="D5" s="431"/>
      <c r="E5" s="309">
        <f>SUM(E2:E4)</f>
        <v>20400</v>
      </c>
    </row>
    <row r="6" spans="1:5">
      <c r="A6" s="422" t="s">
        <v>39</v>
      </c>
      <c r="B6" s="422"/>
      <c r="C6" s="422"/>
      <c r="D6" s="422"/>
      <c r="E6" s="309">
        <f>E5*9%</f>
        <v>1836</v>
      </c>
    </row>
    <row r="7" spans="1:5">
      <c r="A7" s="422" t="s">
        <v>39</v>
      </c>
      <c r="B7" s="422"/>
      <c r="C7" s="422"/>
      <c r="D7" s="422"/>
      <c r="E7" s="309">
        <f>E5*9%</f>
        <v>1836</v>
      </c>
    </row>
    <row r="8" spans="1:5">
      <c r="A8" s="422" t="s">
        <v>40</v>
      </c>
      <c r="B8" s="422"/>
      <c r="C8" s="422"/>
      <c r="D8" s="422"/>
      <c r="E8" s="309">
        <f>SUM(E5:E7)</f>
        <v>24072</v>
      </c>
    </row>
  </sheetData>
  <mergeCells count="4">
    <mergeCell ref="A5:D5"/>
    <mergeCell ref="A6:D6"/>
    <mergeCell ref="A7:D7"/>
    <mergeCell ref="A8:D8"/>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B4" sqref="B4"/>
    </sheetView>
  </sheetViews>
  <sheetFormatPr defaultRowHeight="14.4"/>
  <cols>
    <col min="1" max="1" width="6.6640625" customWidth="1"/>
    <col min="2" max="2" width="35.21875" customWidth="1"/>
    <col min="3" max="3" width="6.88671875" customWidth="1"/>
  </cols>
  <sheetData>
    <row r="1" spans="1:5" ht="25.2" customHeight="1">
      <c r="A1" s="309" t="s">
        <v>0</v>
      </c>
      <c r="B1" s="309" t="s">
        <v>1</v>
      </c>
      <c r="C1" s="309" t="s">
        <v>2</v>
      </c>
      <c r="D1" s="309" t="s">
        <v>3</v>
      </c>
      <c r="E1" s="309" t="s">
        <v>4</v>
      </c>
    </row>
    <row r="2" spans="1:5" ht="63.6" customHeight="1">
      <c r="A2" s="29">
        <v>1</v>
      </c>
      <c r="B2" s="29" t="s">
        <v>844</v>
      </c>
      <c r="C2" s="29">
        <v>1</v>
      </c>
      <c r="D2" s="29">
        <v>12900</v>
      </c>
      <c r="E2" s="29">
        <f t="shared" ref="E2:E4" si="0">C2*D2</f>
        <v>12900</v>
      </c>
    </row>
    <row r="3" spans="1:5" ht="21.6" customHeight="1">
      <c r="A3" s="29">
        <v>2</v>
      </c>
      <c r="B3" s="29" t="s">
        <v>846</v>
      </c>
      <c r="C3" s="29">
        <v>1</v>
      </c>
      <c r="D3" s="29">
        <v>2500</v>
      </c>
      <c r="E3" s="29">
        <f t="shared" si="0"/>
        <v>2500</v>
      </c>
    </row>
    <row r="4" spans="1:5" ht="27" customHeight="1">
      <c r="A4" s="29">
        <v>3</v>
      </c>
      <c r="B4" s="29" t="s">
        <v>25</v>
      </c>
      <c r="C4" s="29">
        <v>1</v>
      </c>
      <c r="D4" s="29">
        <v>5000</v>
      </c>
      <c r="E4" s="29">
        <f t="shared" si="0"/>
        <v>5000</v>
      </c>
    </row>
    <row r="5" spans="1:5">
      <c r="A5" s="429" t="s">
        <v>5</v>
      </c>
      <c r="B5" s="430"/>
      <c r="C5" s="430"/>
      <c r="D5" s="431"/>
      <c r="E5" s="309">
        <f>SUM(E2:E4)</f>
        <v>20400</v>
      </c>
    </row>
    <row r="6" spans="1:5">
      <c r="A6" s="422" t="s">
        <v>39</v>
      </c>
      <c r="B6" s="422"/>
      <c r="C6" s="422"/>
      <c r="D6" s="422"/>
      <c r="E6" s="309">
        <f>E5*9%</f>
        <v>1836</v>
      </c>
    </row>
    <row r="7" spans="1:5">
      <c r="A7" s="422" t="s">
        <v>39</v>
      </c>
      <c r="B7" s="422"/>
      <c r="C7" s="422"/>
      <c r="D7" s="422"/>
      <c r="E7" s="309">
        <f>E5*9%</f>
        <v>1836</v>
      </c>
    </row>
    <row r="8" spans="1:5">
      <c r="A8" s="422" t="s">
        <v>40</v>
      </c>
      <c r="B8" s="422"/>
      <c r="C8" s="422"/>
      <c r="D8" s="422"/>
      <c r="E8" s="309">
        <f>SUM(E5:E7)</f>
        <v>24072</v>
      </c>
    </row>
    <row r="13" spans="1:5">
      <c r="B13">
        <f>3808*18%</f>
        <v>685.43999999999994</v>
      </c>
    </row>
    <row r="14" spans="1:5">
      <c r="B14">
        <f>B13+3808</f>
        <v>4493.4399999999996</v>
      </c>
    </row>
  </sheetData>
  <mergeCells count="4">
    <mergeCell ref="A5:D5"/>
    <mergeCell ref="A6:D6"/>
    <mergeCell ref="A7:D7"/>
    <mergeCell ref="A8:D8"/>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C24" sqref="C24"/>
    </sheetView>
  </sheetViews>
  <sheetFormatPr defaultRowHeight="14.4"/>
  <cols>
    <col min="1" max="1" width="8.88671875" style="36"/>
    <col min="2" max="2" width="15.6640625" style="36" customWidth="1"/>
    <col min="3" max="3" width="8.88671875" style="36"/>
    <col min="4" max="4" width="38.77734375" style="36" customWidth="1"/>
    <col min="5" max="6" width="8.88671875" style="36"/>
    <col min="7" max="7" width="17.109375" style="36" customWidth="1"/>
    <col min="8" max="16384" width="8.88671875" style="36"/>
  </cols>
  <sheetData>
    <row r="1" spans="1:7">
      <c r="A1" s="311" t="s">
        <v>0</v>
      </c>
      <c r="B1" s="311" t="s">
        <v>567</v>
      </c>
      <c r="C1" s="311"/>
      <c r="D1" s="311" t="s">
        <v>1</v>
      </c>
      <c r="E1" s="311" t="s">
        <v>2</v>
      </c>
      <c r="F1" s="311" t="s">
        <v>3</v>
      </c>
      <c r="G1" s="311" t="s">
        <v>4</v>
      </c>
    </row>
    <row r="2" spans="1:7" ht="41.4">
      <c r="A2" s="310">
        <v>1</v>
      </c>
      <c r="B2" s="300" t="s">
        <v>847</v>
      </c>
      <c r="C2" s="300" t="s">
        <v>852</v>
      </c>
      <c r="D2" s="301" t="s">
        <v>848</v>
      </c>
      <c r="E2" s="301">
        <v>1</v>
      </c>
      <c r="F2" s="310">
        <v>75000</v>
      </c>
      <c r="G2" s="310">
        <f t="shared" ref="G2:G6" si="0">E2*F2</f>
        <v>75000</v>
      </c>
    </row>
    <row r="3" spans="1:7">
      <c r="A3" s="310">
        <v>2</v>
      </c>
      <c r="B3" s="300" t="s">
        <v>847</v>
      </c>
      <c r="C3" s="300" t="s">
        <v>853</v>
      </c>
      <c r="D3" s="301" t="s">
        <v>849</v>
      </c>
      <c r="E3" s="301">
        <v>2</v>
      </c>
      <c r="F3" s="310">
        <v>7500</v>
      </c>
      <c r="G3" s="310">
        <f t="shared" si="0"/>
        <v>15000</v>
      </c>
    </row>
    <row r="4" spans="1:7" ht="39.6">
      <c r="A4" s="310">
        <v>3</v>
      </c>
      <c r="B4" s="300" t="s">
        <v>856</v>
      </c>
      <c r="C4" s="300" t="s">
        <v>854</v>
      </c>
      <c r="D4" s="301" t="s">
        <v>850</v>
      </c>
      <c r="E4" s="301">
        <v>38</v>
      </c>
      <c r="F4" s="310">
        <v>1250</v>
      </c>
      <c r="G4" s="310">
        <f t="shared" si="0"/>
        <v>47500</v>
      </c>
    </row>
    <row r="5" spans="1:7" ht="26.4">
      <c r="A5" s="310">
        <v>4</v>
      </c>
      <c r="B5" s="300" t="s">
        <v>856</v>
      </c>
      <c r="C5" s="300" t="s">
        <v>855</v>
      </c>
      <c r="D5" s="301" t="s">
        <v>851</v>
      </c>
      <c r="E5" s="301">
        <v>38</v>
      </c>
      <c r="F5" s="310">
        <v>960</v>
      </c>
      <c r="G5" s="310">
        <f t="shared" si="0"/>
        <v>36480</v>
      </c>
    </row>
    <row r="6" spans="1:7" ht="36" customHeight="1">
      <c r="A6" s="310">
        <v>5</v>
      </c>
      <c r="B6" s="310" t="s">
        <v>857</v>
      </c>
      <c r="C6" s="313"/>
      <c r="D6" s="312" t="s">
        <v>25</v>
      </c>
      <c r="E6" s="310">
        <v>1</v>
      </c>
      <c r="F6" s="310">
        <v>30000</v>
      </c>
      <c r="G6" s="310">
        <f t="shared" si="0"/>
        <v>30000</v>
      </c>
    </row>
    <row r="7" spans="1:7">
      <c r="A7" s="455" t="s">
        <v>5</v>
      </c>
      <c r="B7" s="455"/>
      <c r="C7" s="455"/>
      <c r="D7" s="455"/>
      <c r="E7" s="455"/>
      <c r="F7" s="455"/>
      <c r="G7" s="311">
        <f>SUM(G2:G6)</f>
        <v>203980</v>
      </c>
    </row>
  </sheetData>
  <mergeCells count="1">
    <mergeCell ref="A7:F7"/>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B3" sqref="B3"/>
    </sheetView>
  </sheetViews>
  <sheetFormatPr defaultRowHeight="14.4"/>
  <cols>
    <col min="1" max="1" width="6.77734375" customWidth="1"/>
    <col min="2" max="2" width="61.21875" customWidth="1"/>
    <col min="3" max="3" width="7" customWidth="1"/>
  </cols>
  <sheetData>
    <row r="1" spans="1:5">
      <c r="A1" s="16" t="s">
        <v>835</v>
      </c>
    </row>
    <row r="2" spans="1:5" ht="28.8">
      <c r="A2" s="314" t="s">
        <v>0</v>
      </c>
      <c r="B2" s="314" t="s">
        <v>1</v>
      </c>
      <c r="C2" s="314" t="s">
        <v>2</v>
      </c>
      <c r="D2" s="314" t="s">
        <v>3</v>
      </c>
      <c r="E2" s="314" t="s">
        <v>4</v>
      </c>
    </row>
    <row r="3" spans="1:5" ht="28.8">
      <c r="A3" s="315">
        <v>1</v>
      </c>
      <c r="B3" s="315" t="s">
        <v>862</v>
      </c>
      <c r="C3" s="315">
        <v>5</v>
      </c>
      <c r="D3" s="315">
        <v>7800</v>
      </c>
      <c r="E3" s="315">
        <f t="shared" ref="E3:E15" si="0">C3*D3</f>
        <v>39000</v>
      </c>
    </row>
    <row r="4" spans="1:5" ht="28.8">
      <c r="A4" s="315">
        <v>2</v>
      </c>
      <c r="B4" s="315" t="s">
        <v>863</v>
      </c>
      <c r="C4" s="315">
        <v>1</v>
      </c>
      <c r="D4" s="315">
        <v>7900</v>
      </c>
      <c r="E4" s="315">
        <f t="shared" si="0"/>
        <v>7900</v>
      </c>
    </row>
    <row r="5" spans="1:5" ht="43.2">
      <c r="A5" s="315">
        <v>3</v>
      </c>
      <c r="B5" s="315" t="s">
        <v>861</v>
      </c>
      <c r="C5" s="315">
        <v>9</v>
      </c>
      <c r="D5" s="315">
        <v>18690</v>
      </c>
      <c r="E5" s="315">
        <f t="shared" si="0"/>
        <v>168210</v>
      </c>
    </row>
    <row r="6" spans="1:5">
      <c r="A6" s="315" t="s">
        <v>501</v>
      </c>
      <c r="B6" s="315" t="s">
        <v>860</v>
      </c>
      <c r="C6" s="315">
        <v>1</v>
      </c>
      <c r="D6" s="315">
        <v>25600</v>
      </c>
      <c r="E6" s="315">
        <f t="shared" si="0"/>
        <v>25600</v>
      </c>
    </row>
    <row r="7" spans="1:5">
      <c r="A7" s="315">
        <v>5</v>
      </c>
      <c r="B7" s="315" t="s">
        <v>33</v>
      </c>
      <c r="C7" s="315">
        <v>1</v>
      </c>
      <c r="D7" s="315">
        <v>4990</v>
      </c>
      <c r="E7" s="315">
        <f t="shared" si="0"/>
        <v>4990</v>
      </c>
    </row>
    <row r="8" spans="1:5">
      <c r="A8" s="315">
        <v>6</v>
      </c>
      <c r="B8" s="315" t="s">
        <v>837</v>
      </c>
      <c r="C8" s="315">
        <v>3</v>
      </c>
      <c r="D8" s="315">
        <v>9900</v>
      </c>
      <c r="E8" s="315">
        <f t="shared" si="0"/>
        <v>29700</v>
      </c>
    </row>
    <row r="9" spans="1:5">
      <c r="A9" s="315">
        <v>7</v>
      </c>
      <c r="B9" s="315" t="s">
        <v>36</v>
      </c>
      <c r="C9" s="315">
        <v>1</v>
      </c>
      <c r="D9" s="315">
        <v>550</v>
      </c>
      <c r="E9" s="315">
        <f t="shared" si="0"/>
        <v>550</v>
      </c>
    </row>
    <row r="10" spans="1:5">
      <c r="A10" s="315">
        <v>8</v>
      </c>
      <c r="B10" s="315" t="s">
        <v>35</v>
      </c>
      <c r="C10" s="315">
        <v>35</v>
      </c>
      <c r="D10" s="315">
        <v>140</v>
      </c>
      <c r="E10" s="315">
        <f t="shared" si="0"/>
        <v>4900</v>
      </c>
    </row>
    <row r="11" spans="1:5">
      <c r="A11" s="315">
        <v>9</v>
      </c>
      <c r="B11" s="315" t="s">
        <v>50</v>
      </c>
      <c r="C11" s="315">
        <v>3</v>
      </c>
      <c r="D11" s="315">
        <v>2900</v>
      </c>
      <c r="E11" s="315">
        <f t="shared" si="0"/>
        <v>8700</v>
      </c>
    </row>
    <row r="12" spans="1:5">
      <c r="A12" s="315">
        <v>10</v>
      </c>
      <c r="B12" s="315" t="s">
        <v>49</v>
      </c>
      <c r="C12" s="315">
        <v>1</v>
      </c>
      <c r="D12" s="315">
        <v>4100</v>
      </c>
      <c r="E12" s="315">
        <f t="shared" si="0"/>
        <v>4100</v>
      </c>
    </row>
    <row r="13" spans="1:5">
      <c r="A13" s="315">
        <v>11</v>
      </c>
      <c r="B13" s="315" t="s">
        <v>838</v>
      </c>
      <c r="C13" s="315">
        <v>400</v>
      </c>
      <c r="D13" s="315">
        <v>95</v>
      </c>
      <c r="E13" s="315">
        <f t="shared" si="0"/>
        <v>38000</v>
      </c>
    </row>
    <row r="14" spans="1:5">
      <c r="A14" s="315">
        <v>12</v>
      </c>
      <c r="B14" s="315" t="s">
        <v>38</v>
      </c>
      <c r="C14" s="315">
        <v>1</v>
      </c>
      <c r="D14" s="315">
        <v>600</v>
      </c>
      <c r="E14" s="315">
        <f t="shared" si="0"/>
        <v>600</v>
      </c>
    </row>
    <row r="15" spans="1:5">
      <c r="A15" s="315">
        <v>13</v>
      </c>
      <c r="B15" s="315" t="s">
        <v>25</v>
      </c>
      <c r="C15" s="315">
        <v>1</v>
      </c>
      <c r="D15" s="315">
        <v>25000</v>
      </c>
      <c r="E15" s="315">
        <f t="shared" si="0"/>
        <v>25000</v>
      </c>
    </row>
    <row r="16" spans="1:5">
      <c r="A16" s="429" t="s">
        <v>5</v>
      </c>
      <c r="B16" s="430"/>
      <c r="C16" s="430"/>
      <c r="D16" s="431"/>
      <c r="E16" s="314">
        <f>SUM(E3:E15)</f>
        <v>357250</v>
      </c>
    </row>
    <row r="17" spans="1:5">
      <c r="A17" s="429" t="s">
        <v>39</v>
      </c>
      <c r="B17" s="430"/>
      <c r="C17" s="430"/>
      <c r="D17" s="431"/>
      <c r="E17" s="314">
        <f>E16*9%</f>
        <v>32152.5</v>
      </c>
    </row>
    <row r="18" spans="1:5">
      <c r="A18" s="429" t="s">
        <v>39</v>
      </c>
      <c r="B18" s="430"/>
      <c r="C18" s="430"/>
      <c r="D18" s="431"/>
      <c r="E18" s="314">
        <f>E16*9%</f>
        <v>32152.5</v>
      </c>
    </row>
    <row r="19" spans="1:5">
      <c r="A19" s="429" t="s">
        <v>40</v>
      </c>
      <c r="B19" s="430"/>
      <c r="C19" s="430"/>
      <c r="D19" s="431"/>
      <c r="E19" s="314">
        <f>SUM(E16:E18)</f>
        <v>421555</v>
      </c>
    </row>
    <row r="20" spans="1:5">
      <c r="A20" s="36"/>
      <c r="B20" s="36"/>
      <c r="C20" s="36"/>
      <c r="D20" s="36"/>
      <c r="E20" s="36"/>
    </row>
    <row r="21" spans="1:5">
      <c r="A21" s="316" t="s">
        <v>561</v>
      </c>
      <c r="B21" s="108"/>
      <c r="C21" s="123"/>
      <c r="D21" s="123"/>
      <c r="E21" s="123"/>
    </row>
    <row r="22" spans="1:5">
      <c r="A22" s="101"/>
      <c r="B22" s="108"/>
      <c r="C22" s="123"/>
      <c r="D22" s="123"/>
      <c r="E22" s="123"/>
    </row>
    <row r="23" spans="1:5">
      <c r="A23" s="101" t="s">
        <v>42</v>
      </c>
      <c r="B23" s="108"/>
      <c r="C23" s="123"/>
      <c r="D23" s="123"/>
      <c r="E23" s="123"/>
    </row>
    <row r="24" spans="1:5">
      <c r="A24" s="101" t="s">
        <v>842</v>
      </c>
      <c r="B24" s="108"/>
      <c r="C24" s="123"/>
      <c r="D24" s="123"/>
      <c r="E24" s="123"/>
    </row>
    <row r="25" spans="1:5" ht="14.4" customHeight="1">
      <c r="A25" s="526" t="s">
        <v>136</v>
      </c>
      <c r="B25" s="526"/>
      <c r="C25" s="123"/>
      <c r="D25" s="123"/>
      <c r="E25" s="123"/>
    </row>
    <row r="26" spans="1:5">
      <c r="A26" s="454" t="s">
        <v>859</v>
      </c>
      <c r="B26" s="454"/>
      <c r="C26" s="454"/>
    </row>
  </sheetData>
  <mergeCells count="6">
    <mergeCell ref="A16:D16"/>
    <mergeCell ref="A17:D17"/>
    <mergeCell ref="A18:D18"/>
    <mergeCell ref="A19:D19"/>
    <mergeCell ref="A26:C26"/>
    <mergeCell ref="A25:B2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9" workbookViewId="0">
      <selection activeCell="B18" sqref="B18"/>
    </sheetView>
  </sheetViews>
  <sheetFormatPr defaultRowHeight="15.6"/>
  <cols>
    <col min="1" max="1" width="7.21875" style="317" customWidth="1"/>
    <col min="2" max="2" width="35.33203125" style="317" customWidth="1"/>
    <col min="3" max="3" width="8" style="317" customWidth="1"/>
    <col min="4" max="4" width="9.33203125" style="317" customWidth="1"/>
    <col min="5" max="5" width="10.33203125" style="317" customWidth="1"/>
    <col min="6" max="16384" width="8.88671875" style="317"/>
  </cols>
  <sheetData>
    <row r="1" spans="1:5" ht="20.399999999999999" customHeight="1">
      <c r="A1" s="318" t="s">
        <v>111</v>
      </c>
      <c r="B1" s="318" t="s">
        <v>1</v>
      </c>
      <c r="C1" s="318" t="s">
        <v>463</v>
      </c>
      <c r="D1" s="318" t="s">
        <v>347</v>
      </c>
      <c r="E1" s="318" t="s">
        <v>113</v>
      </c>
    </row>
    <row r="2" spans="1:5" ht="85.2" customHeight="1">
      <c r="A2" s="532">
        <v>1</v>
      </c>
      <c r="B2" s="319" t="s">
        <v>885</v>
      </c>
      <c r="C2" s="532">
        <v>1</v>
      </c>
      <c r="D2" s="532">
        <v>648500</v>
      </c>
      <c r="E2" s="532">
        <f>D2</f>
        <v>648500</v>
      </c>
    </row>
    <row r="3" spans="1:5" ht="21.6" customHeight="1">
      <c r="A3" s="533"/>
      <c r="B3" s="318" t="s">
        <v>864</v>
      </c>
      <c r="C3" s="533"/>
      <c r="D3" s="533"/>
      <c r="E3" s="533"/>
    </row>
    <row r="4" spans="1:5" ht="31.2">
      <c r="A4" s="533"/>
      <c r="B4" s="318" t="s">
        <v>865</v>
      </c>
      <c r="C4" s="533"/>
      <c r="D4" s="533"/>
      <c r="E4" s="533"/>
    </row>
    <row r="5" spans="1:5">
      <c r="A5" s="533"/>
      <c r="B5" s="319" t="s">
        <v>866</v>
      </c>
      <c r="C5" s="533"/>
      <c r="D5" s="533"/>
      <c r="E5" s="533"/>
    </row>
    <row r="6" spans="1:5">
      <c r="A6" s="533"/>
      <c r="B6" s="319" t="s">
        <v>867</v>
      </c>
      <c r="C6" s="533"/>
      <c r="D6" s="533"/>
      <c r="E6" s="533"/>
    </row>
    <row r="7" spans="1:5">
      <c r="A7" s="533"/>
      <c r="B7" s="319" t="s">
        <v>868</v>
      </c>
      <c r="C7" s="533"/>
      <c r="D7" s="533"/>
      <c r="E7" s="533"/>
    </row>
    <row r="8" spans="1:5">
      <c r="A8" s="533"/>
      <c r="B8" s="319" t="s">
        <v>869</v>
      </c>
      <c r="C8" s="533"/>
      <c r="D8" s="533"/>
      <c r="E8" s="533"/>
    </row>
    <row r="9" spans="1:5">
      <c r="A9" s="533"/>
      <c r="B9" s="319" t="s">
        <v>870</v>
      </c>
      <c r="C9" s="533"/>
      <c r="D9" s="533"/>
      <c r="E9" s="533"/>
    </row>
    <row r="10" spans="1:5" ht="40.799999999999997" customHeight="1">
      <c r="A10" s="534"/>
      <c r="B10" s="319" t="s">
        <v>886</v>
      </c>
      <c r="C10" s="534"/>
      <c r="D10" s="534"/>
      <c r="E10" s="534"/>
    </row>
    <row r="11" spans="1:5" ht="14.4" customHeight="1">
      <c r="A11" s="535" t="s">
        <v>883</v>
      </c>
      <c r="B11" s="528"/>
      <c r="C11" s="528"/>
      <c r="D11" s="528"/>
      <c r="E11" s="320">
        <f>E2*9%</f>
        <v>58365</v>
      </c>
    </row>
    <row r="12" spans="1:5" ht="14.4" customHeight="1">
      <c r="A12" s="535" t="s">
        <v>883</v>
      </c>
      <c r="B12" s="528"/>
      <c r="C12" s="528"/>
      <c r="D12" s="528"/>
      <c r="E12" s="320">
        <f>E2*9%</f>
        <v>58365</v>
      </c>
    </row>
    <row r="13" spans="1:5" ht="14.4" customHeight="1">
      <c r="A13" s="529" t="s">
        <v>871</v>
      </c>
      <c r="B13" s="530"/>
      <c r="C13" s="530"/>
      <c r="D13" s="531"/>
      <c r="E13" s="320">
        <f>SUM(E2:E12)</f>
        <v>765230</v>
      </c>
    </row>
    <row r="14" spans="1:5" ht="14.4" customHeight="1">
      <c r="A14" s="529" t="s">
        <v>872</v>
      </c>
      <c r="B14" s="530"/>
      <c r="C14" s="530"/>
      <c r="D14" s="531"/>
      <c r="E14" s="320">
        <v>16000</v>
      </c>
    </row>
    <row r="15" spans="1:5" ht="14.4" customHeight="1">
      <c r="A15" s="529" t="s">
        <v>873</v>
      </c>
      <c r="B15" s="530"/>
      <c r="C15" s="530"/>
      <c r="D15" s="531"/>
      <c r="E15" s="320">
        <f>SUM(E13:E14)</f>
        <v>781230</v>
      </c>
    </row>
    <row r="16" spans="1:5">
      <c r="A16" s="321"/>
    </row>
    <row r="17" spans="1:5" ht="33" customHeight="1">
      <c r="A17" s="318" t="s">
        <v>111</v>
      </c>
      <c r="B17" s="318" t="s">
        <v>1</v>
      </c>
      <c r="C17" s="318" t="s">
        <v>463</v>
      </c>
      <c r="D17" s="318" t="s">
        <v>347</v>
      </c>
      <c r="E17" s="318" t="s">
        <v>113</v>
      </c>
    </row>
    <row r="18" spans="1:5">
      <c r="A18" s="319">
        <v>1</v>
      </c>
      <c r="B18" s="319" t="s">
        <v>874</v>
      </c>
      <c r="C18" s="319">
        <v>1</v>
      </c>
      <c r="D18" s="319">
        <v>8750</v>
      </c>
      <c r="E18" s="319">
        <f>C18*D18</f>
        <v>8750</v>
      </c>
    </row>
    <row r="19" spans="1:5" ht="44.4" customHeight="1">
      <c r="A19" s="319">
        <v>2</v>
      </c>
      <c r="B19" s="319" t="s">
        <v>875</v>
      </c>
      <c r="C19" s="319">
        <v>4</v>
      </c>
      <c r="D19" s="319">
        <v>9000</v>
      </c>
      <c r="E19" s="319">
        <f t="shared" ref="E19" si="0">C19*D19</f>
        <v>36000</v>
      </c>
    </row>
    <row r="20" spans="1:5" ht="31.2">
      <c r="A20" s="319">
        <v>3</v>
      </c>
      <c r="B20" s="319" t="s">
        <v>876</v>
      </c>
      <c r="C20" s="319" t="s">
        <v>877</v>
      </c>
      <c r="D20" s="319">
        <v>490</v>
      </c>
      <c r="E20" s="319">
        <f>490*15</f>
        <v>7350</v>
      </c>
    </row>
    <row r="21" spans="1:5" ht="31.2">
      <c r="A21" s="319">
        <v>4</v>
      </c>
      <c r="B21" s="319" t="s">
        <v>878</v>
      </c>
      <c r="C21" s="319" t="s">
        <v>877</v>
      </c>
      <c r="D21" s="319">
        <v>220</v>
      </c>
      <c r="E21" s="319">
        <f>220*15</f>
        <v>3300</v>
      </c>
    </row>
    <row r="22" spans="1:5" ht="31.2">
      <c r="A22" s="319">
        <v>5</v>
      </c>
      <c r="B22" s="319" t="s">
        <v>879</v>
      </c>
      <c r="C22" s="319" t="s">
        <v>880</v>
      </c>
      <c r="D22" s="319">
        <v>160</v>
      </c>
      <c r="E22" s="319">
        <f>160*16</f>
        <v>2560</v>
      </c>
    </row>
    <row r="23" spans="1:5" ht="46.8">
      <c r="A23" s="319">
        <v>6</v>
      </c>
      <c r="B23" s="319" t="s">
        <v>881</v>
      </c>
      <c r="C23" s="319" t="s">
        <v>882</v>
      </c>
      <c r="D23" s="319">
        <v>9000</v>
      </c>
      <c r="E23" s="319">
        <f>5000*1</f>
        <v>5000</v>
      </c>
    </row>
    <row r="24" spans="1:5">
      <c r="A24" s="319">
        <v>7</v>
      </c>
      <c r="B24" s="319" t="s">
        <v>884</v>
      </c>
      <c r="C24" s="319">
        <v>1</v>
      </c>
      <c r="D24" s="319">
        <v>18000</v>
      </c>
      <c r="E24" s="319">
        <f>C24*D24</f>
        <v>18000</v>
      </c>
    </row>
    <row r="25" spans="1:5" ht="14.4" customHeight="1">
      <c r="A25" s="529" t="s">
        <v>871</v>
      </c>
      <c r="B25" s="530"/>
      <c r="C25" s="530"/>
      <c r="D25" s="531"/>
      <c r="E25" s="320">
        <f>SUM(E18:E24)</f>
        <v>80960</v>
      </c>
    </row>
    <row r="26" spans="1:5" ht="14.4" customHeight="1">
      <c r="A26" s="527" t="s">
        <v>883</v>
      </c>
      <c r="B26" s="528"/>
      <c r="C26" s="528"/>
      <c r="D26" s="528"/>
      <c r="E26" s="320">
        <f>E25*9%</f>
        <v>7286.4</v>
      </c>
    </row>
    <row r="27" spans="1:5" ht="14.4" customHeight="1">
      <c r="A27" s="527" t="s">
        <v>883</v>
      </c>
      <c r="B27" s="528"/>
      <c r="C27" s="528"/>
      <c r="D27" s="528"/>
      <c r="E27" s="320">
        <f>E25*9%</f>
        <v>7286.4</v>
      </c>
    </row>
    <row r="28" spans="1:5" ht="14.4" customHeight="1">
      <c r="A28" s="529" t="s">
        <v>5</v>
      </c>
      <c r="B28" s="530"/>
      <c r="C28" s="530"/>
      <c r="D28" s="531"/>
      <c r="E28" s="320">
        <f>SUM(E25:E27)</f>
        <v>95532.799999999988</v>
      </c>
    </row>
  </sheetData>
  <mergeCells count="13">
    <mergeCell ref="E2:E10"/>
    <mergeCell ref="A11:D11"/>
    <mergeCell ref="A13:D13"/>
    <mergeCell ref="A14:D14"/>
    <mergeCell ref="A15:D15"/>
    <mergeCell ref="C2:C10"/>
    <mergeCell ref="D2:D10"/>
    <mergeCell ref="A26:D26"/>
    <mergeCell ref="A28:D28"/>
    <mergeCell ref="A2:A10"/>
    <mergeCell ref="A27:D27"/>
    <mergeCell ref="A12:D12"/>
    <mergeCell ref="A25:D25"/>
  </mergeCells>
  <hyperlinks>
    <hyperlink ref="A26" r:id="rId1"/>
    <hyperlink ref="A27" r:id="rId2"/>
    <hyperlink ref="A11" r:id="rId3"/>
    <hyperlink ref="A12" r:id="rId4"/>
  </hyperlinks>
  <pageMargins left="0.7" right="0.7" top="0.75" bottom="0.75" header="0.3" footer="0.3"/>
  <pageSetup paperSize="9" orientation="portrait" horizontalDpi="0" verticalDpi="0" r:id="rId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
  <sheetViews>
    <sheetView topLeftCell="A19" workbookViewId="0">
      <selection activeCell="A11" sqref="A11:E13"/>
    </sheetView>
  </sheetViews>
  <sheetFormatPr defaultRowHeight="14.4"/>
  <cols>
    <col min="1" max="1" width="6.5546875" customWidth="1"/>
    <col min="2" max="2" width="48.21875" customWidth="1"/>
  </cols>
  <sheetData>
    <row r="1" spans="1:5" ht="21">
      <c r="A1" s="327" t="s">
        <v>891</v>
      </c>
    </row>
    <row r="2" spans="1:5" ht="28.8">
      <c r="A2" s="322" t="s">
        <v>0</v>
      </c>
      <c r="B2" s="322" t="s">
        <v>1</v>
      </c>
      <c r="C2" s="322" t="s">
        <v>2</v>
      </c>
      <c r="D2" s="322" t="s">
        <v>3</v>
      </c>
      <c r="E2" s="322" t="s">
        <v>4</v>
      </c>
    </row>
    <row r="3" spans="1:5" ht="43.2">
      <c r="A3" s="323" t="s">
        <v>81</v>
      </c>
      <c r="B3" s="323" t="s">
        <v>887</v>
      </c>
      <c r="C3" s="323">
        <v>4</v>
      </c>
      <c r="D3" s="323">
        <v>5590</v>
      </c>
      <c r="E3" s="323">
        <f t="shared" ref="E3:E9" si="0">C3*D3</f>
        <v>22360</v>
      </c>
    </row>
    <row r="4" spans="1:5">
      <c r="A4" s="323">
        <v>2</v>
      </c>
      <c r="B4" s="323" t="s">
        <v>888</v>
      </c>
      <c r="C4" s="323">
        <v>1</v>
      </c>
      <c r="D4" s="323">
        <v>8900</v>
      </c>
      <c r="E4" s="323">
        <f t="shared" si="0"/>
        <v>8900</v>
      </c>
    </row>
    <row r="5" spans="1:5" ht="14.4" customHeight="1">
      <c r="A5" s="323">
        <v>3</v>
      </c>
      <c r="B5" s="323" t="s">
        <v>66</v>
      </c>
      <c r="C5" s="323">
        <v>1</v>
      </c>
      <c r="D5" s="323">
        <v>4500</v>
      </c>
      <c r="E5" s="323">
        <f t="shared" si="0"/>
        <v>4500</v>
      </c>
    </row>
    <row r="6" spans="1:5" ht="14.4" customHeight="1">
      <c r="A6" s="323">
        <v>4</v>
      </c>
      <c r="B6" s="326" t="s">
        <v>389</v>
      </c>
      <c r="C6" s="323">
        <v>1</v>
      </c>
      <c r="D6" s="323">
        <v>8900</v>
      </c>
      <c r="E6" s="323">
        <f t="shared" si="0"/>
        <v>8900</v>
      </c>
    </row>
    <row r="7" spans="1:5" ht="14.4" customHeight="1">
      <c r="A7" s="323">
        <v>5</v>
      </c>
      <c r="B7" s="323" t="s">
        <v>36</v>
      </c>
      <c r="C7" s="323">
        <v>1</v>
      </c>
      <c r="D7" s="323">
        <v>550</v>
      </c>
      <c r="E7" s="323">
        <f t="shared" si="0"/>
        <v>550</v>
      </c>
    </row>
    <row r="8" spans="1:5">
      <c r="A8" s="323">
        <v>6</v>
      </c>
      <c r="B8" s="323" t="s">
        <v>35</v>
      </c>
      <c r="C8" s="323">
        <v>10</v>
      </c>
      <c r="D8" s="323">
        <v>175</v>
      </c>
      <c r="E8" s="323">
        <f t="shared" si="0"/>
        <v>1750</v>
      </c>
    </row>
    <row r="9" spans="1:5">
      <c r="A9" s="323">
        <v>7</v>
      </c>
      <c r="B9" s="323" t="s">
        <v>25</v>
      </c>
      <c r="C9" s="323">
        <v>1</v>
      </c>
      <c r="D9" s="323">
        <v>5000</v>
      </c>
      <c r="E9" s="323">
        <f t="shared" si="0"/>
        <v>5000</v>
      </c>
    </row>
    <row r="10" spans="1:5">
      <c r="A10" s="429" t="s">
        <v>5</v>
      </c>
      <c r="B10" s="430"/>
      <c r="C10" s="430"/>
      <c r="D10" s="431"/>
      <c r="E10" s="322">
        <f>SUM(E3:E9)</f>
        <v>51960</v>
      </c>
    </row>
    <row r="11" spans="1:5">
      <c r="A11" s="429" t="s">
        <v>39</v>
      </c>
      <c r="B11" s="430"/>
      <c r="C11" s="430"/>
      <c r="D11" s="431"/>
      <c r="E11" s="322">
        <f>E10*9%</f>
        <v>4676.3999999999996</v>
      </c>
    </row>
    <row r="12" spans="1:5" ht="14.4" customHeight="1">
      <c r="A12" s="429" t="s">
        <v>39</v>
      </c>
      <c r="B12" s="430"/>
      <c r="C12" s="430"/>
      <c r="D12" s="431"/>
      <c r="E12" s="322">
        <f>E10*9%</f>
        <v>4676.3999999999996</v>
      </c>
    </row>
    <row r="13" spans="1:5" ht="14.4" customHeight="1">
      <c r="A13" s="429" t="s">
        <v>40</v>
      </c>
      <c r="B13" s="430"/>
      <c r="C13" s="430"/>
      <c r="D13" s="431"/>
      <c r="E13" s="322">
        <f>SUM(E10:E12)</f>
        <v>61312.800000000003</v>
      </c>
    </row>
    <row r="14" spans="1:5">
      <c r="A14" s="106"/>
      <c r="B14" s="106"/>
      <c r="C14" s="106"/>
      <c r="D14" s="106"/>
      <c r="E14" s="106"/>
    </row>
    <row r="15" spans="1:5">
      <c r="A15" s="101" t="s">
        <v>41</v>
      </c>
      <c r="B15" s="108"/>
      <c r="C15" s="108"/>
      <c r="D15" s="108"/>
      <c r="E15" s="108"/>
    </row>
    <row r="16" spans="1:5">
      <c r="A16" s="101"/>
      <c r="B16" s="108"/>
      <c r="C16" s="108"/>
      <c r="D16" s="108"/>
      <c r="E16" s="108"/>
    </row>
    <row r="17" spans="1:5">
      <c r="A17" s="101" t="s">
        <v>42</v>
      </c>
      <c r="B17" s="108"/>
      <c r="C17" s="108"/>
      <c r="D17" s="108"/>
      <c r="E17" s="108"/>
    </row>
    <row r="18" spans="1:5">
      <c r="A18" s="101" t="s">
        <v>43</v>
      </c>
      <c r="B18" s="108"/>
      <c r="C18" s="108"/>
      <c r="D18" s="108"/>
      <c r="E18" s="108"/>
    </row>
    <row r="19" spans="1:5">
      <c r="A19" s="101" t="s">
        <v>56</v>
      </c>
      <c r="B19" s="108"/>
      <c r="C19" s="108"/>
      <c r="D19" s="108"/>
      <c r="E19" s="108"/>
    </row>
    <row r="20" spans="1:5">
      <c r="A20" s="101" t="s">
        <v>817</v>
      </c>
      <c r="B20" s="108"/>
      <c r="C20" s="108"/>
      <c r="D20" s="108"/>
      <c r="E20" s="108"/>
    </row>
    <row r="21" spans="1:5">
      <c r="A21" s="101"/>
      <c r="B21" s="108"/>
      <c r="C21" s="108"/>
      <c r="D21" s="108"/>
      <c r="E21" s="108"/>
    </row>
    <row r="22" spans="1:5">
      <c r="A22" s="107" t="s">
        <v>136</v>
      </c>
      <c r="B22" s="108"/>
      <c r="C22" s="108"/>
      <c r="D22" s="108"/>
      <c r="E22" s="108"/>
    </row>
    <row r="23" spans="1:5">
      <c r="A23" s="420" t="s">
        <v>818</v>
      </c>
      <c r="B23" s="420"/>
      <c r="C23" s="420"/>
      <c r="D23" s="420"/>
      <c r="E23" s="420"/>
    </row>
    <row r="24" spans="1:5">
      <c r="A24" s="420"/>
      <c r="B24" s="420"/>
      <c r="C24" s="420"/>
      <c r="D24" s="420"/>
      <c r="E24" s="420"/>
    </row>
    <row r="25" spans="1:5">
      <c r="A25" s="106"/>
      <c r="B25" s="106"/>
      <c r="C25" s="106"/>
      <c r="D25" s="106"/>
      <c r="E25" s="106"/>
    </row>
    <row r="26" spans="1:5" ht="21">
      <c r="A26" s="328" t="s">
        <v>892</v>
      </c>
      <c r="B26" s="106"/>
      <c r="C26" s="106"/>
      <c r="D26" s="106"/>
      <c r="E26" s="106"/>
    </row>
    <row r="27" spans="1:5" ht="28.8">
      <c r="A27" s="322" t="s">
        <v>0</v>
      </c>
      <c r="B27" s="322" t="s">
        <v>1</v>
      </c>
      <c r="C27" s="322" t="s">
        <v>2</v>
      </c>
      <c r="D27" s="322" t="s">
        <v>3</v>
      </c>
      <c r="E27" s="322" t="s">
        <v>4</v>
      </c>
    </row>
    <row r="28" spans="1:5">
      <c r="A28" s="29">
        <v>1</v>
      </c>
      <c r="B28" s="29" t="s">
        <v>893</v>
      </c>
      <c r="C28" s="29">
        <v>4</v>
      </c>
      <c r="D28" s="29">
        <v>2900</v>
      </c>
      <c r="E28" s="29">
        <f t="shared" ref="E28:E35" si="1">C28*D28</f>
        <v>11600</v>
      </c>
    </row>
    <row r="29" spans="1:5" ht="28.8">
      <c r="A29" s="29">
        <v>2</v>
      </c>
      <c r="B29" s="29" t="s">
        <v>894</v>
      </c>
      <c r="C29" s="29">
        <v>1</v>
      </c>
      <c r="D29" s="29">
        <v>6500</v>
      </c>
      <c r="E29" s="29">
        <f t="shared" si="1"/>
        <v>6500</v>
      </c>
    </row>
    <row r="30" spans="1:5">
      <c r="A30" s="29">
        <v>3</v>
      </c>
      <c r="B30" s="213" t="s">
        <v>53</v>
      </c>
      <c r="C30" s="29">
        <v>8</v>
      </c>
      <c r="D30" s="29">
        <v>60</v>
      </c>
      <c r="E30" s="29">
        <f t="shared" si="1"/>
        <v>480</v>
      </c>
    </row>
    <row r="31" spans="1:5">
      <c r="A31" s="29">
        <v>4</v>
      </c>
      <c r="B31" s="29" t="s">
        <v>54</v>
      </c>
      <c r="C31" s="29">
        <v>4</v>
      </c>
      <c r="D31" s="29">
        <v>50</v>
      </c>
      <c r="E31" s="29">
        <f t="shared" si="1"/>
        <v>200</v>
      </c>
    </row>
    <row r="32" spans="1:5">
      <c r="A32" s="29">
        <v>5</v>
      </c>
      <c r="B32" s="29" t="s">
        <v>55</v>
      </c>
      <c r="C32" s="29">
        <v>1</v>
      </c>
      <c r="D32" s="29">
        <v>1200</v>
      </c>
      <c r="E32" s="29">
        <f t="shared" si="1"/>
        <v>1200</v>
      </c>
    </row>
    <row r="33" spans="1:5">
      <c r="A33" s="29">
        <v>6</v>
      </c>
      <c r="B33" s="29" t="s">
        <v>66</v>
      </c>
      <c r="C33" s="29">
        <v>1</v>
      </c>
      <c r="D33" s="29">
        <v>4500</v>
      </c>
      <c r="E33" s="29">
        <f t="shared" si="1"/>
        <v>4500</v>
      </c>
    </row>
    <row r="34" spans="1:5">
      <c r="A34" s="29">
        <v>7</v>
      </c>
      <c r="B34" s="325" t="s">
        <v>34</v>
      </c>
      <c r="C34" s="29">
        <v>4</v>
      </c>
      <c r="D34" s="29">
        <v>100</v>
      </c>
      <c r="E34" s="29">
        <f t="shared" si="1"/>
        <v>400</v>
      </c>
    </row>
    <row r="35" spans="1:5">
      <c r="A35" s="29">
        <v>8</v>
      </c>
      <c r="B35" s="29" t="s">
        <v>25</v>
      </c>
      <c r="C35" s="29">
        <v>1</v>
      </c>
      <c r="D35" s="29">
        <v>2500</v>
      </c>
      <c r="E35" s="29">
        <f t="shared" si="1"/>
        <v>2500</v>
      </c>
    </row>
    <row r="36" spans="1:5">
      <c r="A36" s="429" t="s">
        <v>5</v>
      </c>
      <c r="B36" s="430"/>
      <c r="C36" s="430"/>
      <c r="D36" s="431"/>
      <c r="E36" s="322">
        <f>SUM(E28:E35)</f>
        <v>27380</v>
      </c>
    </row>
    <row r="37" spans="1:5">
      <c r="A37" s="422" t="s">
        <v>39</v>
      </c>
      <c r="B37" s="422"/>
      <c r="C37" s="422"/>
      <c r="D37" s="422"/>
      <c r="E37" s="322">
        <f>E36*9%</f>
        <v>2464.1999999999998</v>
      </c>
    </row>
    <row r="38" spans="1:5">
      <c r="A38" s="422" t="s">
        <v>39</v>
      </c>
      <c r="B38" s="422"/>
      <c r="C38" s="422"/>
      <c r="D38" s="422"/>
      <c r="E38" s="322">
        <f>E36*9%</f>
        <v>2464.1999999999998</v>
      </c>
    </row>
    <row r="39" spans="1:5">
      <c r="A39" s="422" t="s">
        <v>40</v>
      </c>
      <c r="B39" s="422"/>
      <c r="C39" s="422"/>
      <c r="D39" s="422"/>
      <c r="E39" s="322">
        <f>SUM(E36:E38)</f>
        <v>32308.400000000001</v>
      </c>
    </row>
    <row r="40" spans="1:5">
      <c r="A40" s="442" t="s">
        <v>889</v>
      </c>
      <c r="B40" s="442"/>
      <c r="C40" s="442"/>
      <c r="D40" s="442"/>
      <c r="E40" s="294"/>
    </row>
    <row r="41" spans="1:5">
      <c r="A41" s="324"/>
      <c r="B41" s="324"/>
      <c r="C41" s="324"/>
      <c r="D41" s="324"/>
      <c r="E41" s="294"/>
    </row>
    <row r="42" spans="1:5">
      <c r="A42" s="324" t="s">
        <v>42</v>
      </c>
      <c r="B42" s="292"/>
      <c r="C42" s="292"/>
      <c r="D42" s="292"/>
      <c r="E42" s="292"/>
    </row>
    <row r="43" spans="1:5">
      <c r="A43" s="324" t="s">
        <v>43</v>
      </c>
      <c r="B43" s="292"/>
      <c r="C43" s="292"/>
      <c r="D43" s="292"/>
      <c r="E43" s="292"/>
    </row>
    <row r="44" spans="1:5">
      <c r="A44" s="118" t="s">
        <v>890</v>
      </c>
      <c r="B44" s="292"/>
      <c r="C44" s="292"/>
      <c r="D44" s="292"/>
      <c r="E44" s="292"/>
    </row>
    <row r="45" spans="1:5">
      <c r="A45" s="118" t="s">
        <v>229</v>
      </c>
      <c r="B45" s="292"/>
      <c r="C45" s="292"/>
      <c r="D45" s="292"/>
      <c r="E45" s="292"/>
    </row>
    <row r="46" spans="1:5">
      <c r="A46" s="106"/>
      <c r="B46" s="106"/>
      <c r="C46" s="106"/>
      <c r="D46" s="106"/>
      <c r="E46" s="106"/>
    </row>
    <row r="47" spans="1:5">
      <c r="A47" s="106"/>
      <c r="B47" s="106"/>
      <c r="C47" s="106"/>
      <c r="D47" s="106"/>
      <c r="E47" s="106"/>
    </row>
    <row r="48" spans="1:5">
      <c r="A48" s="106"/>
      <c r="B48" s="106"/>
      <c r="C48" s="106"/>
      <c r="D48" s="106"/>
      <c r="E48" s="106"/>
    </row>
    <row r="49" spans="1:5">
      <c r="A49" s="106"/>
      <c r="B49" s="106"/>
      <c r="C49" s="106"/>
      <c r="D49" s="106"/>
      <c r="E49" s="106"/>
    </row>
    <row r="50" spans="1:5">
      <c r="A50" s="106"/>
      <c r="B50" s="106"/>
      <c r="C50" s="106"/>
      <c r="D50" s="106"/>
      <c r="E50" s="106"/>
    </row>
    <row r="51" spans="1:5">
      <c r="A51" s="106"/>
      <c r="B51" s="106"/>
      <c r="C51" s="106"/>
      <c r="D51" s="106"/>
      <c r="E51" s="106"/>
    </row>
    <row r="52" spans="1:5">
      <c r="A52" s="106"/>
      <c r="B52" s="106"/>
      <c r="C52" s="106"/>
      <c r="D52" s="106"/>
      <c r="E52" s="106"/>
    </row>
    <row r="53" spans="1:5">
      <c r="A53" s="106"/>
      <c r="B53" s="106"/>
      <c r="C53" s="106"/>
      <c r="D53" s="106"/>
      <c r="E53" s="106"/>
    </row>
    <row r="54" spans="1:5">
      <c r="A54" s="106"/>
      <c r="B54" s="106"/>
      <c r="C54" s="106"/>
      <c r="D54" s="106"/>
      <c r="E54" s="106"/>
    </row>
    <row r="55" spans="1:5">
      <c r="A55" s="106"/>
      <c r="B55" s="106"/>
      <c r="C55" s="106"/>
      <c r="D55" s="106"/>
      <c r="E55" s="106"/>
    </row>
    <row r="56" spans="1:5">
      <c r="A56" s="106"/>
      <c r="B56" s="106"/>
      <c r="C56" s="106"/>
      <c r="D56" s="106"/>
      <c r="E56" s="106"/>
    </row>
    <row r="57" spans="1:5">
      <c r="A57" s="106"/>
      <c r="B57" s="106"/>
      <c r="C57" s="106"/>
      <c r="D57" s="106"/>
      <c r="E57" s="106"/>
    </row>
    <row r="58" spans="1:5">
      <c r="A58" s="106"/>
      <c r="B58" s="106"/>
      <c r="C58" s="106"/>
      <c r="D58" s="106"/>
      <c r="E58" s="106"/>
    </row>
    <row r="59" spans="1:5">
      <c r="A59" s="106"/>
      <c r="B59" s="106"/>
      <c r="C59" s="106"/>
      <c r="D59" s="106"/>
      <c r="E59" s="106"/>
    </row>
    <row r="60" spans="1:5">
      <c r="A60" s="106"/>
      <c r="B60" s="106"/>
      <c r="C60" s="106"/>
      <c r="D60" s="106"/>
      <c r="E60" s="106"/>
    </row>
    <row r="61" spans="1:5">
      <c r="A61" s="106"/>
      <c r="B61" s="106"/>
      <c r="C61" s="106"/>
      <c r="D61" s="106"/>
      <c r="E61" s="106"/>
    </row>
    <row r="62" spans="1:5">
      <c r="A62" s="106"/>
      <c r="B62" s="106"/>
      <c r="C62" s="106"/>
      <c r="D62" s="106"/>
      <c r="E62" s="106"/>
    </row>
    <row r="63" spans="1:5">
      <c r="A63" s="106"/>
      <c r="B63" s="106"/>
      <c r="C63" s="106"/>
      <c r="D63" s="106"/>
      <c r="E63" s="106"/>
    </row>
    <row r="64" spans="1:5">
      <c r="A64" s="106"/>
      <c r="B64" s="106"/>
      <c r="C64" s="106"/>
      <c r="D64" s="106"/>
      <c r="E64" s="106"/>
    </row>
    <row r="65" spans="1:5">
      <c r="A65" s="106"/>
      <c r="B65" s="106"/>
      <c r="C65" s="106"/>
      <c r="D65" s="106"/>
      <c r="E65" s="106"/>
    </row>
    <row r="66" spans="1:5">
      <c r="A66" s="106"/>
      <c r="B66" s="106"/>
      <c r="C66" s="106"/>
      <c r="D66" s="106"/>
      <c r="E66" s="106"/>
    </row>
    <row r="67" spans="1:5">
      <c r="A67" s="106"/>
      <c r="B67" s="106"/>
      <c r="C67" s="106"/>
      <c r="D67" s="106"/>
      <c r="E67" s="106"/>
    </row>
    <row r="68" spans="1:5">
      <c r="A68" s="106"/>
      <c r="B68" s="106"/>
      <c r="C68" s="106"/>
      <c r="D68" s="106"/>
      <c r="E68" s="106"/>
    </row>
    <row r="69" spans="1:5">
      <c r="A69" s="106"/>
      <c r="B69" s="106"/>
      <c r="C69" s="106"/>
      <c r="D69" s="106"/>
      <c r="E69" s="106"/>
    </row>
    <row r="70" spans="1:5">
      <c r="A70" s="106"/>
      <c r="B70" s="106"/>
      <c r="C70" s="106"/>
      <c r="D70" s="106"/>
      <c r="E70" s="106"/>
    </row>
    <row r="71" spans="1:5">
      <c r="A71" s="106"/>
      <c r="B71" s="106"/>
      <c r="C71" s="106"/>
      <c r="D71" s="106"/>
      <c r="E71" s="106"/>
    </row>
    <row r="72" spans="1:5">
      <c r="A72" s="106"/>
      <c r="B72" s="106"/>
      <c r="C72" s="106"/>
      <c r="D72" s="106"/>
      <c r="E72" s="106"/>
    </row>
    <row r="73" spans="1:5">
      <c r="A73" s="106"/>
      <c r="B73" s="106"/>
      <c r="C73" s="106"/>
      <c r="D73" s="106"/>
      <c r="E73" s="106"/>
    </row>
    <row r="74" spans="1:5">
      <c r="A74" s="106"/>
      <c r="B74" s="106"/>
      <c r="C74" s="106"/>
      <c r="D74" s="106"/>
      <c r="E74" s="106"/>
    </row>
    <row r="75" spans="1:5">
      <c r="A75" s="106"/>
      <c r="B75" s="106"/>
      <c r="C75" s="106"/>
      <c r="D75" s="106"/>
      <c r="E75" s="106"/>
    </row>
    <row r="76" spans="1:5">
      <c r="A76" s="106"/>
      <c r="B76" s="106"/>
      <c r="C76" s="106"/>
      <c r="D76" s="106"/>
      <c r="E76" s="106"/>
    </row>
    <row r="77" spans="1:5">
      <c r="A77" s="106"/>
      <c r="B77" s="106"/>
      <c r="C77" s="106"/>
      <c r="D77" s="106"/>
      <c r="E77" s="106"/>
    </row>
    <row r="78" spans="1:5">
      <c r="A78" s="106"/>
      <c r="B78" s="106"/>
      <c r="C78" s="106"/>
      <c r="D78" s="106"/>
      <c r="E78" s="106"/>
    </row>
    <row r="79" spans="1:5">
      <c r="A79" s="106"/>
      <c r="B79" s="106"/>
      <c r="C79" s="106"/>
      <c r="D79" s="106"/>
      <c r="E79" s="106"/>
    </row>
    <row r="80" spans="1:5">
      <c r="A80" s="106"/>
      <c r="B80" s="106"/>
      <c r="C80" s="106"/>
      <c r="D80" s="106"/>
      <c r="E80" s="106"/>
    </row>
    <row r="81" spans="1:5">
      <c r="A81" s="106"/>
      <c r="B81" s="106"/>
      <c r="C81" s="106"/>
      <c r="D81" s="106"/>
      <c r="E81" s="106"/>
    </row>
    <row r="82" spans="1:5">
      <c r="A82" s="106"/>
      <c r="B82" s="106"/>
      <c r="C82" s="106"/>
      <c r="D82" s="106"/>
      <c r="E82" s="106"/>
    </row>
    <row r="83" spans="1:5">
      <c r="A83" s="106"/>
      <c r="B83" s="106"/>
      <c r="C83" s="106"/>
      <c r="D83" s="106"/>
      <c r="E83" s="106"/>
    </row>
    <row r="84" spans="1:5">
      <c r="A84" s="106"/>
      <c r="B84" s="106"/>
      <c r="C84" s="106"/>
      <c r="D84" s="106"/>
      <c r="E84" s="106"/>
    </row>
    <row r="85" spans="1:5">
      <c r="A85" s="106"/>
      <c r="B85" s="106"/>
      <c r="C85" s="106"/>
      <c r="D85" s="106"/>
      <c r="E85" s="106"/>
    </row>
    <row r="86" spans="1:5">
      <c r="A86" s="106"/>
      <c r="B86" s="106"/>
      <c r="C86" s="106"/>
      <c r="D86" s="106"/>
      <c r="E86" s="106"/>
    </row>
    <row r="87" spans="1:5">
      <c r="A87" s="106"/>
      <c r="B87" s="106"/>
      <c r="C87" s="106"/>
      <c r="D87" s="106"/>
      <c r="E87" s="106"/>
    </row>
    <row r="88" spans="1:5">
      <c r="A88" s="106"/>
      <c r="B88" s="106"/>
      <c r="C88" s="106"/>
      <c r="D88" s="106"/>
      <c r="E88" s="106"/>
    </row>
    <row r="89" spans="1:5">
      <c r="A89" s="106"/>
      <c r="B89" s="106"/>
      <c r="C89" s="106"/>
      <c r="D89" s="106"/>
      <c r="E89" s="106"/>
    </row>
    <row r="90" spans="1:5">
      <c r="A90" s="106"/>
      <c r="B90" s="106"/>
      <c r="C90" s="106"/>
      <c r="D90" s="106"/>
      <c r="E90" s="106"/>
    </row>
    <row r="91" spans="1:5">
      <c r="A91" s="106"/>
      <c r="B91" s="106"/>
      <c r="C91" s="106"/>
      <c r="D91" s="106"/>
      <c r="E91" s="106"/>
    </row>
    <row r="92" spans="1:5">
      <c r="A92" s="106"/>
      <c r="B92" s="106"/>
      <c r="C92" s="106"/>
      <c r="D92" s="106"/>
      <c r="E92" s="106"/>
    </row>
    <row r="93" spans="1:5">
      <c r="A93" s="106"/>
      <c r="B93" s="106"/>
      <c r="C93" s="106"/>
      <c r="D93" s="106"/>
      <c r="E93" s="106"/>
    </row>
    <row r="94" spans="1:5">
      <c r="A94" s="106"/>
      <c r="B94" s="106"/>
      <c r="C94" s="106"/>
      <c r="D94" s="106"/>
      <c r="E94" s="106"/>
    </row>
    <row r="95" spans="1:5">
      <c r="A95" s="106"/>
      <c r="B95" s="106"/>
      <c r="C95" s="106"/>
      <c r="D95" s="106"/>
      <c r="E95" s="106"/>
    </row>
    <row r="96" spans="1:5">
      <c r="A96" s="106"/>
      <c r="B96" s="106"/>
      <c r="C96" s="106"/>
      <c r="D96" s="106"/>
      <c r="E96" s="106"/>
    </row>
    <row r="97" spans="1:5">
      <c r="A97" s="106"/>
      <c r="B97" s="106"/>
      <c r="C97" s="106"/>
      <c r="D97" s="106"/>
      <c r="E97" s="106"/>
    </row>
    <row r="98" spans="1:5">
      <c r="A98" s="106"/>
      <c r="B98" s="106"/>
      <c r="C98" s="106"/>
      <c r="D98" s="106"/>
      <c r="E98" s="106"/>
    </row>
    <row r="99" spans="1:5">
      <c r="A99" s="106"/>
      <c r="B99" s="106"/>
      <c r="C99" s="106"/>
      <c r="D99" s="106"/>
      <c r="E99" s="106"/>
    </row>
    <row r="100" spans="1:5">
      <c r="A100" s="106"/>
      <c r="B100" s="106"/>
      <c r="C100" s="106"/>
      <c r="D100" s="106"/>
      <c r="E100" s="106"/>
    </row>
    <row r="101" spans="1:5">
      <c r="A101" s="106"/>
      <c r="B101" s="106"/>
      <c r="C101" s="106"/>
      <c r="D101" s="106"/>
      <c r="E101" s="106"/>
    </row>
    <row r="102" spans="1:5">
      <c r="A102" s="106"/>
      <c r="B102" s="106"/>
      <c r="C102" s="106"/>
      <c r="D102" s="106"/>
      <c r="E102" s="106"/>
    </row>
    <row r="103" spans="1:5">
      <c r="A103" s="106"/>
      <c r="B103" s="106"/>
      <c r="C103" s="106"/>
      <c r="D103" s="106"/>
      <c r="E103" s="106"/>
    </row>
  </sheetData>
  <mergeCells count="10">
    <mergeCell ref="A40:D40"/>
    <mergeCell ref="A10:D10"/>
    <mergeCell ref="A11:D11"/>
    <mergeCell ref="A12:D12"/>
    <mergeCell ref="A13:D13"/>
    <mergeCell ref="A23:E24"/>
    <mergeCell ref="A36:D36"/>
    <mergeCell ref="A37:D37"/>
    <mergeCell ref="A38:D38"/>
    <mergeCell ref="A39:D39"/>
  </mergeCells>
  <pageMargins left="0.7" right="0.7" top="0.75" bottom="0.75" header="0.3" footer="0.3"/>
  <pageSetup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A21" sqref="A21"/>
    </sheetView>
  </sheetViews>
  <sheetFormatPr defaultRowHeight="13.8"/>
  <cols>
    <col min="1" max="1" width="7.33203125" style="299" customWidth="1"/>
    <col min="2" max="2" width="40.88671875" style="299" customWidth="1"/>
    <col min="3" max="16384" width="8.88671875" style="299"/>
  </cols>
  <sheetData>
    <row r="1" spans="1:5">
      <c r="A1" s="389" t="s">
        <v>0</v>
      </c>
      <c r="B1" s="389" t="s">
        <v>1</v>
      </c>
      <c r="C1" s="389" t="s">
        <v>2</v>
      </c>
      <c r="D1" s="389" t="s">
        <v>3</v>
      </c>
      <c r="E1" s="389" t="s">
        <v>4</v>
      </c>
    </row>
    <row r="2" spans="1:5" ht="27.6">
      <c r="A2" s="390">
        <v>1</v>
      </c>
      <c r="B2" s="390" t="s">
        <v>377</v>
      </c>
      <c r="C2" s="390" t="s">
        <v>81</v>
      </c>
      <c r="D2" s="390">
        <v>40300</v>
      </c>
      <c r="E2" s="390">
        <v>40300</v>
      </c>
    </row>
    <row r="3" spans="1:5">
      <c r="A3" s="390">
        <v>2</v>
      </c>
      <c r="B3" s="390" t="s">
        <v>378</v>
      </c>
      <c r="C3" s="390" t="s">
        <v>81</v>
      </c>
      <c r="D3" s="390">
        <v>1800</v>
      </c>
      <c r="E3" s="390">
        <v>1800</v>
      </c>
    </row>
    <row r="4" spans="1:5">
      <c r="A4" s="390">
        <v>3</v>
      </c>
      <c r="B4" s="390" t="s">
        <v>379</v>
      </c>
      <c r="C4" s="390" t="s">
        <v>81</v>
      </c>
      <c r="D4" s="390">
        <v>4000</v>
      </c>
      <c r="E4" s="390">
        <v>4000</v>
      </c>
    </row>
    <row r="5" spans="1:5">
      <c r="A5" s="390">
        <v>4</v>
      </c>
      <c r="B5" s="390" t="s">
        <v>380</v>
      </c>
      <c r="C5" s="390" t="s">
        <v>81</v>
      </c>
      <c r="D5" s="390">
        <v>4000</v>
      </c>
      <c r="E5" s="390">
        <v>4000</v>
      </c>
    </row>
    <row r="6" spans="1:5">
      <c r="A6" s="390">
        <v>5</v>
      </c>
      <c r="B6" s="390" t="s">
        <v>381</v>
      </c>
      <c r="C6" s="390" t="s">
        <v>81</v>
      </c>
      <c r="D6" s="390">
        <v>600</v>
      </c>
      <c r="E6" s="390">
        <v>600</v>
      </c>
    </row>
    <row r="7" spans="1:5">
      <c r="A7" s="390">
        <v>6</v>
      </c>
      <c r="B7" s="390" t="s">
        <v>1095</v>
      </c>
      <c r="C7" s="390" t="s">
        <v>81</v>
      </c>
      <c r="D7" s="390">
        <v>1100</v>
      </c>
      <c r="E7" s="390">
        <v>1100</v>
      </c>
    </row>
    <row r="8" spans="1:5">
      <c r="A8" s="390">
        <v>7</v>
      </c>
      <c r="B8" s="390" t="s">
        <v>383</v>
      </c>
      <c r="C8" s="390" t="s">
        <v>81</v>
      </c>
      <c r="D8" s="390">
        <v>1800</v>
      </c>
      <c r="E8" s="390">
        <v>1800</v>
      </c>
    </row>
    <row r="9" spans="1:5">
      <c r="A9" s="390">
        <v>8</v>
      </c>
      <c r="B9" s="390" t="s">
        <v>384</v>
      </c>
      <c r="C9" s="390" t="s">
        <v>81</v>
      </c>
      <c r="D9" s="390">
        <v>2300</v>
      </c>
      <c r="E9" s="390">
        <v>2300</v>
      </c>
    </row>
    <row r="10" spans="1:5" ht="27.6">
      <c r="A10" s="390">
        <v>9</v>
      </c>
      <c r="B10" s="390" t="s">
        <v>385</v>
      </c>
      <c r="C10" s="390" t="s">
        <v>81</v>
      </c>
      <c r="D10" s="390">
        <v>20700</v>
      </c>
      <c r="E10" s="390">
        <v>20700</v>
      </c>
    </row>
    <row r="11" spans="1:5">
      <c r="A11" s="390">
        <v>10</v>
      </c>
      <c r="B11" s="390" t="s">
        <v>386</v>
      </c>
      <c r="C11" s="390" t="s">
        <v>81</v>
      </c>
      <c r="D11" s="390">
        <v>5700</v>
      </c>
      <c r="E11" s="390">
        <v>5700</v>
      </c>
    </row>
    <row r="12" spans="1:5">
      <c r="A12" s="390">
        <v>11</v>
      </c>
      <c r="B12" s="390" t="s">
        <v>387</v>
      </c>
      <c r="C12" s="390" t="s">
        <v>81</v>
      </c>
      <c r="D12" s="390">
        <v>11500</v>
      </c>
      <c r="E12" s="390">
        <v>11500</v>
      </c>
    </row>
    <row r="13" spans="1:5">
      <c r="A13" s="390">
        <v>12</v>
      </c>
      <c r="B13" s="390" t="s">
        <v>897</v>
      </c>
      <c r="C13" s="390">
        <v>1</v>
      </c>
      <c r="D13" s="390">
        <v>25500</v>
      </c>
      <c r="E13" s="390">
        <v>25500</v>
      </c>
    </row>
    <row r="14" spans="1:5">
      <c r="A14" s="536" t="s">
        <v>5</v>
      </c>
      <c r="B14" s="536"/>
      <c r="C14" s="536"/>
      <c r="D14" s="536"/>
      <c r="E14" s="389">
        <v>119300</v>
      </c>
    </row>
    <row r="15" spans="1:5" ht="14.4">
      <c r="A15" s="422" t="s">
        <v>39</v>
      </c>
      <c r="B15" s="422"/>
      <c r="C15" s="422"/>
      <c r="D15" s="422"/>
      <c r="E15" s="387">
        <f>E14*9%</f>
        <v>10737</v>
      </c>
    </row>
    <row r="16" spans="1:5" ht="14.4">
      <c r="A16" s="422" t="s">
        <v>39</v>
      </c>
      <c r="B16" s="422"/>
      <c r="C16" s="422"/>
      <c r="D16" s="422"/>
      <c r="E16" s="387">
        <f>E14*9%</f>
        <v>10737</v>
      </c>
    </row>
    <row r="17" spans="1:5" ht="14.4">
      <c r="A17" s="422" t="s">
        <v>40</v>
      </c>
      <c r="B17" s="422"/>
      <c r="C17" s="422"/>
      <c r="D17" s="422"/>
      <c r="E17" s="387">
        <f>SUM(E14:E16)</f>
        <v>140774</v>
      </c>
    </row>
  </sheetData>
  <mergeCells count="4">
    <mergeCell ref="A15:D15"/>
    <mergeCell ref="A14:D14"/>
    <mergeCell ref="A16:D16"/>
    <mergeCell ref="A17:D17"/>
  </mergeCells>
  <pageMargins left="0.7" right="0.7" top="0.75" bottom="0.75" header="0.3" footer="0.3"/>
  <pageSetup orientation="portrait" horizontalDpi="0" verticalDpi="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4" sqref="B4"/>
    </sheetView>
  </sheetViews>
  <sheetFormatPr defaultRowHeight="14.4"/>
  <cols>
    <col min="1" max="1" width="6.109375" style="36" customWidth="1"/>
    <col min="2" max="2" width="56.109375" style="36" customWidth="1"/>
    <col min="3" max="3" width="5.44140625" style="36" customWidth="1"/>
    <col min="4" max="4" width="7.21875" style="36" customWidth="1"/>
    <col min="5" max="5" width="17.21875" style="36" customWidth="1"/>
    <col min="6" max="16384" width="8.88671875" style="36"/>
  </cols>
  <sheetData>
    <row r="1" spans="1:6" ht="16.2" customHeight="1">
      <c r="A1" s="334" t="s">
        <v>0</v>
      </c>
      <c r="B1" s="334" t="s">
        <v>1</v>
      </c>
      <c r="C1" s="334" t="s">
        <v>2</v>
      </c>
      <c r="D1" s="334" t="s">
        <v>3</v>
      </c>
      <c r="E1" s="334" t="s">
        <v>913</v>
      </c>
      <c r="F1" s="334" t="s">
        <v>4</v>
      </c>
    </row>
    <row r="2" spans="1:6" ht="30.6" customHeight="1">
      <c r="A2" s="29" t="s">
        <v>81</v>
      </c>
      <c r="B2" s="29" t="s">
        <v>914</v>
      </c>
      <c r="C2" s="29">
        <v>1</v>
      </c>
      <c r="D2" s="29">
        <v>14900</v>
      </c>
      <c r="E2" s="29">
        <v>11900</v>
      </c>
      <c r="F2" s="29">
        <f>C2*E2</f>
        <v>11900</v>
      </c>
    </row>
    <row r="3" spans="1:6">
      <c r="A3" s="29">
        <v>2</v>
      </c>
      <c r="B3" s="29" t="s">
        <v>912</v>
      </c>
      <c r="C3" s="29">
        <v>1</v>
      </c>
      <c r="D3" s="29">
        <v>2500</v>
      </c>
      <c r="E3" s="29">
        <v>2000</v>
      </c>
      <c r="F3" s="29">
        <f t="shared" ref="F3:F4" si="0">C3*E3</f>
        <v>2000</v>
      </c>
    </row>
    <row r="4" spans="1:6">
      <c r="A4" s="29">
        <v>3</v>
      </c>
      <c r="B4" s="29" t="s">
        <v>25</v>
      </c>
      <c r="C4" s="29">
        <v>1</v>
      </c>
      <c r="D4" s="29">
        <v>4000</v>
      </c>
      <c r="E4" s="29">
        <v>2500</v>
      </c>
      <c r="F4" s="29">
        <f t="shared" si="0"/>
        <v>2500</v>
      </c>
    </row>
    <row r="5" spans="1:6" ht="14.4" customHeight="1">
      <c r="A5" s="429" t="s">
        <v>5</v>
      </c>
      <c r="B5" s="430"/>
      <c r="C5" s="430"/>
      <c r="D5" s="430"/>
      <c r="E5" s="431"/>
      <c r="F5" s="334">
        <f>SUM(F2:F4)</f>
        <v>16400</v>
      </c>
    </row>
    <row r="6" spans="1:6" ht="14.4" customHeight="1">
      <c r="A6" s="429" t="s">
        <v>39</v>
      </c>
      <c r="B6" s="430"/>
      <c r="C6" s="430"/>
      <c r="D6" s="430"/>
      <c r="E6" s="431"/>
      <c r="F6" s="334">
        <f>F5*9%</f>
        <v>1476</v>
      </c>
    </row>
    <row r="7" spans="1:6" ht="14.4" customHeight="1">
      <c r="A7" s="429" t="s">
        <v>39</v>
      </c>
      <c r="B7" s="430"/>
      <c r="C7" s="430"/>
      <c r="D7" s="430"/>
      <c r="E7" s="431"/>
      <c r="F7" s="334">
        <f>F5*9%</f>
        <v>1476</v>
      </c>
    </row>
    <row r="8" spans="1:6" ht="14.4" customHeight="1">
      <c r="A8" s="429" t="s">
        <v>40</v>
      </c>
      <c r="B8" s="430"/>
      <c r="C8" s="430"/>
      <c r="D8" s="430"/>
      <c r="E8" s="431"/>
      <c r="F8" s="334">
        <f>SUM(F5:F7)</f>
        <v>19352</v>
      </c>
    </row>
    <row r="10" spans="1:6">
      <c r="A10" s="106" t="s">
        <v>136</v>
      </c>
    </row>
    <row r="11" spans="1:6">
      <c r="A11" s="106" t="s">
        <v>915</v>
      </c>
    </row>
  </sheetData>
  <mergeCells count="4">
    <mergeCell ref="A5:E5"/>
    <mergeCell ref="A6:E6"/>
    <mergeCell ref="A7:E7"/>
    <mergeCell ref="A8:E8"/>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I17" sqref="I17"/>
    </sheetView>
  </sheetViews>
  <sheetFormatPr defaultRowHeight="14.4"/>
  <cols>
    <col min="1" max="1" width="7.21875" style="36" customWidth="1"/>
    <col min="2" max="2" width="43" style="36" customWidth="1"/>
    <col min="3" max="3" width="5.77734375" style="36" customWidth="1"/>
    <col min="4" max="16384" width="8.88671875" style="36"/>
  </cols>
  <sheetData>
    <row r="1" spans="1:5" ht="15.6" customHeight="1">
      <c r="A1" s="334" t="s">
        <v>0</v>
      </c>
      <c r="B1" s="334" t="s">
        <v>1</v>
      </c>
      <c r="C1" s="334" t="s">
        <v>2</v>
      </c>
      <c r="D1" s="334" t="s">
        <v>3</v>
      </c>
      <c r="E1" s="334" t="s">
        <v>4</v>
      </c>
    </row>
    <row r="2" spans="1:5" ht="28.8">
      <c r="A2" s="29">
        <v>1</v>
      </c>
      <c r="B2" s="29" t="s">
        <v>916</v>
      </c>
      <c r="C2" s="29">
        <v>1</v>
      </c>
      <c r="D2" s="29">
        <v>78000</v>
      </c>
      <c r="E2" s="29">
        <f>C2*D2</f>
        <v>78000</v>
      </c>
    </row>
    <row r="3" spans="1:5">
      <c r="A3" s="29">
        <v>2</v>
      </c>
      <c r="B3" s="29" t="s">
        <v>917</v>
      </c>
      <c r="C3" s="29">
        <v>1</v>
      </c>
      <c r="D3" s="29">
        <v>4500</v>
      </c>
      <c r="E3" s="29">
        <f t="shared" ref="E3:E6" si="0">C3*D3</f>
        <v>4500</v>
      </c>
    </row>
    <row r="4" spans="1:5">
      <c r="A4" s="29">
        <v>3</v>
      </c>
      <c r="B4" s="29" t="s">
        <v>55</v>
      </c>
      <c r="C4" s="29">
        <v>1</v>
      </c>
      <c r="D4" s="29">
        <v>2500</v>
      </c>
      <c r="E4" s="29">
        <f t="shared" si="0"/>
        <v>2500</v>
      </c>
    </row>
    <row r="5" spans="1:5">
      <c r="A5" s="29">
        <v>4</v>
      </c>
      <c r="B5" s="29" t="s">
        <v>918</v>
      </c>
      <c r="C5" s="29">
        <v>1</v>
      </c>
      <c r="D5" s="29">
        <v>1900</v>
      </c>
      <c r="E5" s="29">
        <f t="shared" si="0"/>
        <v>1900</v>
      </c>
    </row>
    <row r="6" spans="1:5" ht="13.8" customHeight="1">
      <c r="A6" s="29">
        <v>5</v>
      </c>
      <c r="B6" s="29" t="s">
        <v>25</v>
      </c>
      <c r="C6" s="29">
        <v>1</v>
      </c>
      <c r="D6" s="29">
        <v>9500</v>
      </c>
      <c r="E6" s="29">
        <f t="shared" si="0"/>
        <v>9500</v>
      </c>
    </row>
    <row r="7" spans="1:5">
      <c r="A7" s="422" t="s">
        <v>5</v>
      </c>
      <c r="B7" s="422"/>
      <c r="C7" s="422"/>
      <c r="D7" s="422"/>
      <c r="E7" s="334">
        <f>SUM(E2:E6)</f>
        <v>96400</v>
      </c>
    </row>
    <row r="8" spans="1:5">
      <c r="A8" s="429" t="s">
        <v>39</v>
      </c>
      <c r="B8" s="430"/>
      <c r="C8" s="430"/>
      <c r="D8" s="430"/>
      <c r="E8" s="334">
        <f>E7*9%</f>
        <v>8676</v>
      </c>
    </row>
    <row r="9" spans="1:5">
      <c r="A9" s="429" t="s">
        <v>39</v>
      </c>
      <c r="B9" s="430"/>
      <c r="C9" s="430"/>
      <c r="D9" s="430"/>
      <c r="E9" s="334">
        <f>E7*9%</f>
        <v>8676</v>
      </c>
    </row>
    <row r="10" spans="1:5">
      <c r="A10" s="429" t="s">
        <v>40</v>
      </c>
      <c r="B10" s="430"/>
      <c r="C10" s="430"/>
      <c r="D10" s="430"/>
      <c r="E10" s="334">
        <f>SUM(E7:E9)</f>
        <v>113752</v>
      </c>
    </row>
    <row r="12" spans="1:5">
      <c r="A12" s="335" t="s">
        <v>920</v>
      </c>
    </row>
    <row r="14" spans="1:5">
      <c r="A14" s="335" t="s">
        <v>222</v>
      </c>
    </row>
    <row r="15" spans="1:5">
      <c r="A15" s="335" t="s">
        <v>919</v>
      </c>
    </row>
  </sheetData>
  <mergeCells count="4">
    <mergeCell ref="A7:D7"/>
    <mergeCell ref="A8:D8"/>
    <mergeCell ref="A9:D9"/>
    <mergeCell ref="A10:D10"/>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workbookViewId="0">
      <selection activeCell="B10" sqref="B10"/>
    </sheetView>
  </sheetViews>
  <sheetFormatPr defaultRowHeight="13.8"/>
  <cols>
    <col min="1" max="1" width="6.6640625" style="343" customWidth="1"/>
    <col min="2" max="2" width="80.6640625" style="343" customWidth="1"/>
    <col min="3" max="3" width="5.21875" style="343" customWidth="1"/>
    <col min="4" max="4" width="7.21875" style="343" customWidth="1"/>
    <col min="5" max="5" width="14.77734375" style="343" customWidth="1"/>
    <col min="6" max="7" width="10.33203125" style="343" customWidth="1"/>
    <col min="8" max="8" width="18.44140625" style="343" customWidth="1"/>
    <col min="9" max="9" width="8.88671875" style="343"/>
    <col min="10" max="10" width="21.6640625" style="343" customWidth="1"/>
    <col min="11" max="11" width="18.109375" style="343" customWidth="1"/>
    <col min="12" max="16384" width="8.88671875" style="343"/>
  </cols>
  <sheetData>
    <row r="1" spans="1:11" ht="27.6" customHeight="1">
      <c r="A1" s="351" t="s">
        <v>0</v>
      </c>
      <c r="B1" s="351" t="s">
        <v>1</v>
      </c>
      <c r="C1" s="351" t="s">
        <v>2</v>
      </c>
      <c r="D1" s="351" t="s">
        <v>3</v>
      </c>
      <c r="E1" s="351" t="s">
        <v>927</v>
      </c>
      <c r="F1" s="351" t="s">
        <v>4</v>
      </c>
      <c r="G1" s="189"/>
      <c r="H1" s="36" t="s">
        <v>946</v>
      </c>
      <c r="J1" s="347" t="s">
        <v>939</v>
      </c>
      <c r="K1" s="347" t="s">
        <v>567</v>
      </c>
    </row>
    <row r="2" spans="1:11" ht="26.4">
      <c r="A2" s="191">
        <v>1</v>
      </c>
      <c r="B2" s="184" t="s">
        <v>921</v>
      </c>
      <c r="C2" s="191">
        <v>70</v>
      </c>
      <c r="D2" s="184">
        <v>2990</v>
      </c>
      <c r="E2" s="184">
        <v>850</v>
      </c>
      <c r="F2" s="184">
        <f>C2*D2+C2*E2</f>
        <v>268800</v>
      </c>
      <c r="G2" s="244"/>
      <c r="H2" s="244">
        <f>C2*D2</f>
        <v>209300</v>
      </c>
      <c r="J2" s="348"/>
      <c r="K2" s="348"/>
    </row>
    <row r="3" spans="1:11">
      <c r="A3" s="191">
        <v>2</v>
      </c>
      <c r="B3" s="184" t="s">
        <v>945</v>
      </c>
      <c r="C3" s="184">
        <v>2</v>
      </c>
      <c r="D3" s="184">
        <v>7900</v>
      </c>
      <c r="E3" s="184">
        <v>1000</v>
      </c>
      <c r="F3" s="184">
        <f t="shared" ref="F3:F20" si="0">C3*E3+C3*D3</f>
        <v>17800</v>
      </c>
      <c r="G3" s="244"/>
      <c r="H3" s="244">
        <f t="shared" ref="H3:H20" si="1">C3*D3</f>
        <v>15800</v>
      </c>
      <c r="J3" s="348"/>
      <c r="K3" s="348"/>
    </row>
    <row r="4" spans="1:11" ht="26.4">
      <c r="A4" s="191">
        <v>3</v>
      </c>
      <c r="B4" s="184" t="s">
        <v>929</v>
      </c>
      <c r="C4" s="191">
        <v>45</v>
      </c>
      <c r="D4" s="184">
        <v>9900</v>
      </c>
      <c r="E4" s="184">
        <v>1800</v>
      </c>
      <c r="F4" s="184">
        <f t="shared" si="0"/>
        <v>526500</v>
      </c>
      <c r="G4" s="244"/>
      <c r="H4" s="244">
        <f t="shared" si="1"/>
        <v>445500</v>
      </c>
      <c r="J4" s="348">
        <v>6950</v>
      </c>
      <c r="K4" s="348" t="s">
        <v>938</v>
      </c>
    </row>
    <row r="5" spans="1:11">
      <c r="A5" s="191">
        <v>4</v>
      </c>
      <c r="B5" s="184" t="s">
        <v>922</v>
      </c>
      <c r="C5" s="184">
        <v>1</v>
      </c>
      <c r="D5" s="184">
        <v>79000</v>
      </c>
      <c r="E5" s="184">
        <v>9000</v>
      </c>
      <c r="F5" s="184">
        <f t="shared" si="0"/>
        <v>88000</v>
      </c>
      <c r="G5" s="244"/>
      <c r="H5" s="244">
        <f t="shared" si="1"/>
        <v>79000</v>
      </c>
      <c r="J5" s="348"/>
      <c r="K5" s="348"/>
    </row>
    <row r="6" spans="1:11">
      <c r="A6" s="191">
        <v>5</v>
      </c>
      <c r="B6" s="191" t="s">
        <v>923</v>
      </c>
      <c r="C6" s="191">
        <v>500</v>
      </c>
      <c r="D6" s="184">
        <v>35</v>
      </c>
      <c r="E6" s="184">
        <v>60</v>
      </c>
      <c r="F6" s="184">
        <f t="shared" si="0"/>
        <v>47500</v>
      </c>
      <c r="G6" s="244"/>
      <c r="H6" s="244">
        <f t="shared" si="1"/>
        <v>17500</v>
      </c>
      <c r="J6" s="348" t="s">
        <v>941</v>
      </c>
      <c r="K6" s="348" t="s">
        <v>940</v>
      </c>
    </row>
    <row r="7" spans="1:11">
      <c r="A7" s="191">
        <v>6</v>
      </c>
      <c r="B7" s="184" t="s">
        <v>942</v>
      </c>
      <c r="C7" s="184">
        <v>3</v>
      </c>
      <c r="D7" s="184">
        <v>5700</v>
      </c>
      <c r="E7" s="184">
        <v>1500</v>
      </c>
      <c r="F7" s="184">
        <f t="shared" si="0"/>
        <v>21600</v>
      </c>
      <c r="G7" s="244"/>
      <c r="H7" s="244">
        <f t="shared" si="1"/>
        <v>17100</v>
      </c>
      <c r="J7" s="348">
        <f>14500+950</f>
        <v>15450</v>
      </c>
      <c r="K7" s="348"/>
    </row>
    <row r="8" spans="1:11">
      <c r="A8" s="191">
        <v>7</v>
      </c>
      <c r="B8" s="184" t="s">
        <v>35</v>
      </c>
      <c r="C8" s="184">
        <v>350</v>
      </c>
      <c r="D8" s="352">
        <v>150</v>
      </c>
      <c r="E8" s="340">
        <v>0</v>
      </c>
      <c r="F8" s="184">
        <f t="shared" si="0"/>
        <v>52500</v>
      </c>
      <c r="G8" s="244"/>
      <c r="H8" s="244">
        <f t="shared" si="1"/>
        <v>52500</v>
      </c>
      <c r="J8" s="348"/>
      <c r="K8" s="348"/>
    </row>
    <row r="9" spans="1:11">
      <c r="A9" s="191">
        <v>8</v>
      </c>
      <c r="B9" s="184" t="s">
        <v>626</v>
      </c>
      <c r="C9" s="184">
        <v>3</v>
      </c>
      <c r="D9" s="184">
        <v>9000</v>
      </c>
      <c r="E9" s="184">
        <v>1000</v>
      </c>
      <c r="F9" s="184">
        <f t="shared" si="0"/>
        <v>30000</v>
      </c>
      <c r="G9" s="244"/>
      <c r="H9" s="244">
        <f t="shared" si="1"/>
        <v>27000</v>
      </c>
      <c r="J9" s="348"/>
      <c r="K9" s="348"/>
    </row>
    <row r="10" spans="1:11">
      <c r="A10" s="191">
        <v>9</v>
      </c>
      <c r="B10" s="184" t="s">
        <v>34</v>
      </c>
      <c r="C10" s="184">
        <v>72</v>
      </c>
      <c r="D10" s="352">
        <v>100</v>
      </c>
      <c r="E10" s="340">
        <v>0</v>
      </c>
      <c r="F10" s="184">
        <f t="shared" si="0"/>
        <v>7200</v>
      </c>
      <c r="G10" s="244"/>
      <c r="H10" s="244">
        <f t="shared" si="1"/>
        <v>7200</v>
      </c>
      <c r="J10" s="348"/>
      <c r="K10" s="348"/>
    </row>
    <row r="11" spans="1:11">
      <c r="A11" s="191">
        <v>10</v>
      </c>
      <c r="B11" s="184" t="s">
        <v>943</v>
      </c>
      <c r="C11" s="184">
        <v>1</v>
      </c>
      <c r="D11" s="184">
        <v>29000</v>
      </c>
      <c r="E11" s="184">
        <v>2000</v>
      </c>
      <c r="F11" s="184">
        <f t="shared" si="0"/>
        <v>31000</v>
      </c>
      <c r="G11" s="244"/>
      <c r="H11" s="244">
        <f t="shared" si="1"/>
        <v>29000</v>
      </c>
      <c r="J11" s="348"/>
      <c r="K11" s="348"/>
    </row>
    <row r="12" spans="1:11">
      <c r="A12" s="191">
        <v>11</v>
      </c>
      <c r="B12" s="191" t="s">
        <v>930</v>
      </c>
      <c r="C12" s="191">
        <v>500</v>
      </c>
      <c r="D12" s="184">
        <v>45</v>
      </c>
      <c r="E12" s="184">
        <v>60</v>
      </c>
      <c r="F12" s="184">
        <f t="shared" si="0"/>
        <v>52500</v>
      </c>
      <c r="G12" s="244"/>
      <c r="H12" s="244">
        <f t="shared" si="1"/>
        <v>22500</v>
      </c>
      <c r="J12" s="348"/>
      <c r="K12" s="348"/>
    </row>
    <row r="13" spans="1:11" ht="30" customHeight="1">
      <c r="A13" s="191">
        <v>12</v>
      </c>
      <c r="B13" s="184" t="s">
        <v>924</v>
      </c>
      <c r="C13" s="184">
        <v>1</v>
      </c>
      <c r="D13" s="184">
        <v>147000</v>
      </c>
      <c r="E13" s="184">
        <v>9000</v>
      </c>
      <c r="F13" s="184">
        <f t="shared" si="0"/>
        <v>156000</v>
      </c>
      <c r="G13" s="244"/>
      <c r="H13" s="244">
        <f t="shared" si="1"/>
        <v>147000</v>
      </c>
      <c r="J13" s="348">
        <v>107191</v>
      </c>
      <c r="K13" s="348"/>
    </row>
    <row r="14" spans="1:11" ht="15" customHeight="1">
      <c r="A14" s="191">
        <v>13</v>
      </c>
      <c r="B14" s="184" t="s">
        <v>933</v>
      </c>
      <c r="C14" s="184">
        <v>2</v>
      </c>
      <c r="D14" s="184">
        <v>9900</v>
      </c>
      <c r="E14" s="184">
        <v>1500</v>
      </c>
      <c r="F14" s="184">
        <f t="shared" si="0"/>
        <v>22800</v>
      </c>
      <c r="G14" s="244"/>
      <c r="H14" s="244">
        <f t="shared" si="1"/>
        <v>19800</v>
      </c>
      <c r="J14" s="348">
        <v>5100</v>
      </c>
      <c r="K14" s="348"/>
    </row>
    <row r="15" spans="1:11">
      <c r="A15" s="191">
        <v>14</v>
      </c>
      <c r="B15" s="184" t="s">
        <v>925</v>
      </c>
      <c r="C15" s="184">
        <v>2</v>
      </c>
      <c r="D15" s="184">
        <v>1750</v>
      </c>
      <c r="E15" s="184">
        <v>1500</v>
      </c>
      <c r="F15" s="184">
        <f t="shared" si="0"/>
        <v>6500</v>
      </c>
      <c r="G15" s="244"/>
      <c r="H15" s="244">
        <f t="shared" si="1"/>
        <v>3500</v>
      </c>
      <c r="J15" s="348">
        <v>1400</v>
      </c>
      <c r="K15" s="348"/>
    </row>
    <row r="16" spans="1:11">
      <c r="A16" s="191">
        <v>15</v>
      </c>
      <c r="B16" s="339" t="s">
        <v>932</v>
      </c>
      <c r="C16" s="346">
        <v>72</v>
      </c>
      <c r="D16" s="346">
        <v>5000</v>
      </c>
      <c r="E16" s="346">
        <v>500</v>
      </c>
      <c r="F16" s="184">
        <f t="shared" si="0"/>
        <v>396000</v>
      </c>
      <c r="G16" s="244"/>
      <c r="H16" s="244">
        <f t="shared" si="1"/>
        <v>360000</v>
      </c>
      <c r="J16" s="348"/>
      <c r="K16" s="348"/>
    </row>
    <row r="17" spans="1:11">
      <c r="A17" s="191">
        <v>16</v>
      </c>
      <c r="B17" s="184" t="s">
        <v>926</v>
      </c>
      <c r="C17" s="184">
        <v>72</v>
      </c>
      <c r="D17" s="184">
        <v>450</v>
      </c>
      <c r="E17" s="184">
        <v>150</v>
      </c>
      <c r="F17" s="184">
        <f t="shared" si="0"/>
        <v>43200</v>
      </c>
      <c r="G17" s="244"/>
      <c r="H17" s="244">
        <f t="shared" si="1"/>
        <v>32400</v>
      </c>
      <c r="J17" s="348">
        <f>105+65+55</f>
        <v>225</v>
      </c>
      <c r="K17" s="348"/>
    </row>
    <row r="18" spans="1:11">
      <c r="A18" s="191">
        <v>17</v>
      </c>
      <c r="B18" s="184" t="s">
        <v>928</v>
      </c>
      <c r="C18" s="184">
        <v>1</v>
      </c>
      <c r="D18" s="352">
        <v>550</v>
      </c>
      <c r="E18" s="340">
        <v>0</v>
      </c>
      <c r="F18" s="184">
        <f t="shared" si="0"/>
        <v>550</v>
      </c>
      <c r="G18" s="244"/>
      <c r="H18" s="244">
        <f t="shared" si="1"/>
        <v>550</v>
      </c>
      <c r="J18" s="348"/>
      <c r="K18" s="348"/>
    </row>
    <row r="19" spans="1:11">
      <c r="A19" s="191">
        <v>18</v>
      </c>
      <c r="B19" s="184" t="s">
        <v>935</v>
      </c>
      <c r="C19" s="184">
        <v>3</v>
      </c>
      <c r="D19" s="340">
        <v>2700</v>
      </c>
      <c r="E19" s="340">
        <v>500</v>
      </c>
      <c r="F19" s="184">
        <f t="shared" si="0"/>
        <v>9600</v>
      </c>
      <c r="G19" s="244"/>
      <c r="H19" s="244">
        <f t="shared" si="1"/>
        <v>8100</v>
      </c>
      <c r="J19" s="347"/>
      <c r="K19" s="347"/>
    </row>
    <row r="20" spans="1:11">
      <c r="A20" s="191">
        <v>20</v>
      </c>
      <c r="B20" s="184" t="s">
        <v>944</v>
      </c>
      <c r="C20" s="184">
        <v>1</v>
      </c>
      <c r="D20" s="184">
        <v>9000</v>
      </c>
      <c r="E20" s="184"/>
      <c r="F20" s="184">
        <f t="shared" si="0"/>
        <v>9000</v>
      </c>
      <c r="G20" s="244"/>
      <c r="H20" s="244">
        <f t="shared" si="1"/>
        <v>9000</v>
      </c>
      <c r="J20" s="347"/>
      <c r="K20" s="347"/>
    </row>
    <row r="21" spans="1:11">
      <c r="A21" s="423" t="s">
        <v>5</v>
      </c>
      <c r="B21" s="424"/>
      <c r="C21" s="424"/>
      <c r="D21" s="425"/>
      <c r="E21" s="349"/>
      <c r="F21" s="350">
        <f>SUM(F2:F20)</f>
        <v>1787050</v>
      </c>
      <c r="G21" s="81"/>
      <c r="H21" s="81">
        <f>SUM(H2:H20)</f>
        <v>1502750</v>
      </c>
      <c r="J21" s="347"/>
      <c r="K21" s="347"/>
    </row>
    <row r="22" spans="1:11">
      <c r="A22" s="423" t="s">
        <v>39</v>
      </c>
      <c r="B22" s="424"/>
      <c r="C22" s="424"/>
      <c r="D22" s="425"/>
      <c r="E22" s="349"/>
      <c r="F22" s="350">
        <f>F21*9%</f>
        <v>160834.5</v>
      </c>
      <c r="G22" s="81"/>
      <c r="H22" s="81">
        <f>H21*9%</f>
        <v>135247.5</v>
      </c>
      <c r="J22" s="347"/>
      <c r="K22" s="347"/>
    </row>
    <row r="23" spans="1:11">
      <c r="A23" s="423" t="s">
        <v>39</v>
      </c>
      <c r="B23" s="424"/>
      <c r="C23" s="424"/>
      <c r="D23" s="425"/>
      <c r="E23" s="349"/>
      <c r="F23" s="350">
        <f>F21*9%</f>
        <v>160834.5</v>
      </c>
      <c r="G23" s="81"/>
      <c r="H23" s="81">
        <f>H21*9%</f>
        <v>135247.5</v>
      </c>
      <c r="J23" s="347"/>
      <c r="K23" s="347"/>
    </row>
    <row r="24" spans="1:11">
      <c r="A24" s="423" t="s">
        <v>40</v>
      </c>
      <c r="B24" s="424"/>
      <c r="C24" s="424"/>
      <c r="D24" s="425"/>
      <c r="E24" s="349"/>
      <c r="F24" s="350">
        <f>SUM(F21:F23)</f>
        <v>2108719</v>
      </c>
      <c r="G24" s="81"/>
      <c r="H24" s="81">
        <f>SUM(H21:H23)</f>
        <v>1773245</v>
      </c>
      <c r="J24" s="347"/>
      <c r="K24" s="347"/>
    </row>
    <row r="25" spans="1:11">
      <c r="A25" s="81"/>
      <c r="B25" s="81"/>
      <c r="C25" s="81"/>
      <c r="D25" s="81"/>
      <c r="E25" s="81"/>
      <c r="F25" s="81"/>
      <c r="G25" s="81"/>
      <c r="H25" s="81"/>
      <c r="J25" s="347"/>
      <c r="K25" s="347"/>
    </row>
    <row r="26" spans="1:11">
      <c r="A26" s="342" t="s">
        <v>561</v>
      </c>
      <c r="J26" s="347"/>
      <c r="K26" s="347"/>
    </row>
    <row r="27" spans="1:11">
      <c r="A27" s="342"/>
      <c r="J27" s="347"/>
      <c r="K27" s="347"/>
    </row>
    <row r="28" spans="1:11">
      <c r="A28" s="341" t="s">
        <v>42</v>
      </c>
      <c r="J28" s="347"/>
      <c r="K28" s="347"/>
    </row>
    <row r="29" spans="1:11">
      <c r="A29" s="341" t="s">
        <v>901</v>
      </c>
      <c r="J29" s="347"/>
      <c r="K29" s="347"/>
    </row>
    <row r="30" spans="1:11">
      <c r="A30" s="341" t="s">
        <v>936</v>
      </c>
      <c r="J30" s="347" t="s">
        <v>937</v>
      </c>
      <c r="K30" s="347"/>
    </row>
    <row r="31" spans="1:11">
      <c r="J31" s="347"/>
      <c r="K31" s="347"/>
    </row>
    <row r="32" spans="1:11">
      <c r="J32" s="347"/>
      <c r="K32" s="347"/>
    </row>
    <row r="33" spans="1:8" s="345" customFormat="1"/>
    <row r="35" spans="1:8" ht="14.4">
      <c r="A35" s="106" t="s">
        <v>934</v>
      </c>
      <c r="B35" s="36"/>
      <c r="C35" s="36"/>
      <c r="D35" s="36"/>
      <c r="E35" s="36"/>
      <c r="F35" s="36"/>
      <c r="G35" s="36"/>
      <c r="H35" s="36"/>
    </row>
    <row r="36" spans="1:8" ht="26.4">
      <c r="A36" s="337" t="s">
        <v>0</v>
      </c>
      <c r="B36" s="337" t="s">
        <v>1</v>
      </c>
      <c r="C36" s="337" t="s">
        <v>2</v>
      </c>
      <c r="D36" s="337" t="s">
        <v>3</v>
      </c>
      <c r="E36" s="337" t="s">
        <v>927</v>
      </c>
      <c r="F36" s="337" t="s">
        <v>4</v>
      </c>
      <c r="G36" s="189"/>
      <c r="H36" s="189"/>
    </row>
    <row r="37" spans="1:8" ht="26.4">
      <c r="A37" s="184">
        <v>1</v>
      </c>
      <c r="B37" s="184" t="s">
        <v>924</v>
      </c>
      <c r="C37" s="184">
        <v>1</v>
      </c>
      <c r="D37" s="184"/>
      <c r="E37" s="256"/>
      <c r="F37" s="256">
        <f>C37*D37</f>
        <v>0</v>
      </c>
      <c r="G37" s="353"/>
      <c r="H37" s="353"/>
    </row>
    <row r="38" spans="1:8" ht="14.4">
      <c r="A38" s="184">
        <v>2</v>
      </c>
      <c r="B38" s="184" t="s">
        <v>933</v>
      </c>
      <c r="C38" s="184">
        <v>2</v>
      </c>
      <c r="D38" s="184"/>
      <c r="E38" s="256"/>
      <c r="F38" s="256">
        <f t="shared" ref="F38:F40" si="2">C38*D38</f>
        <v>0</v>
      </c>
      <c r="G38" s="353"/>
      <c r="H38" s="353"/>
    </row>
    <row r="39" spans="1:8" ht="14.4">
      <c r="A39" s="184">
        <v>3</v>
      </c>
      <c r="B39" s="184" t="s">
        <v>925</v>
      </c>
      <c r="C39" s="184">
        <v>2</v>
      </c>
      <c r="D39" s="184"/>
      <c r="E39" s="256"/>
      <c r="F39" s="256">
        <f t="shared" si="2"/>
        <v>0</v>
      </c>
      <c r="G39" s="353"/>
      <c r="H39" s="353"/>
    </row>
    <row r="40" spans="1:8" ht="14.4">
      <c r="A40" s="184">
        <v>4</v>
      </c>
      <c r="B40" s="339" t="s">
        <v>932</v>
      </c>
      <c r="C40" s="184">
        <v>72</v>
      </c>
      <c r="D40" s="184"/>
      <c r="E40" s="256"/>
      <c r="F40" s="256">
        <f t="shared" si="2"/>
        <v>0</v>
      </c>
      <c r="G40" s="353"/>
      <c r="H40" s="353"/>
    </row>
    <row r="41" spans="1:8">
      <c r="A41" s="474" t="s">
        <v>5</v>
      </c>
      <c r="B41" s="474"/>
      <c r="C41" s="474"/>
      <c r="D41" s="474"/>
      <c r="E41" s="337"/>
      <c r="F41" s="337">
        <f>SUM(F37:F40)</f>
        <v>0</v>
      </c>
      <c r="G41" s="189"/>
      <c r="H41" s="189"/>
    </row>
    <row r="42" spans="1:8">
      <c r="A42" s="474" t="s">
        <v>39</v>
      </c>
      <c r="B42" s="474"/>
      <c r="C42" s="474"/>
      <c r="D42" s="474"/>
      <c r="E42" s="337"/>
      <c r="F42" s="337">
        <f>F41*9%</f>
        <v>0</v>
      </c>
      <c r="G42" s="189"/>
      <c r="H42" s="189"/>
    </row>
    <row r="43" spans="1:8">
      <c r="A43" s="474" t="s">
        <v>39</v>
      </c>
      <c r="B43" s="474"/>
      <c r="C43" s="474"/>
      <c r="D43" s="474"/>
      <c r="E43" s="337"/>
      <c r="F43" s="337">
        <f>F41*9%</f>
        <v>0</v>
      </c>
      <c r="G43" s="189"/>
      <c r="H43" s="189"/>
    </row>
    <row r="44" spans="1:8">
      <c r="A44" s="474" t="s">
        <v>40</v>
      </c>
      <c r="B44" s="474"/>
      <c r="C44" s="474"/>
      <c r="D44" s="474"/>
      <c r="E44" s="337"/>
      <c r="F44" s="337">
        <f>SUM(F41:F43)</f>
        <v>0</v>
      </c>
      <c r="G44" s="189"/>
      <c r="H44" s="189"/>
    </row>
    <row r="45" spans="1:8" ht="14.4">
      <c r="A45" s="36"/>
      <c r="B45" s="36"/>
      <c r="C45" s="36"/>
      <c r="D45" s="36"/>
      <c r="E45" s="36"/>
      <c r="F45" s="36"/>
      <c r="G45" s="36"/>
      <c r="H45" s="36"/>
    </row>
  </sheetData>
  <mergeCells count="8">
    <mergeCell ref="A41:D41"/>
    <mergeCell ref="A42:D42"/>
    <mergeCell ref="A43:D43"/>
    <mergeCell ref="A44:D44"/>
    <mergeCell ref="A21:D21"/>
    <mergeCell ref="A22:D22"/>
    <mergeCell ref="A23:D23"/>
    <mergeCell ref="A24:D24"/>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B14" sqref="B14"/>
    </sheetView>
  </sheetViews>
  <sheetFormatPr defaultColWidth="9.109375" defaultRowHeight="14.4"/>
  <cols>
    <col min="1" max="1" width="13" style="27" customWidth="1"/>
    <col min="2" max="2" width="74.5546875" style="27" customWidth="1"/>
    <col min="3" max="3" width="6" style="27" customWidth="1"/>
    <col min="4" max="4" width="8" style="27" customWidth="1"/>
    <col min="5" max="5" width="10.6640625" style="27" customWidth="1"/>
    <col min="6" max="16384" width="9.109375" style="27"/>
  </cols>
  <sheetData>
    <row r="1" spans="1:5" ht="20.25" customHeight="1">
      <c r="A1" s="30" t="s">
        <v>0</v>
      </c>
      <c r="B1" s="30" t="s">
        <v>1</v>
      </c>
      <c r="C1" s="30" t="s">
        <v>2</v>
      </c>
      <c r="D1" s="30" t="s">
        <v>3</v>
      </c>
      <c r="E1" s="30" t="s">
        <v>4</v>
      </c>
    </row>
    <row r="2" spans="1:5" ht="41.25" customHeight="1">
      <c r="A2" s="29">
        <v>1</v>
      </c>
      <c r="B2" s="26" t="s">
        <v>98</v>
      </c>
      <c r="C2" s="29">
        <v>1</v>
      </c>
      <c r="D2" s="29">
        <v>24900</v>
      </c>
      <c r="E2" s="29">
        <f t="shared" ref="E2:E9" si="0">C2*D2</f>
        <v>24900</v>
      </c>
    </row>
    <row r="3" spans="1:5" ht="90" customHeight="1">
      <c r="A3" s="29">
        <v>2</v>
      </c>
      <c r="B3" s="26" t="s">
        <v>94</v>
      </c>
      <c r="C3" s="29">
        <v>1</v>
      </c>
      <c r="D3" s="29">
        <v>54900</v>
      </c>
      <c r="E3" s="29">
        <f t="shared" si="0"/>
        <v>54900</v>
      </c>
    </row>
    <row r="4" spans="1:5" ht="57.6">
      <c r="A4" s="29">
        <v>3</v>
      </c>
      <c r="B4" s="29" t="s">
        <v>95</v>
      </c>
      <c r="C4" s="29">
        <v>2</v>
      </c>
      <c r="D4" s="29">
        <v>7800</v>
      </c>
      <c r="E4" s="29">
        <f t="shared" si="0"/>
        <v>15600</v>
      </c>
    </row>
    <row r="5" spans="1:5" ht="21.75" customHeight="1">
      <c r="A5" s="29">
        <v>4</v>
      </c>
      <c r="B5" s="29" t="s">
        <v>96</v>
      </c>
      <c r="C5" s="29">
        <v>1</v>
      </c>
      <c r="D5" s="29">
        <v>2500</v>
      </c>
      <c r="E5" s="29">
        <f t="shared" si="0"/>
        <v>2500</v>
      </c>
    </row>
    <row r="6" spans="1:5" ht="15" customHeight="1">
      <c r="A6" s="29">
        <v>5</v>
      </c>
      <c r="B6" s="28" t="s">
        <v>35</v>
      </c>
      <c r="C6" s="29">
        <v>8</v>
      </c>
      <c r="D6" s="29">
        <v>150</v>
      </c>
      <c r="E6" s="29">
        <f t="shared" si="0"/>
        <v>1200</v>
      </c>
    </row>
    <row r="7" spans="1:5" ht="15" customHeight="1">
      <c r="A7" s="29">
        <v>6</v>
      </c>
      <c r="B7" s="28" t="s">
        <v>66</v>
      </c>
      <c r="C7" s="29">
        <v>1</v>
      </c>
      <c r="D7" s="29">
        <v>4200</v>
      </c>
      <c r="E7" s="29">
        <f t="shared" si="0"/>
        <v>4200</v>
      </c>
    </row>
    <row r="8" spans="1:5">
      <c r="A8" s="29">
        <v>7</v>
      </c>
      <c r="B8" s="29" t="s">
        <v>97</v>
      </c>
      <c r="C8" s="29">
        <v>1</v>
      </c>
      <c r="D8" s="29">
        <v>4460</v>
      </c>
      <c r="E8" s="29">
        <f t="shared" si="0"/>
        <v>4460</v>
      </c>
    </row>
    <row r="9" spans="1:5" ht="15" customHeight="1">
      <c r="A9" s="29">
        <v>8</v>
      </c>
      <c r="B9" s="28" t="s">
        <v>25</v>
      </c>
      <c r="C9" s="29">
        <v>1</v>
      </c>
      <c r="D9" s="29">
        <v>15000</v>
      </c>
      <c r="E9" s="29">
        <f t="shared" si="0"/>
        <v>15000</v>
      </c>
    </row>
    <row r="10" spans="1:5">
      <c r="A10" s="422" t="s">
        <v>5</v>
      </c>
      <c r="B10" s="422"/>
      <c r="C10" s="422"/>
      <c r="D10" s="422"/>
      <c r="E10" s="30">
        <f>SUM(E2:E9)</f>
        <v>122760</v>
      </c>
    </row>
    <row r="12" spans="1:5">
      <c r="A12" s="421" t="s">
        <v>89</v>
      </c>
      <c r="B12" s="421"/>
      <c r="C12" s="421"/>
      <c r="D12" s="421"/>
      <c r="E12" s="421"/>
    </row>
    <row r="13" spans="1:5">
      <c r="A13" s="31"/>
      <c r="B13" s="31"/>
      <c r="C13" s="31"/>
      <c r="D13" s="31"/>
      <c r="E13" s="31"/>
    </row>
    <row r="14" spans="1:5" ht="18" customHeight="1">
      <c r="A14" s="23" t="s">
        <v>84</v>
      </c>
      <c r="B14" s="12"/>
      <c r="C14" s="12"/>
      <c r="D14" s="12"/>
      <c r="E14" s="12"/>
    </row>
    <row r="15" spans="1:5" ht="57.75" customHeight="1">
      <c r="A15" s="420" t="s">
        <v>85</v>
      </c>
      <c r="B15" s="420"/>
      <c r="C15" s="12"/>
      <c r="D15" s="12"/>
      <c r="E15" s="12"/>
    </row>
    <row r="16" spans="1:5">
      <c r="A16" s="12"/>
      <c r="B16" s="12"/>
      <c r="C16" s="12"/>
      <c r="D16" s="12"/>
      <c r="E16" s="12"/>
    </row>
    <row r="17" spans="1:5">
      <c r="A17" s="32" t="s">
        <v>42</v>
      </c>
      <c r="B17" s="12"/>
      <c r="C17" s="12"/>
      <c r="D17" s="12"/>
      <c r="E17" s="12"/>
    </row>
    <row r="18" spans="1:5">
      <c r="A18" s="32" t="s">
        <v>43</v>
      </c>
      <c r="B18" s="12"/>
      <c r="C18" s="12"/>
      <c r="D18" s="12"/>
      <c r="E18" s="12"/>
    </row>
    <row r="19" spans="1:5">
      <c r="A19" s="32" t="s">
        <v>56</v>
      </c>
      <c r="B19" s="12"/>
      <c r="C19" s="12"/>
      <c r="D19" s="12"/>
      <c r="E19" s="12"/>
    </row>
    <row r="20" spans="1:5">
      <c r="A20" s="32" t="s">
        <v>92</v>
      </c>
      <c r="B20" s="12"/>
      <c r="C20" s="12"/>
      <c r="D20" s="12"/>
      <c r="E20" s="12"/>
    </row>
    <row r="21" spans="1:5">
      <c r="A21" s="32" t="s">
        <v>93</v>
      </c>
      <c r="B21" s="12"/>
      <c r="C21" s="12"/>
      <c r="D21" s="12"/>
      <c r="E21" s="12"/>
    </row>
  </sheetData>
  <mergeCells count="3">
    <mergeCell ref="A15:B15"/>
    <mergeCell ref="A12:E12"/>
    <mergeCell ref="A10:D10"/>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F2" sqref="F2"/>
    </sheetView>
  </sheetViews>
  <sheetFormatPr defaultRowHeight="14.4"/>
  <cols>
    <col min="1" max="1" width="9" style="36" bestFit="1" customWidth="1"/>
    <col min="2" max="2" width="75.44140625" style="36" customWidth="1"/>
    <col min="3" max="3" width="5.109375" style="36" customWidth="1"/>
    <col min="4" max="4" width="9.33203125" style="36" customWidth="1"/>
    <col min="5" max="5" width="21.77734375" style="36" customWidth="1"/>
    <col min="6" max="6" width="9.33203125" style="36" bestFit="1" customWidth="1"/>
    <col min="7" max="7" width="8.88671875" style="36"/>
    <col min="8" max="8" width="14.6640625" style="36" customWidth="1"/>
    <col min="9" max="9" width="8.88671875" style="36"/>
    <col min="10" max="10" width="33.109375" style="36" customWidth="1"/>
    <col min="11" max="16384" width="8.88671875" style="36"/>
  </cols>
  <sheetData>
    <row r="1" spans="1:11" ht="29.4" customHeight="1">
      <c r="A1" s="337" t="s">
        <v>0</v>
      </c>
      <c r="B1" s="337" t="s">
        <v>1</v>
      </c>
      <c r="C1" s="337" t="s">
        <v>2</v>
      </c>
      <c r="D1" s="337" t="s">
        <v>3</v>
      </c>
      <c r="E1" s="337" t="s">
        <v>927</v>
      </c>
      <c r="F1" s="337" t="s">
        <v>4</v>
      </c>
      <c r="H1" s="36" t="s">
        <v>946</v>
      </c>
      <c r="J1" s="347" t="s">
        <v>939</v>
      </c>
      <c r="K1" s="347" t="s">
        <v>567</v>
      </c>
    </row>
    <row r="2" spans="1:11" ht="25.2" customHeight="1">
      <c r="A2" s="184">
        <v>1</v>
      </c>
      <c r="B2" s="184" t="s">
        <v>921</v>
      </c>
      <c r="C2" s="184">
        <v>60</v>
      </c>
      <c r="D2" s="184">
        <v>2990</v>
      </c>
      <c r="E2" s="184">
        <v>850</v>
      </c>
      <c r="F2" s="184">
        <f>C2*E2+C2*D2</f>
        <v>230400</v>
      </c>
      <c r="H2" s="36">
        <f>C2*D2</f>
        <v>179400</v>
      </c>
      <c r="J2" s="348"/>
      <c r="K2" s="348"/>
    </row>
    <row r="3" spans="1:11">
      <c r="A3" s="184">
        <v>2</v>
      </c>
      <c r="B3" s="184" t="s">
        <v>945</v>
      </c>
      <c r="C3" s="184">
        <v>2</v>
      </c>
      <c r="D3" s="184">
        <v>7900</v>
      </c>
      <c r="E3" s="184">
        <v>1000</v>
      </c>
      <c r="F3" s="184">
        <f t="shared" ref="F3:F20" si="0">C3*E3+C3*D3</f>
        <v>17800</v>
      </c>
      <c r="H3" s="36">
        <f t="shared" ref="H3:H20" si="1">C3*D3</f>
        <v>15800</v>
      </c>
      <c r="J3" s="348"/>
      <c r="K3" s="348"/>
    </row>
    <row r="4" spans="1:11" ht="26.4">
      <c r="A4" s="184">
        <v>3</v>
      </c>
      <c r="B4" s="184" t="s">
        <v>929</v>
      </c>
      <c r="C4" s="184">
        <v>50</v>
      </c>
      <c r="D4" s="184">
        <v>9900</v>
      </c>
      <c r="E4" s="184">
        <v>1800</v>
      </c>
      <c r="F4" s="184">
        <f t="shared" si="0"/>
        <v>585000</v>
      </c>
      <c r="H4" s="36">
        <f t="shared" si="1"/>
        <v>495000</v>
      </c>
      <c r="J4" s="348">
        <v>6950</v>
      </c>
      <c r="K4" s="348" t="s">
        <v>938</v>
      </c>
    </row>
    <row r="5" spans="1:11">
      <c r="A5" s="184">
        <v>4</v>
      </c>
      <c r="B5" s="184" t="s">
        <v>922</v>
      </c>
      <c r="C5" s="184">
        <v>1</v>
      </c>
      <c r="D5" s="184">
        <v>79000</v>
      </c>
      <c r="E5" s="184">
        <v>9000</v>
      </c>
      <c r="F5" s="184">
        <f t="shared" si="0"/>
        <v>88000</v>
      </c>
      <c r="H5" s="36">
        <f t="shared" si="1"/>
        <v>79000</v>
      </c>
      <c r="J5" s="348"/>
      <c r="K5" s="348"/>
    </row>
    <row r="6" spans="1:11" ht="17.399999999999999" customHeight="1">
      <c r="A6" s="184">
        <v>5</v>
      </c>
      <c r="B6" s="184" t="s">
        <v>923</v>
      </c>
      <c r="C6" s="184">
        <v>500</v>
      </c>
      <c r="D6" s="184">
        <v>35</v>
      </c>
      <c r="E6" s="184">
        <v>60</v>
      </c>
      <c r="F6" s="184">
        <f t="shared" si="0"/>
        <v>47500</v>
      </c>
      <c r="H6" s="36">
        <f t="shared" si="1"/>
        <v>17500</v>
      </c>
      <c r="J6" s="348" t="s">
        <v>941</v>
      </c>
      <c r="K6" s="348" t="s">
        <v>940</v>
      </c>
    </row>
    <row r="7" spans="1:11">
      <c r="A7" s="184">
        <v>6</v>
      </c>
      <c r="B7" s="184" t="s">
        <v>942</v>
      </c>
      <c r="C7" s="184">
        <v>3</v>
      </c>
      <c r="D7" s="184">
        <v>5700</v>
      </c>
      <c r="E7" s="184">
        <v>1500</v>
      </c>
      <c r="F7" s="184">
        <f t="shared" si="0"/>
        <v>21600</v>
      </c>
      <c r="H7" s="36">
        <f t="shared" si="1"/>
        <v>17100</v>
      </c>
      <c r="J7" s="348">
        <f>14500+950</f>
        <v>15450</v>
      </c>
      <c r="K7" s="348"/>
    </row>
    <row r="8" spans="1:11">
      <c r="A8" s="184">
        <v>7</v>
      </c>
      <c r="B8" s="184" t="s">
        <v>35</v>
      </c>
      <c r="C8" s="184">
        <v>300</v>
      </c>
      <c r="D8" s="352">
        <v>175</v>
      </c>
      <c r="E8" s="340">
        <v>0</v>
      </c>
      <c r="F8" s="184">
        <f t="shared" si="0"/>
        <v>52500</v>
      </c>
      <c r="H8" s="36">
        <f t="shared" si="1"/>
        <v>52500</v>
      </c>
      <c r="J8" s="348"/>
      <c r="K8" s="348"/>
    </row>
    <row r="9" spans="1:11">
      <c r="A9" s="184">
        <v>8</v>
      </c>
      <c r="B9" s="184" t="s">
        <v>626</v>
      </c>
      <c r="C9" s="184">
        <v>3</v>
      </c>
      <c r="D9" s="184">
        <v>9000</v>
      </c>
      <c r="E9" s="184">
        <v>1000</v>
      </c>
      <c r="F9" s="184">
        <f t="shared" si="0"/>
        <v>30000</v>
      </c>
      <c r="H9" s="36">
        <f t="shared" si="1"/>
        <v>27000</v>
      </c>
      <c r="J9" s="348"/>
      <c r="K9" s="348"/>
    </row>
    <row r="10" spans="1:11">
      <c r="A10" s="184">
        <v>9</v>
      </c>
      <c r="B10" s="184" t="s">
        <v>34</v>
      </c>
      <c r="C10" s="184">
        <v>62</v>
      </c>
      <c r="D10" s="184">
        <v>100</v>
      </c>
      <c r="E10" s="184">
        <v>0</v>
      </c>
      <c r="F10" s="184">
        <f t="shared" si="0"/>
        <v>6200</v>
      </c>
      <c r="H10" s="36">
        <f t="shared" si="1"/>
        <v>6200</v>
      </c>
      <c r="J10" s="348"/>
      <c r="K10" s="348"/>
    </row>
    <row r="11" spans="1:11">
      <c r="A11" s="184">
        <v>10</v>
      </c>
      <c r="B11" s="184" t="s">
        <v>943</v>
      </c>
      <c r="C11" s="184">
        <v>1</v>
      </c>
      <c r="D11" s="184">
        <v>29000</v>
      </c>
      <c r="E11" s="184">
        <v>2000</v>
      </c>
      <c r="F11" s="184">
        <f t="shared" si="0"/>
        <v>31000</v>
      </c>
      <c r="H11" s="36">
        <f t="shared" si="1"/>
        <v>29000</v>
      </c>
      <c r="J11" s="348"/>
      <c r="K11" s="348"/>
    </row>
    <row r="12" spans="1:11">
      <c r="A12" s="184">
        <v>11</v>
      </c>
      <c r="B12" s="184" t="s">
        <v>930</v>
      </c>
      <c r="C12" s="184">
        <v>500</v>
      </c>
      <c r="D12" s="184">
        <v>45</v>
      </c>
      <c r="E12" s="184">
        <v>60</v>
      </c>
      <c r="F12" s="184">
        <f t="shared" si="0"/>
        <v>52500</v>
      </c>
      <c r="H12" s="36">
        <f t="shared" si="1"/>
        <v>22500</v>
      </c>
      <c r="J12" s="348"/>
      <c r="K12" s="348"/>
    </row>
    <row r="13" spans="1:11" ht="30.6" customHeight="1">
      <c r="A13" s="184">
        <v>12</v>
      </c>
      <c r="B13" s="184" t="s">
        <v>931</v>
      </c>
      <c r="C13" s="184">
        <v>1</v>
      </c>
      <c r="D13" s="184">
        <v>147000</v>
      </c>
      <c r="E13" s="184">
        <v>9000</v>
      </c>
      <c r="F13" s="184">
        <f t="shared" si="0"/>
        <v>156000</v>
      </c>
      <c r="H13" s="36">
        <f t="shared" si="1"/>
        <v>147000</v>
      </c>
      <c r="J13" s="348">
        <v>107191</v>
      </c>
      <c r="K13" s="348"/>
    </row>
    <row r="14" spans="1:11" ht="16.2" customHeight="1">
      <c r="A14" s="184">
        <v>13</v>
      </c>
      <c r="B14" s="184" t="s">
        <v>933</v>
      </c>
      <c r="C14" s="184">
        <v>2</v>
      </c>
      <c r="D14" s="184">
        <v>9900</v>
      </c>
      <c r="E14" s="184">
        <v>1500</v>
      </c>
      <c r="F14" s="184">
        <f t="shared" si="0"/>
        <v>22800</v>
      </c>
      <c r="H14" s="36">
        <f t="shared" si="1"/>
        <v>19800</v>
      </c>
      <c r="J14" s="348">
        <v>5100</v>
      </c>
      <c r="K14" s="348"/>
    </row>
    <row r="15" spans="1:11">
      <c r="A15" s="184">
        <v>14</v>
      </c>
      <c r="B15" s="184" t="s">
        <v>925</v>
      </c>
      <c r="C15" s="184">
        <v>2</v>
      </c>
      <c r="D15" s="184">
        <v>1750</v>
      </c>
      <c r="E15" s="184">
        <v>1500</v>
      </c>
      <c r="F15" s="184">
        <f t="shared" si="0"/>
        <v>6500</v>
      </c>
      <c r="H15" s="36">
        <f t="shared" si="1"/>
        <v>3500</v>
      </c>
      <c r="J15" s="348">
        <v>1400</v>
      </c>
      <c r="K15" s="348"/>
    </row>
    <row r="16" spans="1:11" ht="18" customHeight="1">
      <c r="A16" s="184">
        <v>15</v>
      </c>
      <c r="B16" s="339" t="s">
        <v>932</v>
      </c>
      <c r="C16" s="346">
        <v>50</v>
      </c>
      <c r="D16" s="346">
        <v>5000</v>
      </c>
      <c r="E16" s="346">
        <v>500</v>
      </c>
      <c r="F16" s="184">
        <f t="shared" si="0"/>
        <v>275000</v>
      </c>
      <c r="H16" s="36">
        <f t="shared" si="1"/>
        <v>250000</v>
      </c>
      <c r="J16" s="348">
        <v>4000</v>
      </c>
      <c r="K16" s="348"/>
    </row>
    <row r="17" spans="1:11">
      <c r="A17" s="184">
        <v>16</v>
      </c>
      <c r="B17" s="184" t="s">
        <v>926</v>
      </c>
      <c r="C17" s="184">
        <v>50</v>
      </c>
      <c r="D17" s="184">
        <v>450</v>
      </c>
      <c r="E17" s="184">
        <v>150</v>
      </c>
      <c r="F17" s="184">
        <f t="shared" si="0"/>
        <v>30000</v>
      </c>
      <c r="H17" s="36">
        <f t="shared" si="1"/>
        <v>22500</v>
      </c>
      <c r="J17" s="348">
        <f>105+65+55</f>
        <v>225</v>
      </c>
      <c r="K17" s="348"/>
    </row>
    <row r="18" spans="1:11">
      <c r="A18" s="184">
        <v>17</v>
      </c>
      <c r="B18" s="184" t="s">
        <v>928</v>
      </c>
      <c r="C18" s="184">
        <v>1</v>
      </c>
      <c r="D18" s="352">
        <v>550</v>
      </c>
      <c r="E18" s="340">
        <v>0</v>
      </c>
      <c r="F18" s="184">
        <f t="shared" si="0"/>
        <v>550</v>
      </c>
      <c r="H18" s="36">
        <f t="shared" si="1"/>
        <v>550</v>
      </c>
      <c r="J18" s="348"/>
      <c r="K18" s="348"/>
    </row>
    <row r="19" spans="1:11">
      <c r="A19" s="184">
        <v>18</v>
      </c>
      <c r="B19" s="184" t="s">
        <v>935</v>
      </c>
      <c r="C19" s="184">
        <v>3</v>
      </c>
      <c r="D19" s="340">
        <v>2700</v>
      </c>
      <c r="E19" s="340">
        <v>500</v>
      </c>
      <c r="F19" s="184">
        <f t="shared" si="0"/>
        <v>9600</v>
      </c>
      <c r="H19" s="36">
        <f t="shared" si="1"/>
        <v>8100</v>
      </c>
      <c r="J19" s="347"/>
      <c r="K19" s="347"/>
    </row>
    <row r="20" spans="1:11" ht="15" customHeight="1">
      <c r="A20" s="184">
        <v>20</v>
      </c>
      <c r="B20" s="184" t="s">
        <v>944</v>
      </c>
      <c r="C20" s="184">
        <v>1</v>
      </c>
      <c r="D20" s="352">
        <v>9000</v>
      </c>
      <c r="E20" s="184"/>
      <c r="F20" s="184">
        <f t="shared" si="0"/>
        <v>9000</v>
      </c>
      <c r="H20" s="36">
        <f t="shared" si="1"/>
        <v>9000</v>
      </c>
      <c r="J20" s="347"/>
      <c r="K20" s="347"/>
    </row>
    <row r="21" spans="1:11">
      <c r="A21" s="480" t="s">
        <v>5</v>
      </c>
      <c r="B21" s="481"/>
      <c r="C21" s="481"/>
      <c r="D21" s="482"/>
      <c r="E21" s="338"/>
      <c r="F21" s="337">
        <f>SUM(F2:F20)</f>
        <v>1671950</v>
      </c>
      <c r="H21" s="36">
        <f>SUM(H2:H20)</f>
        <v>1401450</v>
      </c>
      <c r="J21" s="347"/>
      <c r="K21" s="347"/>
    </row>
    <row r="22" spans="1:11">
      <c r="A22" s="480" t="s">
        <v>39</v>
      </c>
      <c r="B22" s="481"/>
      <c r="C22" s="481"/>
      <c r="D22" s="482"/>
      <c r="E22" s="338"/>
      <c r="F22" s="337">
        <f>F21*9%</f>
        <v>150475.5</v>
      </c>
      <c r="H22" s="36">
        <f>H21*9%</f>
        <v>126130.5</v>
      </c>
      <c r="J22" s="347"/>
      <c r="K22" s="347"/>
    </row>
    <row r="23" spans="1:11">
      <c r="A23" s="480" t="s">
        <v>39</v>
      </c>
      <c r="B23" s="481"/>
      <c r="C23" s="481"/>
      <c r="D23" s="482"/>
      <c r="E23" s="338"/>
      <c r="F23" s="337">
        <f>F21*9%</f>
        <v>150475.5</v>
      </c>
      <c r="H23" s="36">
        <f>H21*9%</f>
        <v>126130.5</v>
      </c>
      <c r="J23" s="347"/>
      <c r="K23" s="347"/>
    </row>
    <row r="24" spans="1:11">
      <c r="A24" s="480" t="s">
        <v>40</v>
      </c>
      <c r="B24" s="481"/>
      <c r="C24" s="481"/>
      <c r="D24" s="482"/>
      <c r="E24" s="338"/>
      <c r="F24" s="337">
        <f>SUM(F21:F23)</f>
        <v>1972901</v>
      </c>
      <c r="H24" s="36">
        <f>SUM(H21:H23)</f>
        <v>1653711</v>
      </c>
      <c r="J24" s="347"/>
      <c r="K24" s="347"/>
    </row>
    <row r="25" spans="1:11">
      <c r="J25" s="347"/>
      <c r="K25" s="347"/>
    </row>
    <row r="26" spans="1:11">
      <c r="J26" s="347"/>
      <c r="K26" s="347"/>
    </row>
    <row r="27" spans="1:11">
      <c r="A27" s="342" t="s">
        <v>561</v>
      </c>
      <c r="J27" s="347"/>
      <c r="K27" s="347"/>
    </row>
    <row r="28" spans="1:11">
      <c r="A28" s="342"/>
      <c r="J28" s="347"/>
      <c r="K28" s="347"/>
    </row>
    <row r="29" spans="1:11">
      <c r="A29" s="341" t="s">
        <v>42</v>
      </c>
      <c r="J29" s="347"/>
      <c r="K29" s="347"/>
    </row>
    <row r="30" spans="1:11">
      <c r="A30" s="341" t="s">
        <v>901</v>
      </c>
      <c r="J30" s="347" t="s">
        <v>937</v>
      </c>
      <c r="K30" s="347"/>
    </row>
    <row r="31" spans="1:11">
      <c r="A31" s="341" t="s">
        <v>936</v>
      </c>
      <c r="J31" s="343"/>
      <c r="K31" s="343"/>
    </row>
    <row r="32" spans="1:11" s="344" customFormat="1">
      <c r="J32" s="343"/>
      <c r="K32" s="343"/>
    </row>
    <row r="34" spans="1:6">
      <c r="A34" s="106" t="s">
        <v>934</v>
      </c>
    </row>
    <row r="35" spans="1:6" ht="26.4">
      <c r="A35" s="337" t="s">
        <v>0</v>
      </c>
      <c r="B35" s="337" t="s">
        <v>1</v>
      </c>
      <c r="C35" s="337" t="s">
        <v>2</v>
      </c>
      <c r="D35" s="337" t="s">
        <v>3</v>
      </c>
      <c r="E35" s="337" t="s">
        <v>927</v>
      </c>
      <c r="F35" s="337" t="s">
        <v>4</v>
      </c>
    </row>
    <row r="36" spans="1:6" ht="39.6">
      <c r="A36" s="184">
        <v>1</v>
      </c>
      <c r="B36" s="184" t="s">
        <v>931</v>
      </c>
      <c r="C36" s="184">
        <v>1</v>
      </c>
      <c r="D36" s="256"/>
      <c r="E36" s="256"/>
      <c r="F36" s="256"/>
    </row>
    <row r="37" spans="1:6">
      <c r="A37" s="184">
        <v>2</v>
      </c>
      <c r="B37" s="184" t="s">
        <v>933</v>
      </c>
      <c r="C37" s="184">
        <v>2</v>
      </c>
      <c r="D37" s="256"/>
      <c r="E37" s="256"/>
      <c r="F37" s="256"/>
    </row>
    <row r="38" spans="1:6">
      <c r="A38" s="184">
        <v>3</v>
      </c>
      <c r="B38" s="184" t="s">
        <v>925</v>
      </c>
      <c r="C38" s="184">
        <v>2</v>
      </c>
      <c r="D38" s="256"/>
      <c r="E38" s="256"/>
      <c r="F38" s="256"/>
    </row>
    <row r="39" spans="1:6">
      <c r="A39" s="184">
        <v>4</v>
      </c>
      <c r="B39" s="278" t="s">
        <v>932</v>
      </c>
      <c r="C39" s="184">
        <v>50</v>
      </c>
      <c r="D39" s="256"/>
      <c r="E39" s="256"/>
      <c r="F39" s="256"/>
    </row>
    <row r="40" spans="1:6">
      <c r="A40" s="474" t="s">
        <v>5</v>
      </c>
      <c r="B40" s="474"/>
      <c r="C40" s="474"/>
      <c r="D40" s="474"/>
      <c r="E40" s="337"/>
      <c r="F40" s="337">
        <f>SUM(F22:F39)</f>
        <v>2273852</v>
      </c>
    </row>
    <row r="41" spans="1:6">
      <c r="A41" s="474" t="s">
        <v>39</v>
      </c>
      <c r="B41" s="474"/>
      <c r="C41" s="474"/>
      <c r="D41" s="474"/>
      <c r="E41" s="337"/>
      <c r="F41" s="337">
        <f>F40*9%</f>
        <v>204646.68</v>
      </c>
    </row>
    <row r="42" spans="1:6">
      <c r="A42" s="474" t="s">
        <v>39</v>
      </c>
      <c r="B42" s="474"/>
      <c r="C42" s="474"/>
      <c r="D42" s="474"/>
      <c r="E42" s="337"/>
      <c r="F42" s="337">
        <f>F40*9%</f>
        <v>204646.68</v>
      </c>
    </row>
    <row r="43" spans="1:6">
      <c r="A43" s="474" t="s">
        <v>40</v>
      </c>
      <c r="B43" s="474"/>
      <c r="C43" s="474"/>
      <c r="D43" s="474"/>
      <c r="E43" s="337"/>
      <c r="F43" s="337">
        <f>SUM(F40:F42)</f>
        <v>2683145.3600000003</v>
      </c>
    </row>
  </sheetData>
  <mergeCells count="8">
    <mergeCell ref="A21:D21"/>
    <mergeCell ref="A40:D40"/>
    <mergeCell ref="A41:D41"/>
    <mergeCell ref="A42:D42"/>
    <mergeCell ref="A43:D43"/>
    <mergeCell ref="A22:D22"/>
    <mergeCell ref="A23:D23"/>
    <mergeCell ref="A24:D24"/>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topLeftCell="A73" workbookViewId="0">
      <selection activeCell="J80" sqref="J80"/>
    </sheetView>
  </sheetViews>
  <sheetFormatPr defaultRowHeight="13.2"/>
  <cols>
    <col min="1" max="1" width="9.109375" style="358" customWidth="1"/>
    <col min="2" max="2" width="50.6640625" style="358" customWidth="1"/>
    <col min="3" max="3" width="20.5546875" style="358" customWidth="1"/>
    <col min="4" max="4" width="6.77734375" style="358" customWidth="1"/>
    <col min="5" max="5" width="6.21875" style="358" customWidth="1"/>
    <col min="6" max="6" width="8.88671875" style="358"/>
    <col min="7" max="7" width="14.21875" style="358" customWidth="1"/>
    <col min="8" max="16384" width="8.88671875" style="358"/>
  </cols>
  <sheetData>
    <row r="1" spans="1:7">
      <c r="A1" s="358" t="s">
        <v>1036</v>
      </c>
    </row>
    <row r="2" spans="1:7" ht="11.4" customHeight="1">
      <c r="A2" s="356" t="s">
        <v>947</v>
      </c>
      <c r="B2" s="357"/>
      <c r="C2" s="357"/>
      <c r="D2" s="357"/>
      <c r="E2" s="357"/>
      <c r="F2" s="357"/>
      <c r="G2" s="357"/>
    </row>
    <row r="3" spans="1:7" s="360" customFormat="1" ht="26.4">
      <c r="A3" s="359" t="s">
        <v>948</v>
      </c>
      <c r="B3" s="359" t="s">
        <v>520</v>
      </c>
      <c r="C3" s="359" t="s">
        <v>949</v>
      </c>
      <c r="D3" s="359" t="s">
        <v>950</v>
      </c>
      <c r="E3" s="359" t="s">
        <v>2</v>
      </c>
      <c r="F3" s="359" t="s">
        <v>951</v>
      </c>
      <c r="G3" s="359" t="s">
        <v>4</v>
      </c>
    </row>
    <row r="4" spans="1:7" s="360" customFormat="1" ht="90" customHeight="1">
      <c r="A4" s="361" t="s">
        <v>952</v>
      </c>
      <c r="B4" s="555" t="s">
        <v>953</v>
      </c>
      <c r="C4" s="362" t="s">
        <v>954</v>
      </c>
      <c r="D4" s="363" t="s">
        <v>955</v>
      </c>
      <c r="E4" s="363">
        <v>1</v>
      </c>
      <c r="F4" s="553">
        <v>36000</v>
      </c>
      <c r="G4" s="553">
        <f>36000*5</f>
        <v>180000</v>
      </c>
    </row>
    <row r="5" spans="1:7" s="360" customFormat="1" ht="29.4" customHeight="1">
      <c r="A5" s="361"/>
      <c r="B5" s="555"/>
      <c r="C5" s="362" t="s">
        <v>956</v>
      </c>
      <c r="D5" s="363"/>
      <c r="E5" s="363">
        <v>4</v>
      </c>
      <c r="F5" s="553"/>
      <c r="G5" s="553"/>
    </row>
    <row r="6" spans="1:7" s="360" customFormat="1" ht="66">
      <c r="A6" s="361" t="s">
        <v>957</v>
      </c>
      <c r="B6" s="364" t="s">
        <v>958</v>
      </c>
      <c r="C6" s="555" t="s">
        <v>959</v>
      </c>
      <c r="D6" s="363" t="s">
        <v>955</v>
      </c>
      <c r="E6" s="363">
        <v>1</v>
      </c>
      <c r="F6" s="553">
        <v>96900</v>
      </c>
      <c r="G6" s="553">
        <f>96900*2</f>
        <v>193800</v>
      </c>
    </row>
    <row r="7" spans="1:7" s="360" customFormat="1" ht="66">
      <c r="A7" s="361" t="s">
        <v>960</v>
      </c>
      <c r="B7" s="364" t="s">
        <v>961</v>
      </c>
      <c r="C7" s="555"/>
      <c r="D7" s="363" t="s">
        <v>955</v>
      </c>
      <c r="E7" s="363">
        <v>1</v>
      </c>
      <c r="F7" s="553"/>
      <c r="G7" s="553"/>
    </row>
    <row r="8" spans="1:7" s="360" customFormat="1" ht="66">
      <c r="A8" s="361" t="s">
        <v>962</v>
      </c>
      <c r="B8" s="364" t="s">
        <v>963</v>
      </c>
      <c r="C8" s="362" t="s">
        <v>964</v>
      </c>
      <c r="D8" s="363" t="s">
        <v>955</v>
      </c>
      <c r="E8" s="363">
        <v>1</v>
      </c>
      <c r="F8" s="365">
        <v>49500</v>
      </c>
      <c r="G8" s="365">
        <f t="shared" ref="G8:G12" si="0">E8*F8</f>
        <v>49500</v>
      </c>
    </row>
    <row r="9" spans="1:7" s="360" customFormat="1" ht="92.4">
      <c r="A9" s="361" t="s">
        <v>965</v>
      </c>
      <c r="B9" s="364" t="s">
        <v>966</v>
      </c>
      <c r="C9" s="362" t="s">
        <v>967</v>
      </c>
      <c r="D9" s="363" t="s">
        <v>955</v>
      </c>
      <c r="E9" s="363">
        <v>1</v>
      </c>
      <c r="F9" s="365">
        <v>36900</v>
      </c>
      <c r="G9" s="365">
        <f t="shared" si="0"/>
        <v>36900</v>
      </c>
    </row>
    <row r="10" spans="1:7" s="360" customFormat="1" ht="118.8">
      <c r="A10" s="361" t="s">
        <v>968</v>
      </c>
      <c r="B10" s="364" t="s">
        <v>969</v>
      </c>
      <c r="C10" s="362" t="s">
        <v>970</v>
      </c>
      <c r="D10" s="363" t="s">
        <v>955</v>
      </c>
      <c r="E10" s="363">
        <v>296</v>
      </c>
      <c r="F10" s="365">
        <v>3990</v>
      </c>
      <c r="G10" s="365">
        <f t="shared" si="0"/>
        <v>1181040</v>
      </c>
    </row>
    <row r="11" spans="1:7" s="360" customFormat="1" ht="66">
      <c r="A11" s="361" t="s">
        <v>971</v>
      </c>
      <c r="B11" s="364" t="s">
        <v>972</v>
      </c>
      <c r="C11" s="362" t="s">
        <v>973</v>
      </c>
      <c r="D11" s="363" t="s">
        <v>955</v>
      </c>
      <c r="E11" s="363">
        <v>243</v>
      </c>
      <c r="F11" s="365">
        <v>1260</v>
      </c>
      <c r="G11" s="365">
        <f t="shared" si="0"/>
        <v>306180</v>
      </c>
    </row>
    <row r="12" spans="1:7" s="360" customFormat="1" ht="132">
      <c r="A12" s="361" t="s">
        <v>974</v>
      </c>
      <c r="B12" s="364" t="s">
        <v>975</v>
      </c>
      <c r="C12" s="362" t="s">
        <v>976</v>
      </c>
      <c r="D12" s="363" t="s">
        <v>955</v>
      </c>
      <c r="E12" s="363">
        <v>71</v>
      </c>
      <c r="F12" s="365">
        <v>5700</v>
      </c>
      <c r="G12" s="365">
        <f t="shared" si="0"/>
        <v>404700</v>
      </c>
    </row>
    <row r="13" spans="1:7" s="360" customFormat="1" ht="79.2">
      <c r="A13" s="361" t="s">
        <v>977</v>
      </c>
      <c r="B13" s="364" t="s">
        <v>978</v>
      </c>
      <c r="C13" s="364"/>
      <c r="D13" s="363"/>
      <c r="E13" s="363"/>
      <c r="F13" s="553">
        <v>175</v>
      </c>
      <c r="G13" s="553">
        <f>9500*175</f>
        <v>1662500</v>
      </c>
    </row>
    <row r="14" spans="1:7" s="360" customFormat="1">
      <c r="A14" s="361"/>
      <c r="B14" s="364" t="s">
        <v>979</v>
      </c>
      <c r="C14" s="364"/>
      <c r="D14" s="363" t="s">
        <v>980</v>
      </c>
      <c r="E14" s="363">
        <v>9500</v>
      </c>
      <c r="F14" s="553"/>
      <c r="G14" s="553"/>
    </row>
    <row r="15" spans="1:7">
      <c r="A15" s="554" t="s">
        <v>121</v>
      </c>
      <c r="B15" s="554"/>
      <c r="C15" s="554"/>
      <c r="D15" s="554"/>
      <c r="E15" s="554"/>
      <c r="F15" s="554"/>
      <c r="G15" s="366">
        <f>SUM(G4:G13)</f>
        <v>4014620</v>
      </c>
    </row>
    <row r="16" spans="1:7" s="367" customFormat="1"/>
    <row r="17" spans="1:7" s="367" customFormat="1"/>
    <row r="18" spans="1:7" s="367" customFormat="1"/>
    <row r="19" spans="1:7">
      <c r="A19" s="368" t="s">
        <v>835</v>
      </c>
      <c r="B19" s="369"/>
      <c r="C19" s="368"/>
      <c r="D19" s="368"/>
      <c r="E19" s="368"/>
      <c r="F19" s="368"/>
      <c r="G19" s="368"/>
    </row>
    <row r="20" spans="1:7">
      <c r="A20" s="370" t="s">
        <v>948</v>
      </c>
      <c r="B20" s="370" t="s">
        <v>520</v>
      </c>
      <c r="C20" s="370" t="s">
        <v>981</v>
      </c>
      <c r="D20" s="370" t="s">
        <v>982</v>
      </c>
      <c r="E20" s="370" t="s">
        <v>2</v>
      </c>
      <c r="F20" s="371" t="s">
        <v>983</v>
      </c>
      <c r="G20" s="371" t="s">
        <v>113</v>
      </c>
    </row>
    <row r="21" spans="1:7" ht="13.2" customHeight="1">
      <c r="A21" s="552" t="s">
        <v>984</v>
      </c>
      <c r="B21" s="372" t="s">
        <v>985</v>
      </c>
      <c r="C21" s="552" t="s">
        <v>986</v>
      </c>
      <c r="D21" s="552" t="s">
        <v>987</v>
      </c>
      <c r="E21" s="552">
        <v>133</v>
      </c>
      <c r="F21" s="546">
        <v>5700</v>
      </c>
      <c r="G21" s="546">
        <f>E21*F21</f>
        <v>758100</v>
      </c>
    </row>
    <row r="22" spans="1:7">
      <c r="A22" s="552"/>
      <c r="B22" s="372" t="s">
        <v>988</v>
      </c>
      <c r="C22" s="552"/>
      <c r="D22" s="552"/>
      <c r="E22" s="552"/>
      <c r="F22" s="546"/>
      <c r="G22" s="546"/>
    </row>
    <row r="23" spans="1:7">
      <c r="A23" s="552"/>
      <c r="B23" s="372" t="s">
        <v>989</v>
      </c>
      <c r="C23" s="552"/>
      <c r="D23" s="552"/>
      <c r="E23" s="552"/>
      <c r="F23" s="546"/>
      <c r="G23" s="546"/>
    </row>
    <row r="24" spans="1:7" ht="13.8" customHeight="1">
      <c r="A24" s="552"/>
      <c r="B24" s="373" t="s">
        <v>990</v>
      </c>
      <c r="C24" s="552"/>
      <c r="D24" s="552"/>
      <c r="E24" s="552"/>
      <c r="F24" s="546"/>
      <c r="G24" s="546"/>
    </row>
    <row r="25" spans="1:7">
      <c r="A25" s="552"/>
      <c r="B25" s="372" t="s">
        <v>991</v>
      </c>
      <c r="C25" s="552"/>
      <c r="D25" s="552"/>
      <c r="E25" s="552"/>
      <c r="F25" s="546"/>
      <c r="G25" s="546"/>
    </row>
    <row r="26" spans="1:7" ht="26.4">
      <c r="A26" s="552"/>
      <c r="B26" s="372" t="s">
        <v>992</v>
      </c>
      <c r="C26" s="552"/>
      <c r="D26" s="552"/>
      <c r="E26" s="552"/>
      <c r="F26" s="546"/>
      <c r="G26" s="546"/>
    </row>
    <row r="27" spans="1:7">
      <c r="A27" s="552"/>
      <c r="B27" s="372" t="s">
        <v>993</v>
      </c>
      <c r="C27" s="552"/>
      <c r="D27" s="552"/>
      <c r="E27" s="552"/>
      <c r="F27" s="546"/>
      <c r="G27" s="546"/>
    </row>
    <row r="28" spans="1:7">
      <c r="A28" s="552"/>
      <c r="B28" s="372" t="s">
        <v>994</v>
      </c>
      <c r="C28" s="552"/>
      <c r="D28" s="552"/>
      <c r="E28" s="552"/>
      <c r="F28" s="546"/>
      <c r="G28" s="546"/>
    </row>
    <row r="29" spans="1:7">
      <c r="A29" s="552"/>
      <c r="B29" s="372" t="s">
        <v>995</v>
      </c>
      <c r="C29" s="552"/>
      <c r="D29" s="552"/>
      <c r="E29" s="552"/>
      <c r="F29" s="546"/>
      <c r="G29" s="546"/>
    </row>
    <row r="30" spans="1:7" ht="13.2" customHeight="1">
      <c r="A30" s="547" t="s">
        <v>996</v>
      </c>
      <c r="B30" s="374" t="s">
        <v>997</v>
      </c>
      <c r="C30" s="548" t="s">
        <v>998</v>
      </c>
      <c r="D30" s="549" t="s">
        <v>987</v>
      </c>
      <c r="E30" s="552">
        <v>80</v>
      </c>
      <c r="F30" s="546">
        <v>5600</v>
      </c>
      <c r="G30" s="546">
        <f>E30*F30</f>
        <v>448000</v>
      </c>
    </row>
    <row r="31" spans="1:7" ht="16.8" customHeight="1">
      <c r="A31" s="547"/>
      <c r="B31" s="375" t="s">
        <v>999</v>
      </c>
      <c r="C31" s="548"/>
      <c r="D31" s="550"/>
      <c r="E31" s="552"/>
      <c r="F31" s="546"/>
      <c r="G31" s="546"/>
    </row>
    <row r="32" spans="1:7">
      <c r="A32" s="547"/>
      <c r="B32" s="375" t="s">
        <v>989</v>
      </c>
      <c r="C32" s="548"/>
      <c r="D32" s="550"/>
      <c r="E32" s="552"/>
      <c r="F32" s="546"/>
      <c r="G32" s="546"/>
    </row>
    <row r="33" spans="1:7" ht="18" customHeight="1">
      <c r="A33" s="547"/>
      <c r="B33" s="376" t="s">
        <v>990</v>
      </c>
      <c r="C33" s="548"/>
      <c r="D33" s="550"/>
      <c r="E33" s="552"/>
      <c r="F33" s="546"/>
      <c r="G33" s="546"/>
    </row>
    <row r="34" spans="1:7">
      <c r="A34" s="547"/>
      <c r="B34" s="375" t="s">
        <v>991</v>
      </c>
      <c r="C34" s="548"/>
      <c r="D34" s="550"/>
      <c r="E34" s="552"/>
      <c r="F34" s="546"/>
      <c r="G34" s="546"/>
    </row>
    <row r="35" spans="1:7" ht="26.4">
      <c r="A35" s="547"/>
      <c r="B35" s="375" t="s">
        <v>992</v>
      </c>
      <c r="C35" s="548"/>
      <c r="D35" s="550"/>
      <c r="E35" s="552"/>
      <c r="F35" s="546"/>
      <c r="G35" s="546"/>
    </row>
    <row r="36" spans="1:7">
      <c r="A36" s="547"/>
      <c r="B36" s="375" t="s">
        <v>993</v>
      </c>
      <c r="C36" s="548"/>
      <c r="D36" s="550"/>
      <c r="E36" s="552"/>
      <c r="F36" s="546"/>
      <c r="G36" s="546"/>
    </row>
    <row r="37" spans="1:7">
      <c r="A37" s="547"/>
      <c r="B37" s="375" t="s">
        <v>994</v>
      </c>
      <c r="C37" s="548"/>
      <c r="D37" s="550"/>
      <c r="E37" s="552"/>
      <c r="F37" s="546"/>
      <c r="G37" s="546"/>
    </row>
    <row r="38" spans="1:7">
      <c r="A38" s="547"/>
      <c r="B38" s="375" t="s">
        <v>995</v>
      </c>
      <c r="C38" s="548"/>
      <c r="D38" s="551"/>
      <c r="E38" s="552"/>
      <c r="F38" s="546"/>
      <c r="G38" s="546"/>
    </row>
    <row r="39" spans="1:7" ht="13.2" customHeight="1">
      <c r="A39" s="547" t="s">
        <v>1000</v>
      </c>
      <c r="B39" s="374" t="s">
        <v>997</v>
      </c>
      <c r="C39" s="548" t="s">
        <v>998</v>
      </c>
      <c r="D39" s="549" t="s">
        <v>987</v>
      </c>
      <c r="E39" s="552">
        <v>32</v>
      </c>
      <c r="F39" s="546">
        <v>5600</v>
      </c>
      <c r="G39" s="546">
        <f>E39*F39</f>
        <v>179200</v>
      </c>
    </row>
    <row r="40" spans="1:7" ht="13.2" customHeight="1">
      <c r="A40" s="547"/>
      <c r="B40" s="375" t="s">
        <v>1001</v>
      </c>
      <c r="C40" s="548"/>
      <c r="D40" s="550"/>
      <c r="E40" s="552"/>
      <c r="F40" s="546"/>
      <c r="G40" s="546"/>
    </row>
    <row r="41" spans="1:7" ht="66">
      <c r="A41" s="547"/>
      <c r="B41" s="376" t="s">
        <v>1002</v>
      </c>
      <c r="C41" s="548"/>
      <c r="D41" s="550"/>
      <c r="E41" s="552"/>
      <c r="F41" s="546"/>
      <c r="G41" s="546"/>
    </row>
    <row r="42" spans="1:7" ht="15.6" customHeight="1">
      <c r="A42" s="547"/>
      <c r="B42" s="375" t="s">
        <v>1003</v>
      </c>
      <c r="C42" s="548"/>
      <c r="D42" s="550"/>
      <c r="E42" s="552"/>
      <c r="F42" s="546"/>
      <c r="G42" s="546"/>
    </row>
    <row r="43" spans="1:7" ht="14.4" customHeight="1">
      <c r="A43" s="547"/>
      <c r="B43" s="375" t="s">
        <v>1004</v>
      </c>
      <c r="C43" s="548"/>
      <c r="D43" s="550"/>
      <c r="E43" s="552"/>
      <c r="F43" s="546"/>
      <c r="G43" s="546"/>
    </row>
    <row r="44" spans="1:7">
      <c r="A44" s="547"/>
      <c r="B44" s="377" t="s">
        <v>995</v>
      </c>
      <c r="C44" s="548"/>
      <c r="D44" s="551"/>
      <c r="E44" s="552"/>
      <c r="F44" s="546"/>
      <c r="G44" s="546"/>
    </row>
    <row r="45" spans="1:7" ht="20.399999999999999" customHeight="1">
      <c r="A45" s="372" t="s">
        <v>1005</v>
      </c>
      <c r="B45" s="375" t="s">
        <v>1006</v>
      </c>
      <c r="C45" s="355" t="s">
        <v>1007</v>
      </c>
      <c r="D45" s="378" t="s">
        <v>987</v>
      </c>
      <c r="E45" s="372">
        <v>15</v>
      </c>
      <c r="F45" s="379">
        <v>97400</v>
      </c>
      <c r="G45" s="379">
        <f>E45*F45</f>
        <v>1461000</v>
      </c>
    </row>
    <row r="46" spans="1:7" ht="21" customHeight="1">
      <c r="A46" s="547" t="s">
        <v>1008</v>
      </c>
      <c r="B46" s="374" t="s">
        <v>1009</v>
      </c>
      <c r="C46" s="548" t="s">
        <v>986</v>
      </c>
      <c r="D46" s="549" t="s">
        <v>987</v>
      </c>
      <c r="E46" s="552">
        <v>2</v>
      </c>
      <c r="F46" s="546">
        <v>5700</v>
      </c>
      <c r="G46" s="546">
        <f>E46*F46</f>
        <v>11400</v>
      </c>
    </row>
    <row r="47" spans="1:7">
      <c r="A47" s="547"/>
      <c r="B47" s="375" t="s">
        <v>1010</v>
      </c>
      <c r="C47" s="548"/>
      <c r="D47" s="550"/>
      <c r="E47" s="552"/>
      <c r="F47" s="546"/>
      <c r="G47" s="546"/>
    </row>
    <row r="48" spans="1:7">
      <c r="A48" s="547"/>
      <c r="B48" s="375" t="s">
        <v>989</v>
      </c>
      <c r="C48" s="548"/>
      <c r="D48" s="550"/>
      <c r="E48" s="552"/>
      <c r="F48" s="546"/>
      <c r="G48" s="546"/>
    </row>
    <row r="49" spans="1:7" ht="15" customHeight="1">
      <c r="A49" s="547"/>
      <c r="B49" s="376" t="s">
        <v>990</v>
      </c>
      <c r="C49" s="548"/>
      <c r="D49" s="550"/>
      <c r="E49" s="552"/>
      <c r="F49" s="546"/>
      <c r="G49" s="546"/>
    </row>
    <row r="50" spans="1:7">
      <c r="A50" s="547"/>
      <c r="B50" s="375" t="s">
        <v>991</v>
      </c>
      <c r="C50" s="548"/>
      <c r="D50" s="550"/>
      <c r="E50" s="552"/>
      <c r="F50" s="546"/>
      <c r="G50" s="546"/>
    </row>
    <row r="51" spans="1:7" ht="26.4">
      <c r="A51" s="547"/>
      <c r="B51" s="375" t="s">
        <v>992</v>
      </c>
      <c r="C51" s="548"/>
      <c r="D51" s="550"/>
      <c r="E51" s="552"/>
      <c r="F51" s="546"/>
      <c r="G51" s="546"/>
    </row>
    <row r="52" spans="1:7">
      <c r="A52" s="547"/>
      <c r="B52" s="375" t="s">
        <v>993</v>
      </c>
      <c r="C52" s="548"/>
      <c r="D52" s="550"/>
      <c r="E52" s="552"/>
      <c r="F52" s="546"/>
      <c r="G52" s="546"/>
    </row>
    <row r="53" spans="1:7">
      <c r="A53" s="547"/>
      <c r="B53" s="375" t="s">
        <v>994</v>
      </c>
      <c r="C53" s="548"/>
      <c r="D53" s="550"/>
      <c r="E53" s="552"/>
      <c r="F53" s="546"/>
      <c r="G53" s="546"/>
    </row>
    <row r="54" spans="1:7">
      <c r="A54" s="547"/>
      <c r="B54" s="375" t="s">
        <v>995</v>
      </c>
      <c r="C54" s="548"/>
      <c r="D54" s="551"/>
      <c r="E54" s="552"/>
      <c r="F54" s="546"/>
      <c r="G54" s="546"/>
    </row>
    <row r="55" spans="1:7">
      <c r="A55" s="547" t="s">
        <v>1011</v>
      </c>
      <c r="B55" s="374" t="s">
        <v>1012</v>
      </c>
      <c r="C55" s="548" t="s">
        <v>1013</v>
      </c>
      <c r="D55" s="549" t="s">
        <v>987</v>
      </c>
      <c r="E55" s="552">
        <v>5</v>
      </c>
      <c r="F55" s="546">
        <v>48000</v>
      </c>
      <c r="G55" s="546">
        <f>E55*F55</f>
        <v>240000</v>
      </c>
    </row>
    <row r="56" spans="1:7">
      <c r="A56" s="547"/>
      <c r="B56" s="375" t="s">
        <v>1014</v>
      </c>
      <c r="C56" s="548"/>
      <c r="D56" s="550"/>
      <c r="E56" s="552"/>
      <c r="F56" s="546"/>
      <c r="G56" s="546"/>
    </row>
    <row r="57" spans="1:7">
      <c r="A57" s="547"/>
      <c r="B57" s="375" t="s">
        <v>1015</v>
      </c>
      <c r="C57" s="548"/>
      <c r="D57" s="550"/>
      <c r="E57" s="552"/>
      <c r="F57" s="546"/>
      <c r="G57" s="546"/>
    </row>
    <row r="58" spans="1:7">
      <c r="A58" s="547"/>
      <c r="B58" s="375" t="s">
        <v>1016</v>
      </c>
      <c r="C58" s="548"/>
      <c r="D58" s="550"/>
      <c r="E58" s="552"/>
      <c r="F58" s="546"/>
      <c r="G58" s="546"/>
    </row>
    <row r="59" spans="1:7">
      <c r="A59" s="547"/>
      <c r="B59" s="375" t="s">
        <v>1017</v>
      </c>
      <c r="C59" s="548"/>
      <c r="D59" s="550"/>
      <c r="E59" s="552"/>
      <c r="F59" s="546"/>
      <c r="G59" s="546"/>
    </row>
    <row r="60" spans="1:7">
      <c r="A60" s="547"/>
      <c r="B60" s="375" t="s">
        <v>1018</v>
      </c>
      <c r="C60" s="548"/>
      <c r="D60" s="550"/>
      <c r="E60" s="552"/>
      <c r="F60" s="546"/>
      <c r="G60" s="546"/>
    </row>
    <row r="61" spans="1:7">
      <c r="A61" s="547"/>
      <c r="B61" s="375" t="s">
        <v>1019</v>
      </c>
      <c r="C61" s="548"/>
      <c r="D61" s="550"/>
      <c r="E61" s="552"/>
      <c r="F61" s="546"/>
      <c r="G61" s="546"/>
    </row>
    <row r="62" spans="1:7">
      <c r="A62" s="547"/>
      <c r="B62" s="375" t="s">
        <v>1020</v>
      </c>
      <c r="C62" s="548"/>
      <c r="D62" s="550"/>
      <c r="E62" s="552"/>
      <c r="F62" s="546"/>
      <c r="G62" s="546"/>
    </row>
    <row r="63" spans="1:7" ht="39.6">
      <c r="A63" s="547"/>
      <c r="B63" s="375" t="s">
        <v>1021</v>
      </c>
      <c r="C63" s="548"/>
      <c r="D63" s="551"/>
      <c r="E63" s="552"/>
      <c r="F63" s="546"/>
      <c r="G63" s="546"/>
    </row>
    <row r="64" spans="1:7" ht="27" customHeight="1">
      <c r="A64" s="547" t="s">
        <v>1022</v>
      </c>
      <c r="B64" s="374" t="s">
        <v>1023</v>
      </c>
      <c r="C64" s="548" t="s">
        <v>1024</v>
      </c>
      <c r="D64" s="549" t="s">
        <v>987</v>
      </c>
      <c r="E64" s="552">
        <v>1</v>
      </c>
      <c r="F64" s="546">
        <v>149000</v>
      </c>
      <c r="G64" s="546">
        <f>E64*F64</f>
        <v>149000</v>
      </c>
    </row>
    <row r="65" spans="1:7">
      <c r="A65" s="547"/>
      <c r="B65" s="375" t="s">
        <v>1025</v>
      </c>
      <c r="C65" s="548"/>
      <c r="D65" s="550"/>
      <c r="E65" s="552"/>
      <c r="F65" s="546"/>
      <c r="G65" s="546"/>
    </row>
    <row r="66" spans="1:7">
      <c r="A66" s="547"/>
      <c r="B66" s="375" t="s">
        <v>1015</v>
      </c>
      <c r="C66" s="548"/>
      <c r="D66" s="550"/>
      <c r="E66" s="552"/>
      <c r="F66" s="546"/>
      <c r="G66" s="546"/>
    </row>
    <row r="67" spans="1:7">
      <c r="A67" s="547"/>
      <c r="B67" s="375" t="s">
        <v>1016</v>
      </c>
      <c r="C67" s="548"/>
      <c r="D67" s="550"/>
      <c r="E67" s="552"/>
      <c r="F67" s="546"/>
      <c r="G67" s="546"/>
    </row>
    <row r="68" spans="1:7">
      <c r="A68" s="547"/>
      <c r="B68" s="375" t="s">
        <v>1017</v>
      </c>
      <c r="C68" s="548"/>
      <c r="D68" s="550"/>
      <c r="E68" s="552"/>
      <c r="F68" s="546"/>
      <c r="G68" s="546"/>
    </row>
    <row r="69" spans="1:7">
      <c r="A69" s="547"/>
      <c r="B69" s="375" t="s">
        <v>1018</v>
      </c>
      <c r="C69" s="548"/>
      <c r="D69" s="550"/>
      <c r="E69" s="552"/>
      <c r="F69" s="546"/>
      <c r="G69" s="546"/>
    </row>
    <row r="70" spans="1:7">
      <c r="A70" s="547"/>
      <c r="B70" s="375" t="s">
        <v>1019</v>
      </c>
      <c r="C70" s="548"/>
      <c r="D70" s="550"/>
      <c r="E70" s="552"/>
      <c r="F70" s="546"/>
      <c r="G70" s="546"/>
    </row>
    <row r="71" spans="1:7">
      <c r="A71" s="547"/>
      <c r="B71" s="375" t="s">
        <v>1020</v>
      </c>
      <c r="C71" s="548"/>
      <c r="D71" s="550"/>
      <c r="E71" s="552"/>
      <c r="F71" s="546"/>
      <c r="G71" s="546"/>
    </row>
    <row r="72" spans="1:7" ht="29.4" customHeight="1">
      <c r="A72" s="547"/>
      <c r="B72" s="377" t="s">
        <v>1021</v>
      </c>
      <c r="C72" s="548"/>
      <c r="D72" s="551"/>
      <c r="E72" s="552"/>
      <c r="F72" s="546"/>
      <c r="G72" s="546"/>
    </row>
    <row r="73" spans="1:7" ht="26.4">
      <c r="A73" s="372" t="s">
        <v>1026</v>
      </c>
      <c r="B73" s="377" t="s">
        <v>1027</v>
      </c>
      <c r="C73" s="372" t="s">
        <v>1028</v>
      </c>
      <c r="D73" s="372" t="s">
        <v>987</v>
      </c>
      <c r="E73" s="372">
        <v>24</v>
      </c>
      <c r="F73" s="379">
        <v>12500</v>
      </c>
      <c r="G73" s="379">
        <f>E73*F73</f>
        <v>300000</v>
      </c>
    </row>
    <row r="74" spans="1:7" ht="26.4">
      <c r="A74" s="372" t="s">
        <v>1029</v>
      </c>
      <c r="B74" s="372" t="s">
        <v>1030</v>
      </c>
      <c r="C74" s="372"/>
      <c r="D74" s="372" t="s">
        <v>987</v>
      </c>
      <c r="E74" s="372">
        <v>5</v>
      </c>
      <c r="F74" s="379">
        <v>14000</v>
      </c>
      <c r="G74" s="379">
        <f>E74*F74</f>
        <v>70000</v>
      </c>
    </row>
    <row r="75" spans="1:7" ht="52.8">
      <c r="A75" s="372" t="s">
        <v>1031</v>
      </c>
      <c r="B75" s="372" t="s">
        <v>1032</v>
      </c>
      <c r="C75" s="372" t="s">
        <v>1033</v>
      </c>
      <c r="D75" s="372" t="s">
        <v>987</v>
      </c>
      <c r="E75" s="372">
        <v>30</v>
      </c>
      <c r="F75" s="379">
        <v>36000</v>
      </c>
      <c r="G75" s="379">
        <f>F75*E75</f>
        <v>1080000</v>
      </c>
    </row>
    <row r="76" spans="1:7" ht="118.8">
      <c r="A76" s="372" t="s">
        <v>1034</v>
      </c>
      <c r="B76" s="372" t="s">
        <v>1035</v>
      </c>
      <c r="C76" s="372"/>
      <c r="D76" s="372" t="s">
        <v>987</v>
      </c>
      <c r="E76" s="372">
        <v>2</v>
      </c>
      <c r="F76" s="379">
        <v>50000</v>
      </c>
      <c r="G76" s="379">
        <f>E76*F76</f>
        <v>100000</v>
      </c>
    </row>
    <row r="77" spans="1:7">
      <c r="A77" s="543" t="s">
        <v>121</v>
      </c>
      <c r="B77" s="543"/>
      <c r="C77" s="543"/>
      <c r="D77" s="543"/>
      <c r="E77" s="543"/>
      <c r="F77" s="543"/>
      <c r="G77" s="279">
        <f>SUM(G21:G76)</f>
        <v>4796700</v>
      </c>
    </row>
    <row r="79" spans="1:7">
      <c r="A79" s="358" t="s">
        <v>1037</v>
      </c>
    </row>
    <row r="80" spans="1:7">
      <c r="A80" s="356" t="s">
        <v>1038</v>
      </c>
      <c r="B80" s="357"/>
      <c r="C80" s="357"/>
      <c r="D80" s="357"/>
      <c r="E80" s="357"/>
      <c r="F80" s="357"/>
      <c r="G80" s="357"/>
    </row>
    <row r="81" spans="1:7">
      <c r="A81" s="371" t="s">
        <v>948</v>
      </c>
      <c r="B81" s="371" t="s">
        <v>520</v>
      </c>
      <c r="C81" s="371" t="s">
        <v>981</v>
      </c>
      <c r="D81" s="371" t="s">
        <v>950</v>
      </c>
      <c r="E81" s="371" t="s">
        <v>2</v>
      </c>
      <c r="F81" s="371" t="s">
        <v>951</v>
      </c>
      <c r="G81" s="371" t="s">
        <v>4</v>
      </c>
    </row>
    <row r="82" spans="1:7">
      <c r="A82" s="380"/>
      <c r="B82" s="380"/>
      <c r="C82" s="380"/>
      <c r="D82" s="380"/>
      <c r="E82" s="380"/>
      <c r="F82" s="380"/>
      <c r="G82" s="380"/>
    </row>
    <row r="83" spans="1:7" ht="66">
      <c r="A83" s="361" t="s">
        <v>1039</v>
      </c>
      <c r="B83" s="364" t="s">
        <v>1040</v>
      </c>
      <c r="C83" s="364"/>
      <c r="D83" s="363" t="s">
        <v>1041</v>
      </c>
      <c r="E83" s="363">
        <v>12710</v>
      </c>
      <c r="F83" s="379">
        <v>295</v>
      </c>
      <c r="G83" s="379">
        <f>E83*F83</f>
        <v>3749450</v>
      </c>
    </row>
    <row r="84" spans="1:7" ht="26.4">
      <c r="A84" s="361" t="s">
        <v>1042</v>
      </c>
      <c r="B84" s="364" t="s">
        <v>1043</v>
      </c>
      <c r="C84" s="364"/>
      <c r="D84" s="363"/>
      <c r="E84" s="363"/>
      <c r="F84" s="379"/>
      <c r="G84" s="379">
        <f t="shared" ref="G84:G101" si="1">E84*F84</f>
        <v>0</v>
      </c>
    </row>
    <row r="85" spans="1:7" ht="211.2">
      <c r="A85" s="361" t="s">
        <v>1044</v>
      </c>
      <c r="B85" s="364" t="s">
        <v>1045</v>
      </c>
      <c r="C85" s="362" t="s">
        <v>1046</v>
      </c>
      <c r="D85" s="381" t="s">
        <v>1047</v>
      </c>
      <c r="E85" s="363">
        <v>1</v>
      </c>
      <c r="F85" s="541">
        <v>693000</v>
      </c>
      <c r="G85" s="541">
        <f t="shared" si="1"/>
        <v>693000</v>
      </c>
    </row>
    <row r="86" spans="1:7" ht="66">
      <c r="A86" s="361"/>
      <c r="B86" s="539" t="s">
        <v>1048</v>
      </c>
      <c r="C86" s="382" t="s">
        <v>1049</v>
      </c>
      <c r="D86" s="381" t="s">
        <v>1047</v>
      </c>
      <c r="E86" s="363">
        <v>1</v>
      </c>
      <c r="F86" s="544"/>
      <c r="G86" s="544"/>
    </row>
    <row r="87" spans="1:7" ht="52.8">
      <c r="A87" s="361"/>
      <c r="B87" s="545"/>
      <c r="C87" s="382" t="s">
        <v>1050</v>
      </c>
      <c r="D87" s="381" t="s">
        <v>1047</v>
      </c>
      <c r="E87" s="363">
        <v>1</v>
      </c>
      <c r="F87" s="544"/>
      <c r="G87" s="544"/>
    </row>
    <row r="88" spans="1:7" ht="52.8">
      <c r="A88" s="361"/>
      <c r="B88" s="545"/>
      <c r="C88" s="382" t="s">
        <v>1051</v>
      </c>
      <c r="D88" s="381" t="s">
        <v>1047</v>
      </c>
      <c r="E88" s="363">
        <v>4</v>
      </c>
      <c r="F88" s="544"/>
      <c r="G88" s="544"/>
    </row>
    <row r="89" spans="1:7" ht="39.6">
      <c r="A89" s="361"/>
      <c r="B89" s="540"/>
      <c r="C89" s="382" t="s">
        <v>1052</v>
      </c>
      <c r="D89" s="381" t="s">
        <v>1047</v>
      </c>
      <c r="E89" s="363">
        <v>1</v>
      </c>
      <c r="F89" s="542"/>
      <c r="G89" s="542"/>
    </row>
    <row r="90" spans="1:7">
      <c r="A90" s="361" t="s">
        <v>1053</v>
      </c>
      <c r="B90" s="364" t="s">
        <v>1054</v>
      </c>
      <c r="C90" s="364"/>
      <c r="D90" s="363"/>
      <c r="E90" s="363"/>
      <c r="F90" s="379"/>
      <c r="G90" s="379"/>
    </row>
    <row r="91" spans="1:7" ht="26.4">
      <c r="A91" s="361"/>
      <c r="B91" s="364" t="s">
        <v>1055</v>
      </c>
      <c r="C91" s="364"/>
      <c r="D91" s="363"/>
      <c r="E91" s="363"/>
      <c r="F91" s="379"/>
      <c r="G91" s="379"/>
    </row>
    <row r="92" spans="1:7" ht="66">
      <c r="A92" s="361" t="s">
        <v>1056</v>
      </c>
      <c r="B92" s="364" t="s">
        <v>1057</v>
      </c>
      <c r="C92" s="539" t="s">
        <v>1058</v>
      </c>
      <c r="D92" s="363" t="s">
        <v>1047</v>
      </c>
      <c r="E92" s="363">
        <v>1000</v>
      </c>
      <c r="F92" s="541">
        <v>2500</v>
      </c>
      <c r="G92" s="541">
        <f>2500*1200</f>
        <v>3000000</v>
      </c>
    </row>
    <row r="93" spans="1:7" ht="66">
      <c r="A93" s="361" t="s">
        <v>1059</v>
      </c>
      <c r="B93" s="364" t="s">
        <v>1060</v>
      </c>
      <c r="C93" s="540"/>
      <c r="D93" s="363" t="s">
        <v>1047</v>
      </c>
      <c r="E93" s="363">
        <v>200</v>
      </c>
      <c r="F93" s="542"/>
      <c r="G93" s="542"/>
    </row>
    <row r="94" spans="1:7" ht="66">
      <c r="A94" s="361" t="s">
        <v>1061</v>
      </c>
      <c r="B94" s="364" t="s">
        <v>1062</v>
      </c>
      <c r="C94" s="364" t="s">
        <v>1063</v>
      </c>
      <c r="D94" s="363" t="s">
        <v>1047</v>
      </c>
      <c r="E94" s="363">
        <v>140</v>
      </c>
      <c r="F94" s="379">
        <v>2600</v>
      </c>
      <c r="G94" s="379">
        <f t="shared" si="1"/>
        <v>364000</v>
      </c>
    </row>
    <row r="95" spans="1:7" ht="105.6">
      <c r="A95" s="383" t="s">
        <v>1064</v>
      </c>
      <c r="B95" s="364" t="s">
        <v>1065</v>
      </c>
      <c r="C95" s="364" t="s">
        <v>1066</v>
      </c>
      <c r="D95" s="363" t="s">
        <v>1047</v>
      </c>
      <c r="E95" s="363">
        <v>30</v>
      </c>
      <c r="F95" s="379">
        <v>3900</v>
      </c>
      <c r="G95" s="379">
        <f t="shared" si="1"/>
        <v>117000</v>
      </c>
    </row>
    <row r="96" spans="1:7" ht="52.8">
      <c r="A96" s="361" t="s">
        <v>1067</v>
      </c>
      <c r="B96" s="364" t="s">
        <v>1068</v>
      </c>
      <c r="C96" s="364" t="s">
        <v>1069</v>
      </c>
      <c r="D96" s="363" t="s">
        <v>1047</v>
      </c>
      <c r="E96" s="363">
        <v>200</v>
      </c>
      <c r="F96" s="379">
        <v>195</v>
      </c>
      <c r="G96" s="379">
        <f t="shared" si="1"/>
        <v>39000</v>
      </c>
    </row>
    <row r="97" spans="1:7" ht="105.6">
      <c r="A97" s="537" t="s">
        <v>1070</v>
      </c>
      <c r="B97" s="539" t="s">
        <v>1071</v>
      </c>
      <c r="C97" s="364" t="s">
        <v>1072</v>
      </c>
      <c r="D97" s="363" t="s">
        <v>1047</v>
      </c>
      <c r="E97" s="363">
        <v>1</v>
      </c>
      <c r="F97" s="541">
        <v>57900</v>
      </c>
      <c r="G97" s="541">
        <f t="shared" si="1"/>
        <v>57900</v>
      </c>
    </row>
    <row r="98" spans="1:7" ht="26.4">
      <c r="A98" s="538"/>
      <c r="B98" s="540"/>
      <c r="C98" s="364" t="s">
        <v>1073</v>
      </c>
      <c r="D98" s="363"/>
      <c r="E98" s="363"/>
      <c r="F98" s="542"/>
      <c r="G98" s="542"/>
    </row>
    <row r="99" spans="1:7" ht="39.6">
      <c r="A99" s="383" t="s">
        <v>1074</v>
      </c>
      <c r="B99" s="364" t="s">
        <v>1075</v>
      </c>
      <c r="C99" s="364" t="s">
        <v>1076</v>
      </c>
      <c r="D99" s="363" t="s">
        <v>1047</v>
      </c>
      <c r="E99" s="363">
        <v>30</v>
      </c>
      <c r="F99" s="379">
        <v>5700</v>
      </c>
      <c r="G99" s="379">
        <f t="shared" si="1"/>
        <v>171000</v>
      </c>
    </row>
    <row r="100" spans="1:7" ht="52.8">
      <c r="A100" s="383" t="s">
        <v>1077</v>
      </c>
      <c r="B100" s="364" t="s">
        <v>1078</v>
      </c>
      <c r="C100" s="364" t="s">
        <v>1079</v>
      </c>
      <c r="D100" s="363" t="s">
        <v>1047</v>
      </c>
      <c r="E100" s="363">
        <v>30</v>
      </c>
      <c r="F100" s="379">
        <v>3600</v>
      </c>
      <c r="G100" s="379">
        <f t="shared" si="1"/>
        <v>108000</v>
      </c>
    </row>
    <row r="101" spans="1:7" ht="52.8">
      <c r="A101" s="361" t="s">
        <v>1080</v>
      </c>
      <c r="B101" s="364" t="s">
        <v>1081</v>
      </c>
      <c r="C101" s="364" t="s">
        <v>1082</v>
      </c>
      <c r="D101" s="363" t="s">
        <v>1047</v>
      </c>
      <c r="E101" s="363">
        <v>40</v>
      </c>
      <c r="F101" s="379">
        <v>5700</v>
      </c>
      <c r="G101" s="379">
        <f t="shared" si="1"/>
        <v>228000</v>
      </c>
    </row>
    <row r="102" spans="1:7">
      <c r="A102" s="474" t="s">
        <v>121</v>
      </c>
      <c r="B102" s="474"/>
      <c r="C102" s="474"/>
      <c r="D102" s="474"/>
      <c r="E102" s="474"/>
      <c r="F102" s="474"/>
      <c r="G102" s="354">
        <f>SUM(G82:G101)</f>
        <v>8527350</v>
      </c>
    </row>
  </sheetData>
  <mergeCells count="57">
    <mergeCell ref="B4:B5"/>
    <mergeCell ref="F4:F5"/>
    <mergeCell ref="G4:G5"/>
    <mergeCell ref="C6:C7"/>
    <mergeCell ref="F6:F7"/>
    <mergeCell ref="G6:G7"/>
    <mergeCell ref="G30:G38"/>
    <mergeCell ref="F13:F14"/>
    <mergeCell ref="G13:G14"/>
    <mergeCell ref="A15:F15"/>
    <mergeCell ref="A21:A29"/>
    <mergeCell ref="C21:C29"/>
    <mergeCell ref="D21:D29"/>
    <mergeCell ref="E21:E29"/>
    <mergeCell ref="F21:F29"/>
    <mergeCell ref="G21:G29"/>
    <mergeCell ref="A30:A38"/>
    <mergeCell ref="C30:C38"/>
    <mergeCell ref="D30:D38"/>
    <mergeCell ref="E30:E38"/>
    <mergeCell ref="F30:F38"/>
    <mergeCell ref="G46:G54"/>
    <mergeCell ref="A39:A44"/>
    <mergeCell ref="C39:C44"/>
    <mergeCell ref="D39:D44"/>
    <mergeCell ref="E39:E44"/>
    <mergeCell ref="F39:F44"/>
    <mergeCell ref="G39:G44"/>
    <mergeCell ref="A46:A54"/>
    <mergeCell ref="C46:C54"/>
    <mergeCell ref="D46:D54"/>
    <mergeCell ref="E46:E54"/>
    <mergeCell ref="F46:F54"/>
    <mergeCell ref="G64:G72"/>
    <mergeCell ref="A55:A63"/>
    <mergeCell ref="C55:C63"/>
    <mergeCell ref="D55:D63"/>
    <mergeCell ref="E55:E63"/>
    <mergeCell ref="F55:F63"/>
    <mergeCell ref="G55:G63"/>
    <mergeCell ref="A64:A72"/>
    <mergeCell ref="C64:C72"/>
    <mergeCell ref="D64:D72"/>
    <mergeCell ref="E64:E72"/>
    <mergeCell ref="F64:F72"/>
    <mergeCell ref="A77:F77"/>
    <mergeCell ref="F85:F89"/>
    <mergeCell ref="G85:G89"/>
    <mergeCell ref="B86:B89"/>
    <mergeCell ref="C92:C93"/>
    <mergeCell ref="F92:F93"/>
    <mergeCell ref="G92:G93"/>
    <mergeCell ref="A97:A98"/>
    <mergeCell ref="B97:B98"/>
    <mergeCell ref="F97:F98"/>
    <mergeCell ref="G97:G98"/>
    <mergeCell ref="A102:F102"/>
  </mergeCells>
  <hyperlinks>
    <hyperlink ref="B24" r:id="rId1" display="mailto:3.Max15fps@1.3M(1280%C3%97960)&amp;25/30fps@720P(1280%C3%97720)"/>
    <hyperlink ref="B33" r:id="rId2" display="mailto:3.Max15fps@1.3M(1280%C3%97960)&amp;25/30fps@720P(1280%C3%97720)"/>
    <hyperlink ref="B41" r:id="rId3" display="mailto:3.Max15fps@1.3M(1280%C3%97960)&amp;25/30fps@720P(1280%C3%97720)"/>
    <hyperlink ref="B49" r:id="rId4" display="mailto:3.Max15fps@1.3M(1280%C3%97960)&amp;25/30fps@720P(1280%C3%97720)"/>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B33" sqref="B33"/>
    </sheetView>
  </sheetViews>
  <sheetFormatPr defaultRowHeight="14.4"/>
  <cols>
    <col min="2" max="2" width="53.44140625" customWidth="1"/>
  </cols>
  <sheetData>
    <row r="1" spans="1:7">
      <c r="A1" s="16" t="s">
        <v>17</v>
      </c>
    </row>
    <row r="2" spans="1:7" ht="27" customHeight="1">
      <c r="A2" s="385" t="s">
        <v>0</v>
      </c>
      <c r="B2" s="385" t="s">
        <v>1</v>
      </c>
      <c r="C2" s="385" t="s">
        <v>2</v>
      </c>
      <c r="D2" s="385" t="s">
        <v>3</v>
      </c>
      <c r="E2" s="385" t="s">
        <v>4</v>
      </c>
    </row>
    <row r="3" spans="1:7" ht="38.4" customHeight="1">
      <c r="A3" s="386">
        <v>1</v>
      </c>
      <c r="B3" s="386" t="s">
        <v>1087</v>
      </c>
      <c r="C3" s="386">
        <v>3</v>
      </c>
      <c r="D3" s="386">
        <v>4900</v>
      </c>
      <c r="E3" s="386">
        <f t="shared" ref="E3:E12" si="0">C3*D3</f>
        <v>14700</v>
      </c>
    </row>
    <row r="4" spans="1:7" ht="33" customHeight="1">
      <c r="A4" s="386">
        <v>2</v>
      </c>
      <c r="B4" s="386" t="s">
        <v>1084</v>
      </c>
      <c r="C4" s="386">
        <v>3</v>
      </c>
      <c r="D4" s="386">
        <v>7800</v>
      </c>
      <c r="E4" s="386">
        <f t="shared" si="0"/>
        <v>23400</v>
      </c>
      <c r="G4">
        <f>3900*2</f>
        <v>7800</v>
      </c>
    </row>
    <row r="5" spans="1:7" ht="38.4" customHeight="1">
      <c r="A5" s="386">
        <v>3</v>
      </c>
      <c r="B5" s="386" t="s">
        <v>1085</v>
      </c>
      <c r="C5" s="386">
        <v>1</v>
      </c>
      <c r="D5" s="386">
        <v>8000</v>
      </c>
      <c r="E5" s="386">
        <f t="shared" si="0"/>
        <v>8000</v>
      </c>
      <c r="G5">
        <f>4000*2</f>
        <v>8000</v>
      </c>
    </row>
    <row r="6" spans="1:7" ht="15.6" customHeight="1">
      <c r="A6" s="386">
        <v>4</v>
      </c>
      <c r="B6" s="386" t="s">
        <v>373</v>
      </c>
      <c r="C6" s="386">
        <v>1</v>
      </c>
      <c r="D6" s="386">
        <v>11600</v>
      </c>
      <c r="E6" s="386">
        <f t="shared" si="0"/>
        <v>11600</v>
      </c>
      <c r="G6">
        <f>5800*2</f>
        <v>11600</v>
      </c>
    </row>
    <row r="7" spans="1:7" ht="21" customHeight="1">
      <c r="A7" s="386">
        <v>5</v>
      </c>
      <c r="B7" s="386" t="s">
        <v>626</v>
      </c>
      <c r="C7" s="386">
        <v>1</v>
      </c>
      <c r="D7" s="386">
        <v>12200</v>
      </c>
      <c r="E7" s="386">
        <f t="shared" si="0"/>
        <v>12200</v>
      </c>
      <c r="G7">
        <f>6100*2</f>
        <v>12200</v>
      </c>
    </row>
    <row r="8" spans="1:7" ht="26.4" customHeight="1">
      <c r="A8" s="386">
        <v>6</v>
      </c>
      <c r="B8" s="386" t="s">
        <v>1083</v>
      </c>
      <c r="C8" s="386">
        <v>1</v>
      </c>
      <c r="D8" s="386">
        <v>11500</v>
      </c>
      <c r="E8" s="386">
        <f t="shared" si="0"/>
        <v>11500</v>
      </c>
    </row>
    <row r="9" spans="1:7" ht="18.600000000000001" customHeight="1">
      <c r="A9" s="386">
        <v>7</v>
      </c>
      <c r="B9" s="386" t="s">
        <v>36</v>
      </c>
      <c r="C9" s="386">
        <v>1</v>
      </c>
      <c r="D9" s="386">
        <v>550</v>
      </c>
      <c r="E9" s="386">
        <f t="shared" si="0"/>
        <v>550</v>
      </c>
    </row>
    <row r="10" spans="1:7" ht="22.8" customHeight="1">
      <c r="A10" s="386">
        <v>8</v>
      </c>
      <c r="B10" s="386" t="s">
        <v>35</v>
      </c>
      <c r="C10" s="386">
        <v>14</v>
      </c>
      <c r="D10" s="386">
        <v>175</v>
      </c>
      <c r="E10" s="386">
        <f t="shared" si="0"/>
        <v>2450</v>
      </c>
    </row>
    <row r="11" spans="1:7" ht="22.8" customHeight="1">
      <c r="A11" s="386">
        <v>9</v>
      </c>
      <c r="B11" s="386" t="s">
        <v>825</v>
      </c>
      <c r="C11" s="386">
        <v>1</v>
      </c>
      <c r="D11" s="386">
        <v>2900</v>
      </c>
      <c r="E11" s="386">
        <f t="shared" si="0"/>
        <v>2900</v>
      </c>
    </row>
    <row r="12" spans="1:7" ht="21" customHeight="1">
      <c r="A12" s="386">
        <v>10</v>
      </c>
      <c r="B12" s="386" t="s">
        <v>25</v>
      </c>
      <c r="C12" s="386">
        <v>1</v>
      </c>
      <c r="D12" s="386">
        <v>5000</v>
      </c>
      <c r="E12" s="386">
        <f t="shared" si="0"/>
        <v>5000</v>
      </c>
    </row>
    <row r="13" spans="1:7">
      <c r="A13" s="429" t="s">
        <v>5</v>
      </c>
      <c r="B13" s="430"/>
      <c r="C13" s="430"/>
      <c r="D13" s="431"/>
      <c r="E13" s="385">
        <f>SUM(E3:E12)</f>
        <v>92300</v>
      </c>
    </row>
    <row r="14" spans="1:7">
      <c r="A14" s="429" t="s">
        <v>39</v>
      </c>
      <c r="B14" s="430"/>
      <c r="C14" s="430"/>
      <c r="D14" s="431"/>
      <c r="E14" s="385">
        <f>E13*9%</f>
        <v>8307</v>
      </c>
    </row>
    <row r="15" spans="1:7">
      <c r="A15" s="429" t="s">
        <v>39</v>
      </c>
      <c r="B15" s="430"/>
      <c r="C15" s="430"/>
      <c r="D15" s="431"/>
      <c r="E15" s="385">
        <f>E13*9%</f>
        <v>8307</v>
      </c>
    </row>
    <row r="16" spans="1:7">
      <c r="A16" s="429" t="s">
        <v>40</v>
      </c>
      <c r="B16" s="430"/>
      <c r="C16" s="430"/>
      <c r="D16" s="431"/>
      <c r="E16" s="385">
        <f>SUM(E13:E15)</f>
        <v>108914</v>
      </c>
    </row>
    <row r="17" spans="1:7">
      <c r="A17" s="106"/>
      <c r="B17" s="106"/>
      <c r="C17" s="106"/>
      <c r="D17" s="106"/>
      <c r="E17" s="106"/>
    </row>
    <row r="18" spans="1:7">
      <c r="A18" s="101" t="s">
        <v>41</v>
      </c>
      <c r="B18" s="108"/>
      <c r="C18" s="108"/>
      <c r="D18" s="108"/>
      <c r="E18" s="108"/>
    </row>
    <row r="19" spans="1:7">
      <c r="A19" s="101"/>
      <c r="B19" s="108"/>
      <c r="C19" s="108"/>
      <c r="D19" s="108"/>
      <c r="E19" s="108"/>
    </row>
    <row r="20" spans="1:7">
      <c r="A20" s="101" t="s">
        <v>42</v>
      </c>
      <c r="B20" s="108"/>
      <c r="C20" s="108"/>
      <c r="D20" s="108"/>
      <c r="E20" s="108"/>
    </row>
    <row r="21" spans="1:7">
      <c r="A21" s="101" t="s">
        <v>43</v>
      </c>
      <c r="B21" s="108"/>
      <c r="C21" s="108"/>
      <c r="D21" s="108"/>
      <c r="E21" s="108"/>
    </row>
    <row r="22" spans="1:7">
      <c r="A22" s="101" t="s">
        <v>56</v>
      </c>
      <c r="B22" s="108"/>
      <c r="C22" s="108"/>
      <c r="D22" s="108"/>
      <c r="E22" s="108"/>
    </row>
    <row r="24" spans="1:7" s="17" customFormat="1">
      <c r="A24" s="384" t="s">
        <v>30</v>
      </c>
      <c r="B24" s="384"/>
      <c r="C24" s="384"/>
      <c r="D24" s="384"/>
      <c r="E24" s="384"/>
    </row>
    <row r="25" spans="1:7" ht="28.8">
      <c r="A25" s="385" t="s">
        <v>0</v>
      </c>
      <c r="B25" s="385" t="s">
        <v>1</v>
      </c>
      <c r="C25" s="385" t="s">
        <v>2</v>
      </c>
      <c r="D25" s="385" t="s">
        <v>3</v>
      </c>
      <c r="E25" s="385" t="s">
        <v>4</v>
      </c>
    </row>
    <row r="26" spans="1:7">
      <c r="A26" s="386">
        <v>1</v>
      </c>
      <c r="B26" s="386" t="s">
        <v>1086</v>
      </c>
      <c r="C26" s="386">
        <v>3</v>
      </c>
      <c r="D26" s="386">
        <v>5700</v>
      </c>
      <c r="E26" s="386">
        <f t="shared" ref="E26:E35" si="1">C26*D26</f>
        <v>17100</v>
      </c>
      <c r="G26">
        <f>2850*2</f>
        <v>5700</v>
      </c>
    </row>
    <row r="27" spans="1:7">
      <c r="A27" s="386">
        <v>2</v>
      </c>
      <c r="B27" s="386" t="s">
        <v>1088</v>
      </c>
      <c r="C27" s="386">
        <v>3</v>
      </c>
      <c r="D27" s="386">
        <v>8000</v>
      </c>
      <c r="E27" s="386">
        <f t="shared" si="1"/>
        <v>24000</v>
      </c>
      <c r="G27">
        <f>4000*2</f>
        <v>8000</v>
      </c>
    </row>
    <row r="28" spans="1:7">
      <c r="A28" s="386">
        <v>3</v>
      </c>
      <c r="B28" s="386" t="s">
        <v>1089</v>
      </c>
      <c r="C28" s="386">
        <v>1</v>
      </c>
      <c r="D28" s="386">
        <v>8200</v>
      </c>
      <c r="E28" s="386">
        <f t="shared" si="1"/>
        <v>8200</v>
      </c>
      <c r="G28">
        <f>4100*2</f>
        <v>8200</v>
      </c>
    </row>
    <row r="29" spans="1:7">
      <c r="A29" s="386">
        <v>4</v>
      </c>
      <c r="B29" s="386" t="s">
        <v>1090</v>
      </c>
      <c r="C29" s="386">
        <v>1</v>
      </c>
      <c r="D29" s="386">
        <v>7100</v>
      </c>
      <c r="E29" s="386">
        <f t="shared" si="1"/>
        <v>7100</v>
      </c>
      <c r="G29">
        <f>3550*2</f>
        <v>7100</v>
      </c>
    </row>
    <row r="30" spans="1:7">
      <c r="A30" s="386">
        <v>5</v>
      </c>
      <c r="B30" s="386" t="s">
        <v>626</v>
      </c>
      <c r="C30" s="386">
        <v>1</v>
      </c>
      <c r="D30" s="386">
        <v>12200</v>
      </c>
      <c r="E30" s="386">
        <f t="shared" si="1"/>
        <v>12200</v>
      </c>
    </row>
    <row r="31" spans="1:7">
      <c r="A31" s="386">
        <v>6</v>
      </c>
      <c r="B31" s="386" t="s">
        <v>1083</v>
      </c>
      <c r="C31" s="386">
        <v>1</v>
      </c>
      <c r="D31" s="386">
        <v>11500</v>
      </c>
      <c r="E31" s="386">
        <f t="shared" si="1"/>
        <v>11500</v>
      </c>
    </row>
    <row r="32" spans="1:7">
      <c r="A32" s="386">
        <v>7</v>
      </c>
      <c r="B32" s="386" t="s">
        <v>36</v>
      </c>
      <c r="C32" s="386">
        <v>1</v>
      </c>
      <c r="D32" s="386">
        <v>550</v>
      </c>
      <c r="E32" s="386">
        <f t="shared" si="1"/>
        <v>550</v>
      </c>
    </row>
    <row r="33" spans="1:5">
      <c r="A33" s="386">
        <v>8</v>
      </c>
      <c r="B33" s="386" t="s">
        <v>35</v>
      </c>
      <c r="C33" s="386">
        <v>14</v>
      </c>
      <c r="D33" s="386">
        <v>175</v>
      </c>
      <c r="E33" s="386">
        <f t="shared" si="1"/>
        <v>2450</v>
      </c>
    </row>
    <row r="34" spans="1:5">
      <c r="A34" s="386">
        <v>9</v>
      </c>
      <c r="B34" s="386" t="s">
        <v>825</v>
      </c>
      <c r="C34" s="386">
        <v>1</v>
      </c>
      <c r="D34" s="386">
        <v>2900</v>
      </c>
      <c r="E34" s="386">
        <f t="shared" si="1"/>
        <v>2900</v>
      </c>
    </row>
    <row r="35" spans="1:5">
      <c r="A35" s="386">
        <v>10</v>
      </c>
      <c r="B35" s="386" t="s">
        <v>25</v>
      </c>
      <c r="C35" s="386">
        <v>1</v>
      </c>
      <c r="D35" s="386">
        <v>5000</v>
      </c>
      <c r="E35" s="386">
        <f t="shared" si="1"/>
        <v>5000</v>
      </c>
    </row>
    <row r="36" spans="1:5">
      <c r="A36" s="429" t="s">
        <v>5</v>
      </c>
      <c r="B36" s="430"/>
      <c r="C36" s="430"/>
      <c r="D36" s="431"/>
      <c r="E36" s="385">
        <f>SUM(E26:E35)</f>
        <v>91000</v>
      </c>
    </row>
    <row r="37" spans="1:5">
      <c r="A37" s="429" t="s">
        <v>39</v>
      </c>
      <c r="B37" s="430"/>
      <c r="C37" s="430"/>
      <c r="D37" s="431"/>
      <c r="E37" s="385">
        <f>E36*9%</f>
        <v>8190</v>
      </c>
    </row>
    <row r="38" spans="1:5" ht="14.4" customHeight="1">
      <c r="A38" s="429" t="s">
        <v>39</v>
      </c>
      <c r="B38" s="430"/>
      <c r="C38" s="430"/>
      <c r="D38" s="431"/>
      <c r="E38" s="385">
        <f>E36*9%</f>
        <v>8190</v>
      </c>
    </row>
    <row r="39" spans="1:5">
      <c r="A39" s="429" t="s">
        <v>40</v>
      </c>
      <c r="B39" s="430"/>
      <c r="C39" s="430"/>
      <c r="D39" s="431"/>
      <c r="E39" s="385">
        <f>SUM(E36:E38)</f>
        <v>107380</v>
      </c>
    </row>
    <row r="41" spans="1:5">
      <c r="A41" s="101" t="s">
        <v>41</v>
      </c>
    </row>
    <row r="42" spans="1:5">
      <c r="A42" s="101"/>
    </row>
    <row r="43" spans="1:5">
      <c r="A43" s="101" t="s">
        <v>42</v>
      </c>
    </row>
    <row r="44" spans="1:5">
      <c r="A44" s="101" t="s">
        <v>43</v>
      </c>
    </row>
    <row r="45" spans="1:5">
      <c r="A45" s="101" t="s">
        <v>56</v>
      </c>
    </row>
  </sheetData>
  <mergeCells count="8">
    <mergeCell ref="A37:D37"/>
    <mergeCell ref="A38:D38"/>
    <mergeCell ref="A39:D39"/>
    <mergeCell ref="A13:D13"/>
    <mergeCell ref="A14:D14"/>
    <mergeCell ref="A15:D15"/>
    <mergeCell ref="A16:D16"/>
    <mergeCell ref="A36:D36"/>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D7" sqref="D7"/>
    </sheetView>
  </sheetViews>
  <sheetFormatPr defaultRowHeight="14.4"/>
  <cols>
    <col min="2" max="2" width="55.109375" customWidth="1"/>
  </cols>
  <sheetData>
    <row r="1" spans="1:7" ht="19.2" customHeight="1">
      <c r="A1" s="329" t="s">
        <v>0</v>
      </c>
      <c r="B1" s="329" t="s">
        <v>1</v>
      </c>
      <c r="C1" s="329" t="s">
        <v>2</v>
      </c>
      <c r="D1" s="329" t="s">
        <v>3</v>
      </c>
      <c r="E1" s="329" t="s">
        <v>4</v>
      </c>
      <c r="G1" s="336"/>
    </row>
    <row r="2" spans="1:7" ht="36" customHeight="1">
      <c r="A2" s="330" t="s">
        <v>81</v>
      </c>
      <c r="B2" s="330" t="s">
        <v>840</v>
      </c>
      <c r="C2" s="330">
        <v>16</v>
      </c>
      <c r="D2" s="330">
        <v>5490</v>
      </c>
      <c r="E2" s="330">
        <f t="shared" ref="E2:E5" si="0">C2*D2</f>
        <v>87840</v>
      </c>
    </row>
    <row r="3" spans="1:7">
      <c r="A3" s="330" t="s">
        <v>82</v>
      </c>
      <c r="B3" s="330" t="s">
        <v>860</v>
      </c>
      <c r="C3" s="330">
        <v>1</v>
      </c>
      <c r="D3" s="330">
        <v>24000</v>
      </c>
      <c r="E3" s="330">
        <f t="shared" si="0"/>
        <v>24000</v>
      </c>
    </row>
    <row r="4" spans="1:7">
      <c r="A4" s="330">
        <v>3</v>
      </c>
      <c r="B4" s="330" t="s">
        <v>626</v>
      </c>
      <c r="C4" s="330">
        <v>1</v>
      </c>
      <c r="D4" s="330">
        <v>18300</v>
      </c>
      <c r="E4" s="330">
        <f t="shared" si="0"/>
        <v>18300</v>
      </c>
    </row>
    <row r="5" spans="1:7">
      <c r="A5" s="330">
        <v>4</v>
      </c>
      <c r="B5" s="330" t="s">
        <v>837</v>
      </c>
      <c r="C5" s="330">
        <v>6</v>
      </c>
      <c r="D5" s="330">
        <v>9900</v>
      </c>
      <c r="E5" s="330">
        <f t="shared" si="0"/>
        <v>59400</v>
      </c>
    </row>
    <row r="6" spans="1:7">
      <c r="A6" s="330">
        <v>5</v>
      </c>
      <c r="B6" s="330" t="s">
        <v>900</v>
      </c>
      <c r="C6" s="257">
        <v>1</v>
      </c>
      <c r="D6" s="257">
        <v>6500</v>
      </c>
      <c r="E6" s="330">
        <f>C6*D6</f>
        <v>6500</v>
      </c>
    </row>
    <row r="7" spans="1:7">
      <c r="A7" s="330">
        <v>6</v>
      </c>
      <c r="B7" s="330" t="s">
        <v>899</v>
      </c>
      <c r="C7" s="330">
        <v>2</v>
      </c>
      <c r="D7" s="330">
        <v>24000</v>
      </c>
      <c r="E7" s="330">
        <f>C7*D7</f>
        <v>48000</v>
      </c>
    </row>
    <row r="8" spans="1:7">
      <c r="A8" s="330" t="s">
        <v>429</v>
      </c>
      <c r="B8" s="330" t="s">
        <v>902</v>
      </c>
      <c r="C8" s="330">
        <v>1</v>
      </c>
      <c r="D8" s="330">
        <v>16000</v>
      </c>
      <c r="E8" s="330">
        <f t="shared" ref="E8:E10" si="1">C8*D8</f>
        <v>16000</v>
      </c>
    </row>
    <row r="9" spans="1:7">
      <c r="A9" s="330">
        <v>8</v>
      </c>
      <c r="B9" s="330" t="s">
        <v>903</v>
      </c>
      <c r="C9" s="330">
        <v>1</v>
      </c>
      <c r="D9" s="330">
        <v>13500</v>
      </c>
      <c r="E9" s="330">
        <f t="shared" si="1"/>
        <v>13500</v>
      </c>
    </row>
    <row r="10" spans="1:7">
      <c r="A10" s="330" t="s">
        <v>907</v>
      </c>
      <c r="B10" s="330" t="s">
        <v>904</v>
      </c>
      <c r="C10" s="330">
        <v>1</v>
      </c>
      <c r="D10" s="330"/>
      <c r="E10" s="330">
        <f t="shared" si="1"/>
        <v>0</v>
      </c>
    </row>
    <row r="11" spans="1:7">
      <c r="A11" s="330">
        <v>10</v>
      </c>
      <c r="B11" s="330" t="s">
        <v>25</v>
      </c>
      <c r="C11" s="330">
        <v>1</v>
      </c>
      <c r="D11" s="330">
        <v>16000</v>
      </c>
      <c r="E11" s="330">
        <f>C11*D11</f>
        <v>16000</v>
      </c>
    </row>
    <row r="12" spans="1:7">
      <c r="A12" s="429" t="s">
        <v>5</v>
      </c>
      <c r="B12" s="430"/>
      <c r="C12" s="430"/>
      <c r="D12" s="431"/>
      <c r="E12" s="329">
        <f>SUM(E2:E11)</f>
        <v>289540</v>
      </c>
    </row>
    <row r="13" spans="1:7">
      <c r="A13" s="429" t="s">
        <v>39</v>
      </c>
      <c r="B13" s="430"/>
      <c r="C13" s="430"/>
      <c r="D13" s="431"/>
      <c r="E13" s="329">
        <f>E12*9%</f>
        <v>26058.6</v>
      </c>
    </row>
    <row r="14" spans="1:7">
      <c r="A14" s="429" t="s">
        <v>39</v>
      </c>
      <c r="B14" s="430"/>
      <c r="C14" s="430"/>
      <c r="D14" s="431"/>
      <c r="E14" s="329">
        <f>E12*9%</f>
        <v>26058.6</v>
      </c>
    </row>
    <row r="15" spans="1:7">
      <c r="A15" s="429" t="s">
        <v>40</v>
      </c>
      <c r="B15" s="430"/>
      <c r="C15" s="430"/>
      <c r="D15" s="431"/>
      <c r="E15" s="329">
        <f>SUM(E12:E14)</f>
        <v>341657.19999999995</v>
      </c>
    </row>
    <row r="16" spans="1:7">
      <c r="A16" s="36"/>
      <c r="B16" s="36"/>
      <c r="C16" s="36"/>
      <c r="D16" s="36"/>
      <c r="E16" s="36"/>
    </row>
    <row r="17" spans="1:5">
      <c r="A17" s="106" t="s">
        <v>906</v>
      </c>
      <c r="B17" s="36"/>
      <c r="C17" s="36"/>
      <c r="D17" s="36"/>
      <c r="E17" s="36"/>
    </row>
    <row r="18" spans="1:5" ht="15.6" customHeight="1">
      <c r="A18" s="227" t="s">
        <v>909</v>
      </c>
      <c r="B18" s="227"/>
      <c r="C18" s="36"/>
      <c r="D18" s="36"/>
      <c r="E18" s="36"/>
    </row>
    <row r="19" spans="1:5">
      <c r="A19" s="332" t="s">
        <v>908</v>
      </c>
      <c r="B19" s="108"/>
      <c r="C19" s="123"/>
      <c r="D19" s="123"/>
      <c r="E19" s="123"/>
    </row>
    <row r="20" spans="1:5">
      <c r="A20" s="101"/>
      <c r="B20" s="108"/>
      <c r="C20" s="123"/>
      <c r="D20" s="123"/>
      <c r="E20" s="123"/>
    </row>
    <row r="21" spans="1:5">
      <c r="A21" s="101" t="s">
        <v>42</v>
      </c>
      <c r="B21" s="108"/>
      <c r="C21" s="123"/>
      <c r="D21" s="123"/>
      <c r="E21" s="123"/>
    </row>
    <row r="22" spans="1:5">
      <c r="A22" s="101" t="s">
        <v>901</v>
      </c>
      <c r="B22" s="108"/>
      <c r="C22" s="123"/>
      <c r="D22" s="123"/>
      <c r="E22" s="123"/>
    </row>
    <row r="23" spans="1:5">
      <c r="A23" s="101" t="s">
        <v>388</v>
      </c>
      <c r="B23" s="108"/>
      <c r="C23" s="123"/>
      <c r="D23" s="123"/>
      <c r="E23" s="123"/>
    </row>
    <row r="24" spans="1:5">
      <c r="A24" s="101"/>
      <c r="B24" s="108"/>
      <c r="C24" s="123"/>
      <c r="D24" s="123"/>
      <c r="E24" s="123"/>
    </row>
    <row r="25" spans="1:5">
      <c r="A25" s="101" t="s">
        <v>910</v>
      </c>
      <c r="B25" s="108"/>
      <c r="C25" s="123"/>
      <c r="D25" s="123"/>
      <c r="E25" s="123"/>
    </row>
    <row r="26" spans="1:5">
      <c r="A26" s="101" t="s">
        <v>911</v>
      </c>
      <c r="B26" s="108"/>
      <c r="C26" s="123"/>
      <c r="D26" s="123"/>
      <c r="E26" s="123"/>
    </row>
    <row r="27" spans="1:5">
      <c r="A27" s="101"/>
      <c r="B27" s="108"/>
      <c r="C27" s="123"/>
      <c r="D27" s="123"/>
      <c r="E27" s="123"/>
    </row>
    <row r="28" spans="1:5">
      <c r="A28" s="331" t="s">
        <v>136</v>
      </c>
      <c r="B28" s="333"/>
      <c r="C28" s="123"/>
      <c r="D28" s="123"/>
      <c r="E28" s="123"/>
    </row>
    <row r="29" spans="1:5">
      <c r="A29" s="420" t="s">
        <v>818</v>
      </c>
      <c r="B29" s="420"/>
      <c r="C29" s="420"/>
      <c r="D29" s="420"/>
      <c r="E29" s="420"/>
    </row>
    <row r="30" spans="1:5">
      <c r="A30" s="420"/>
      <c r="B30" s="420"/>
      <c r="C30" s="420"/>
      <c r="D30" s="420"/>
      <c r="E30" s="420"/>
    </row>
    <row r="31" spans="1:5" ht="15" customHeight="1">
      <c r="A31" s="556" t="s">
        <v>898</v>
      </c>
      <c r="B31" s="441"/>
      <c r="C31" s="441"/>
    </row>
    <row r="33" spans="1:5">
      <c r="A33" s="330">
        <v>6</v>
      </c>
      <c r="B33" s="330" t="s">
        <v>35</v>
      </c>
      <c r="C33" s="330">
        <v>60</v>
      </c>
      <c r="D33" s="330">
        <v>140</v>
      </c>
      <c r="E33" s="330">
        <f>C33*D33</f>
        <v>8400</v>
      </c>
    </row>
    <row r="39" spans="1:5">
      <c r="A39" t="s">
        <v>905</v>
      </c>
    </row>
  </sheetData>
  <mergeCells count="6">
    <mergeCell ref="A31:C31"/>
    <mergeCell ref="A12:D12"/>
    <mergeCell ref="A13:D13"/>
    <mergeCell ref="A14:D14"/>
    <mergeCell ref="A15:D15"/>
    <mergeCell ref="A29:E30"/>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C24" sqref="C24"/>
    </sheetView>
  </sheetViews>
  <sheetFormatPr defaultRowHeight="14.4"/>
  <cols>
    <col min="1" max="1" width="7.77734375" style="36" customWidth="1"/>
    <col min="2" max="2" width="46.77734375" style="36" customWidth="1"/>
    <col min="3" max="16384" width="8.88671875" style="36"/>
  </cols>
  <sheetData>
    <row r="1" spans="1:5">
      <c r="A1" s="388" t="s">
        <v>0</v>
      </c>
      <c r="B1" s="388" t="s">
        <v>1</v>
      </c>
      <c r="C1" s="388" t="s">
        <v>2</v>
      </c>
      <c r="D1" s="388" t="s">
        <v>3</v>
      </c>
      <c r="E1" s="388" t="s">
        <v>4</v>
      </c>
    </row>
    <row r="2" spans="1:5" ht="26.4">
      <c r="A2" s="278">
        <v>1</v>
      </c>
      <c r="B2" s="278" t="s">
        <v>1091</v>
      </c>
      <c r="C2" s="278">
        <v>14</v>
      </c>
      <c r="D2" s="278">
        <v>20000</v>
      </c>
      <c r="E2" s="278">
        <f>C2*D2</f>
        <v>280000</v>
      </c>
    </row>
    <row r="3" spans="1:5">
      <c r="A3" s="278">
        <v>2</v>
      </c>
      <c r="B3" s="278" t="s">
        <v>1092</v>
      </c>
      <c r="C3" s="278">
        <v>14</v>
      </c>
      <c r="D3" s="278">
        <v>1800</v>
      </c>
      <c r="E3" s="278">
        <f t="shared" ref="E3:E11" si="0">C3*D3</f>
        <v>25200</v>
      </c>
    </row>
    <row r="4" spans="1:5">
      <c r="A4" s="278">
        <v>3</v>
      </c>
      <c r="B4" s="278" t="s">
        <v>1093</v>
      </c>
      <c r="C4" s="278">
        <v>14</v>
      </c>
      <c r="D4" s="278">
        <v>3600</v>
      </c>
      <c r="E4" s="278">
        <f t="shared" si="0"/>
        <v>50400</v>
      </c>
    </row>
    <row r="5" spans="1:5">
      <c r="A5" s="278">
        <v>4</v>
      </c>
      <c r="B5" s="278" t="s">
        <v>381</v>
      </c>
      <c r="C5" s="278">
        <v>14</v>
      </c>
      <c r="D5" s="278">
        <v>600</v>
      </c>
      <c r="E5" s="278">
        <f t="shared" si="0"/>
        <v>8400</v>
      </c>
    </row>
    <row r="6" spans="1:5">
      <c r="A6" s="278">
        <v>5</v>
      </c>
      <c r="B6" s="278" t="s">
        <v>383</v>
      </c>
      <c r="C6" s="278">
        <v>14</v>
      </c>
      <c r="D6" s="278">
        <v>1800</v>
      </c>
      <c r="E6" s="278">
        <f t="shared" si="0"/>
        <v>25200</v>
      </c>
    </row>
    <row r="7" spans="1:5">
      <c r="A7" s="278">
        <v>6</v>
      </c>
      <c r="B7" s="278" t="s">
        <v>384</v>
      </c>
      <c r="C7" s="278">
        <v>14</v>
      </c>
      <c r="D7" s="278">
        <v>2300</v>
      </c>
      <c r="E7" s="278">
        <f t="shared" si="0"/>
        <v>32200</v>
      </c>
    </row>
    <row r="8" spans="1:5">
      <c r="A8" s="278">
        <v>7</v>
      </c>
      <c r="B8" s="278" t="s">
        <v>1094</v>
      </c>
      <c r="C8" s="278">
        <v>14</v>
      </c>
      <c r="D8" s="278">
        <v>9840</v>
      </c>
      <c r="E8" s="278">
        <f t="shared" si="0"/>
        <v>137760</v>
      </c>
    </row>
    <row r="9" spans="1:5">
      <c r="A9" s="278">
        <v>8</v>
      </c>
      <c r="B9" s="278" t="s">
        <v>386</v>
      </c>
      <c r="C9" s="278">
        <v>14</v>
      </c>
      <c r="D9" s="278">
        <v>2700</v>
      </c>
      <c r="E9" s="278">
        <f>C9*D9</f>
        <v>37800</v>
      </c>
    </row>
    <row r="10" spans="1:5">
      <c r="A10" s="278">
        <v>9</v>
      </c>
      <c r="B10" s="278" t="s">
        <v>387</v>
      </c>
      <c r="C10" s="278">
        <v>14</v>
      </c>
      <c r="D10" s="278">
        <v>9000</v>
      </c>
      <c r="E10" s="278">
        <f t="shared" si="0"/>
        <v>126000</v>
      </c>
    </row>
    <row r="11" spans="1:5">
      <c r="A11" s="278">
        <v>10</v>
      </c>
      <c r="B11" s="278" t="s">
        <v>897</v>
      </c>
      <c r="C11" s="278">
        <v>1</v>
      </c>
      <c r="D11" s="278">
        <v>24600</v>
      </c>
      <c r="E11" s="278">
        <f t="shared" si="0"/>
        <v>24600</v>
      </c>
    </row>
    <row r="12" spans="1:5">
      <c r="A12" s="519" t="s">
        <v>5</v>
      </c>
      <c r="B12" s="519"/>
      <c r="C12" s="519"/>
      <c r="D12" s="519"/>
      <c r="E12" s="388">
        <f>SUM(E2:E11)</f>
        <v>747560</v>
      </c>
    </row>
    <row r="13" spans="1:5">
      <c r="A13" s="519" t="s">
        <v>895</v>
      </c>
      <c r="B13" s="519"/>
      <c r="C13" s="519"/>
      <c r="D13" s="519"/>
      <c r="E13" s="388">
        <f>E12*9%</f>
        <v>67280.399999999994</v>
      </c>
    </row>
    <row r="14" spans="1:5">
      <c r="A14" s="519" t="s">
        <v>896</v>
      </c>
      <c r="B14" s="519"/>
      <c r="C14" s="519"/>
      <c r="D14" s="519"/>
      <c r="E14" s="388">
        <f>E12*9%</f>
        <v>67280.399999999994</v>
      </c>
    </row>
    <row r="15" spans="1:5">
      <c r="A15" s="519" t="s">
        <v>72</v>
      </c>
      <c r="B15" s="519"/>
      <c r="C15" s="519"/>
      <c r="D15" s="519"/>
      <c r="E15" s="388">
        <f>SUM(E12:E14)</f>
        <v>882120.8</v>
      </c>
    </row>
  </sheetData>
  <mergeCells count="4">
    <mergeCell ref="A12:D12"/>
    <mergeCell ref="A13:D13"/>
    <mergeCell ref="A14:D14"/>
    <mergeCell ref="A15:D15"/>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A19" workbookViewId="0">
      <selection activeCell="H31" sqref="H31"/>
    </sheetView>
  </sheetViews>
  <sheetFormatPr defaultRowHeight="14.4"/>
  <cols>
    <col min="1" max="1" width="6.44140625" style="106" customWidth="1"/>
    <col min="2" max="2" width="30.33203125" style="106" customWidth="1"/>
    <col min="3" max="3" width="45.44140625" style="106" customWidth="1"/>
    <col min="4" max="4" width="10.21875" style="106" customWidth="1"/>
    <col min="5" max="5" width="8.88671875" style="106"/>
    <col min="6" max="6" width="16" style="106" customWidth="1"/>
    <col min="7" max="7" width="9.21875" style="106" customWidth="1"/>
    <col min="8" max="8" width="12.5546875" style="106" customWidth="1"/>
    <col min="9" max="16384" width="8.88671875" style="106"/>
  </cols>
  <sheetData>
    <row r="1" spans="1:8">
      <c r="A1" s="399" t="s">
        <v>1112</v>
      </c>
      <c r="B1" s="399"/>
    </row>
    <row r="2" spans="1:8" ht="31.2" customHeight="1">
      <c r="A2" s="397" t="s">
        <v>0</v>
      </c>
      <c r="B2" s="397" t="s">
        <v>6</v>
      </c>
      <c r="C2" s="397" t="s">
        <v>1</v>
      </c>
      <c r="D2" s="397" t="s">
        <v>2</v>
      </c>
      <c r="E2" s="397" t="s">
        <v>3</v>
      </c>
      <c r="F2" s="400" t="s">
        <v>927</v>
      </c>
      <c r="G2" s="400" t="s">
        <v>819</v>
      </c>
      <c r="H2" s="397" t="s">
        <v>4</v>
      </c>
    </row>
    <row r="3" spans="1:8" ht="28.8">
      <c r="A3" s="398">
        <v>1</v>
      </c>
      <c r="B3" s="398" t="s">
        <v>1096</v>
      </c>
      <c r="C3" s="398" t="s">
        <v>1104</v>
      </c>
      <c r="D3" s="398">
        <v>2</v>
      </c>
      <c r="E3" s="398">
        <v>18000</v>
      </c>
      <c r="F3" s="398">
        <v>4000</v>
      </c>
      <c r="G3" s="398">
        <v>5000</v>
      </c>
      <c r="H3" s="398">
        <f>D3*(E3+F3)-G3</f>
        <v>39000</v>
      </c>
    </row>
    <row r="4" spans="1:8">
      <c r="A4" s="398">
        <v>2</v>
      </c>
      <c r="B4" s="398"/>
      <c r="C4" s="398" t="s">
        <v>1097</v>
      </c>
      <c r="D4" s="398">
        <v>2</v>
      </c>
      <c r="E4" s="398">
        <v>3000</v>
      </c>
      <c r="F4" s="398">
        <v>900</v>
      </c>
      <c r="G4" s="398">
        <v>1000</v>
      </c>
      <c r="H4" s="398">
        <f t="shared" ref="H4:H13" si="0">D4*(E4+F4)-G4</f>
        <v>6800</v>
      </c>
    </row>
    <row r="5" spans="1:8">
      <c r="A5" s="398">
        <v>3</v>
      </c>
      <c r="B5" s="398"/>
      <c r="C5" s="398" t="s">
        <v>1098</v>
      </c>
      <c r="D5" s="398">
        <v>12</v>
      </c>
      <c r="E5" s="398">
        <v>960</v>
      </c>
      <c r="F5" s="398">
        <v>150</v>
      </c>
      <c r="G5" s="398"/>
      <c r="H5" s="398">
        <f t="shared" si="0"/>
        <v>13320</v>
      </c>
    </row>
    <row r="6" spans="1:8" ht="28.8">
      <c r="A6" s="398">
        <v>4</v>
      </c>
      <c r="B6" s="398"/>
      <c r="C6" s="398" t="s">
        <v>1099</v>
      </c>
      <c r="D6" s="398">
        <v>1</v>
      </c>
      <c r="E6" s="398">
        <v>32000</v>
      </c>
      <c r="F6" s="398">
        <v>5000</v>
      </c>
      <c r="G6" s="398">
        <v>2000</v>
      </c>
      <c r="H6" s="398">
        <f t="shared" si="0"/>
        <v>35000</v>
      </c>
    </row>
    <row r="7" spans="1:8">
      <c r="A7" s="398">
        <v>5</v>
      </c>
      <c r="B7" s="398"/>
      <c r="C7" s="398" t="s">
        <v>1108</v>
      </c>
      <c r="D7" s="391">
        <v>1</v>
      </c>
      <c r="E7" s="391">
        <v>12000</v>
      </c>
      <c r="F7" s="391">
        <v>1000</v>
      </c>
      <c r="G7" s="391">
        <v>500</v>
      </c>
      <c r="H7" s="398">
        <f t="shared" si="0"/>
        <v>12500</v>
      </c>
    </row>
    <row r="8" spans="1:8">
      <c r="A8" s="398">
        <v>6</v>
      </c>
      <c r="B8" s="398"/>
      <c r="C8" s="398" t="s">
        <v>1100</v>
      </c>
      <c r="D8" s="398">
        <v>4</v>
      </c>
      <c r="E8" s="398">
        <v>1500</v>
      </c>
      <c r="F8" s="398">
        <v>500</v>
      </c>
      <c r="G8" s="398">
        <v>500</v>
      </c>
      <c r="H8" s="398">
        <f t="shared" si="0"/>
        <v>7500</v>
      </c>
    </row>
    <row r="9" spans="1:8">
      <c r="A9" s="398">
        <v>7</v>
      </c>
      <c r="B9" s="398"/>
      <c r="C9" s="398" t="s">
        <v>1106</v>
      </c>
      <c r="D9" s="398">
        <v>1</v>
      </c>
      <c r="E9" s="398">
        <v>18000</v>
      </c>
      <c r="F9" s="398">
        <v>2500</v>
      </c>
      <c r="G9" s="398">
        <v>1000</v>
      </c>
      <c r="H9" s="398">
        <f t="shared" si="0"/>
        <v>19500</v>
      </c>
    </row>
    <row r="10" spans="1:8">
      <c r="A10" s="398">
        <v>8</v>
      </c>
      <c r="B10" s="398"/>
      <c r="C10" s="398" t="s">
        <v>1107</v>
      </c>
      <c r="D10" s="398">
        <v>1</v>
      </c>
      <c r="E10" s="398">
        <v>13200</v>
      </c>
      <c r="F10" s="398">
        <v>750</v>
      </c>
      <c r="G10" s="398">
        <v>500</v>
      </c>
      <c r="H10" s="398">
        <f t="shared" si="0"/>
        <v>13450</v>
      </c>
    </row>
    <row r="11" spans="1:8">
      <c r="A11" s="398">
        <v>9</v>
      </c>
      <c r="B11" s="398"/>
      <c r="C11" s="398" t="s">
        <v>1101</v>
      </c>
      <c r="D11" s="398">
        <v>1</v>
      </c>
      <c r="E11" s="398">
        <v>1500</v>
      </c>
      <c r="F11" s="398">
        <v>300</v>
      </c>
      <c r="G11" s="398"/>
      <c r="H11" s="398">
        <f t="shared" si="0"/>
        <v>1800</v>
      </c>
    </row>
    <row r="12" spans="1:8">
      <c r="A12" s="398">
        <v>10</v>
      </c>
      <c r="B12" s="398"/>
      <c r="C12" s="398" t="s">
        <v>1102</v>
      </c>
      <c r="D12" s="398">
        <v>1</v>
      </c>
      <c r="E12" s="398">
        <v>12000</v>
      </c>
      <c r="F12" s="398">
        <v>2000</v>
      </c>
      <c r="G12" s="398">
        <v>1000</v>
      </c>
      <c r="H12" s="398">
        <f t="shared" si="0"/>
        <v>13000</v>
      </c>
    </row>
    <row r="13" spans="1:8">
      <c r="A13" s="398">
        <v>11</v>
      </c>
      <c r="B13" s="398"/>
      <c r="C13" s="398" t="s">
        <v>1103</v>
      </c>
      <c r="D13" s="398">
        <v>1</v>
      </c>
      <c r="E13" s="398">
        <v>2940</v>
      </c>
      <c r="F13" s="398"/>
      <c r="G13" s="398"/>
      <c r="H13" s="398">
        <f t="shared" si="0"/>
        <v>2940</v>
      </c>
    </row>
    <row r="14" spans="1:8">
      <c r="A14" s="429" t="s">
        <v>5</v>
      </c>
      <c r="B14" s="430"/>
      <c r="C14" s="430"/>
      <c r="D14" s="430"/>
      <c r="E14" s="430"/>
      <c r="F14" s="430"/>
      <c r="G14" s="431"/>
      <c r="H14" s="397">
        <f>SUM(H3:H13)</f>
        <v>164810</v>
      </c>
    </row>
    <row r="16" spans="1:8">
      <c r="A16" s="399" t="s">
        <v>1113</v>
      </c>
      <c r="B16" s="399"/>
    </row>
    <row r="17" spans="1:10" ht="26.4">
      <c r="A17" s="397" t="s">
        <v>0</v>
      </c>
      <c r="B17" s="397" t="s">
        <v>6</v>
      </c>
      <c r="C17" s="397" t="s">
        <v>1</v>
      </c>
      <c r="D17" s="397" t="s">
        <v>2</v>
      </c>
      <c r="E17" s="397" t="s">
        <v>3</v>
      </c>
      <c r="F17" s="400" t="s">
        <v>927</v>
      </c>
      <c r="G17" s="400" t="s">
        <v>819</v>
      </c>
      <c r="H17" s="397" t="s">
        <v>4</v>
      </c>
    </row>
    <row r="18" spans="1:10" ht="28.8">
      <c r="A18" s="398">
        <v>1</v>
      </c>
      <c r="B18" s="398" t="s">
        <v>1096</v>
      </c>
      <c r="C18" s="398" t="s">
        <v>1105</v>
      </c>
      <c r="D18" s="398">
        <v>2</v>
      </c>
      <c r="E18" s="398">
        <v>18000</v>
      </c>
      <c r="F18" s="398">
        <v>4000</v>
      </c>
      <c r="G18" s="398">
        <v>5000</v>
      </c>
      <c r="H18" s="398">
        <f>D18*(E18+F18)-G18</f>
        <v>39000</v>
      </c>
    </row>
    <row r="19" spans="1:10">
      <c r="A19" s="398">
        <v>2</v>
      </c>
      <c r="B19" s="398"/>
      <c r="C19" s="398" t="s">
        <v>1097</v>
      </c>
      <c r="D19" s="398">
        <v>2</v>
      </c>
      <c r="E19" s="398">
        <v>3000</v>
      </c>
      <c r="F19" s="398">
        <v>900</v>
      </c>
      <c r="G19" s="398">
        <v>1000</v>
      </c>
      <c r="H19" s="398">
        <f t="shared" ref="H19:H21" si="1">D19*(E19+F19)-G19</f>
        <v>6800</v>
      </c>
    </row>
    <row r="20" spans="1:10">
      <c r="A20" s="398">
        <v>3</v>
      </c>
      <c r="B20" s="398"/>
      <c r="C20" s="398" t="s">
        <v>1098</v>
      </c>
      <c r="D20" s="398">
        <v>14</v>
      </c>
      <c r="E20" s="398">
        <v>960</v>
      </c>
      <c r="F20" s="398">
        <v>150</v>
      </c>
      <c r="G20" s="398"/>
      <c r="H20" s="398">
        <f t="shared" si="1"/>
        <v>15540</v>
      </c>
    </row>
    <row r="21" spans="1:10" ht="28.8">
      <c r="A21" s="398">
        <v>4</v>
      </c>
      <c r="B21" s="398"/>
      <c r="C21" s="398" t="s">
        <v>1099</v>
      </c>
      <c r="D21" s="398">
        <v>1</v>
      </c>
      <c r="E21" s="398">
        <v>32000</v>
      </c>
      <c r="F21" s="398">
        <v>5000</v>
      </c>
      <c r="G21" s="398">
        <v>2000</v>
      </c>
      <c r="H21" s="398">
        <f t="shared" si="1"/>
        <v>35000</v>
      </c>
    </row>
    <row r="22" spans="1:10">
      <c r="A22" s="429" t="s">
        <v>5</v>
      </c>
      <c r="B22" s="430"/>
      <c r="C22" s="430"/>
      <c r="D22" s="430"/>
      <c r="E22" s="430"/>
      <c r="F22" s="430"/>
      <c r="G22" s="431"/>
      <c r="H22" s="397">
        <f>SUM(H18:H21)</f>
        <v>96340</v>
      </c>
    </row>
    <row r="24" spans="1:10">
      <c r="A24" s="399" t="s">
        <v>1114</v>
      </c>
    </row>
    <row r="25" spans="1:10" ht="28.8">
      <c r="A25" s="397" t="s">
        <v>0</v>
      </c>
      <c r="B25" s="397" t="s">
        <v>1</v>
      </c>
      <c r="C25" s="397" t="s">
        <v>2</v>
      </c>
      <c r="D25" s="397" t="s">
        <v>3</v>
      </c>
      <c r="E25" s="397" t="s">
        <v>4</v>
      </c>
    </row>
    <row r="26" spans="1:10" ht="22.8" customHeight="1">
      <c r="A26" s="398">
        <v>1</v>
      </c>
      <c r="B26" s="398" t="s">
        <v>1109</v>
      </c>
      <c r="C26" s="398">
        <v>1</v>
      </c>
      <c r="D26" s="398">
        <v>29700</v>
      </c>
      <c r="E26" s="398">
        <f>C26*D26</f>
        <v>29700</v>
      </c>
      <c r="J26" s="106">
        <f>H14+H22+E29</f>
        <v>299850</v>
      </c>
    </row>
    <row r="27" spans="1:10" ht="27" customHeight="1">
      <c r="A27" s="398">
        <v>2</v>
      </c>
      <c r="B27" s="398" t="s">
        <v>1110</v>
      </c>
      <c r="C27" s="398">
        <v>1</v>
      </c>
      <c r="D27" s="398">
        <v>4500</v>
      </c>
      <c r="E27" s="398">
        <f t="shared" ref="E27:E28" si="2">C27*D27</f>
        <v>4500</v>
      </c>
    </row>
    <row r="28" spans="1:10" ht="27.6">
      <c r="A28" s="398">
        <v>3</v>
      </c>
      <c r="B28" s="394" t="s">
        <v>1111</v>
      </c>
      <c r="C28" s="401">
        <v>1</v>
      </c>
      <c r="D28" s="398">
        <v>4500</v>
      </c>
      <c r="E28" s="398">
        <f t="shared" si="2"/>
        <v>4500</v>
      </c>
    </row>
    <row r="29" spans="1:10">
      <c r="A29" s="429" t="s">
        <v>5</v>
      </c>
      <c r="B29" s="430"/>
      <c r="C29" s="430"/>
      <c r="D29" s="431"/>
      <c r="E29" s="397">
        <f>SUM(E26:E28)</f>
        <v>38700</v>
      </c>
    </row>
    <row r="31" spans="1:10">
      <c r="A31" s="402" t="s">
        <v>1115</v>
      </c>
    </row>
  </sheetData>
  <mergeCells count="3">
    <mergeCell ref="A29:D29"/>
    <mergeCell ref="A14:G14"/>
    <mergeCell ref="A22:G22"/>
  </mergeCells>
  <pageMargins left="0.7" right="0.7" top="0.75" bottom="0.75" header="0.3" footer="0.3"/>
  <pageSetup paperSize="9" orientation="portrait" horizontalDpi="0" verticalDpi="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tabSelected="1" workbookViewId="0">
      <selection activeCell="G77" sqref="G77"/>
    </sheetView>
  </sheetViews>
  <sheetFormatPr defaultRowHeight="13.2"/>
  <cols>
    <col min="1" max="1" width="7.33203125" style="282" customWidth="1"/>
    <col min="2" max="2" width="45.88671875" style="282" customWidth="1"/>
    <col min="3" max="3" width="7.44140625" style="282" customWidth="1"/>
    <col min="4" max="4" width="8.88671875" style="282"/>
    <col min="5" max="5" width="22.21875" style="282" customWidth="1"/>
    <col min="6" max="6" width="8.77734375" style="282" customWidth="1"/>
    <col min="7" max="16384" width="8.88671875" style="282"/>
  </cols>
  <sheetData>
    <row r="1" spans="1:10">
      <c r="A1" s="395" t="s">
        <v>1116</v>
      </c>
    </row>
    <row r="3" spans="1:10" ht="32.4" customHeight="1">
      <c r="A3" s="393" t="s">
        <v>0</v>
      </c>
      <c r="B3" s="393" t="s">
        <v>1</v>
      </c>
      <c r="C3" s="393" t="s">
        <v>2</v>
      </c>
      <c r="D3" s="393" t="s">
        <v>3</v>
      </c>
      <c r="E3" s="396" t="s">
        <v>25</v>
      </c>
      <c r="F3" s="393" t="s">
        <v>4</v>
      </c>
    </row>
    <row r="4" spans="1:10">
      <c r="A4" s="184">
        <v>1</v>
      </c>
      <c r="B4" s="184" t="s">
        <v>1129</v>
      </c>
      <c r="C4" s="184">
        <v>18</v>
      </c>
      <c r="D4" s="184">
        <v>4800</v>
      </c>
      <c r="E4" s="184">
        <v>500</v>
      </c>
      <c r="F4" s="184">
        <f>C4*E4+C4*D4</f>
        <v>95400</v>
      </c>
      <c r="H4" s="282">
        <v>2550</v>
      </c>
    </row>
    <row r="5" spans="1:10">
      <c r="A5" s="184">
        <v>2</v>
      </c>
      <c r="B5" s="184" t="s">
        <v>1128</v>
      </c>
      <c r="C5" s="184">
        <v>1</v>
      </c>
      <c r="D5" s="184">
        <v>29000</v>
      </c>
      <c r="E5" s="184">
        <v>2000</v>
      </c>
      <c r="F5" s="184">
        <f t="shared" ref="F5:F17" si="0">C5*E5+C5*D5</f>
        <v>31000</v>
      </c>
      <c r="H5" s="282" t="s">
        <v>1126</v>
      </c>
      <c r="J5" s="282" t="s">
        <v>1127</v>
      </c>
    </row>
    <row r="6" spans="1:10">
      <c r="A6" s="184">
        <v>3</v>
      </c>
      <c r="B6" s="184" t="s">
        <v>1117</v>
      </c>
      <c r="C6" s="184">
        <v>2</v>
      </c>
      <c r="D6" s="184">
        <v>4990</v>
      </c>
      <c r="E6" s="184">
        <v>500</v>
      </c>
      <c r="F6" s="184">
        <f t="shared" si="0"/>
        <v>10980</v>
      </c>
    </row>
    <row r="7" spans="1:10">
      <c r="A7" s="184">
        <v>4</v>
      </c>
      <c r="B7" s="184" t="s">
        <v>1118</v>
      </c>
      <c r="C7" s="184">
        <v>3</v>
      </c>
      <c r="D7" s="184">
        <v>11900</v>
      </c>
      <c r="E7" s="184">
        <v>1500</v>
      </c>
      <c r="F7" s="184">
        <f t="shared" si="0"/>
        <v>40200</v>
      </c>
      <c r="H7" s="282">
        <v>6550</v>
      </c>
    </row>
    <row r="8" spans="1:10">
      <c r="A8" s="184">
        <v>5</v>
      </c>
      <c r="B8" s="184" t="s">
        <v>34</v>
      </c>
      <c r="C8" s="184">
        <v>18</v>
      </c>
      <c r="D8" s="184">
        <v>100</v>
      </c>
      <c r="E8" s="184">
        <v>100</v>
      </c>
      <c r="F8" s="184">
        <f t="shared" si="0"/>
        <v>3600</v>
      </c>
    </row>
    <row r="9" spans="1:10" ht="14.4">
      <c r="A9" s="184">
        <v>6</v>
      </c>
      <c r="B9" s="392" t="s">
        <v>35</v>
      </c>
      <c r="C9" s="184">
        <v>50</v>
      </c>
      <c r="D9" s="560">
        <v>175</v>
      </c>
      <c r="E9" s="561"/>
      <c r="F9" s="184">
        <f t="shared" si="0"/>
        <v>8750</v>
      </c>
    </row>
    <row r="10" spans="1:10">
      <c r="A10" s="184">
        <v>7</v>
      </c>
      <c r="B10" s="184" t="s">
        <v>1119</v>
      </c>
      <c r="C10" s="184">
        <v>1</v>
      </c>
      <c r="D10" s="560">
        <v>550</v>
      </c>
      <c r="E10" s="561"/>
      <c r="F10" s="184">
        <f t="shared" si="0"/>
        <v>550</v>
      </c>
    </row>
    <row r="11" spans="1:10">
      <c r="A11" s="184">
        <v>8</v>
      </c>
      <c r="B11" s="184" t="s">
        <v>1135</v>
      </c>
      <c r="C11" s="184">
        <v>1</v>
      </c>
      <c r="D11" s="184">
        <v>6700</v>
      </c>
      <c r="E11" s="184">
        <v>1000</v>
      </c>
      <c r="F11" s="184">
        <f t="shared" si="0"/>
        <v>7700</v>
      </c>
      <c r="H11" s="282">
        <v>3350</v>
      </c>
    </row>
    <row r="12" spans="1:10">
      <c r="A12" s="184">
        <v>9</v>
      </c>
      <c r="B12" s="184" t="s">
        <v>1133</v>
      </c>
      <c r="C12" s="184">
        <v>2</v>
      </c>
      <c r="D12" s="184">
        <v>2900</v>
      </c>
      <c r="E12" s="184">
        <v>750</v>
      </c>
      <c r="F12" s="184">
        <f t="shared" si="0"/>
        <v>7300</v>
      </c>
    </row>
    <row r="13" spans="1:10">
      <c r="A13" s="184">
        <v>10</v>
      </c>
      <c r="B13" s="184" t="s">
        <v>1120</v>
      </c>
      <c r="C13" s="184">
        <v>1</v>
      </c>
      <c r="D13" s="560">
        <v>600</v>
      </c>
      <c r="E13" s="561"/>
      <c r="F13" s="184">
        <f t="shared" si="0"/>
        <v>600</v>
      </c>
    </row>
    <row r="14" spans="1:10" ht="26.4">
      <c r="A14" s="184">
        <v>11</v>
      </c>
      <c r="B14" s="184" t="s">
        <v>1137</v>
      </c>
      <c r="C14" s="184">
        <v>200</v>
      </c>
      <c r="D14" s="560">
        <v>60</v>
      </c>
      <c r="E14" s="561"/>
      <c r="F14" s="184">
        <f t="shared" si="0"/>
        <v>12000</v>
      </c>
    </row>
    <row r="15" spans="1:10">
      <c r="A15" s="184">
        <v>12</v>
      </c>
      <c r="B15" s="184" t="s">
        <v>1136</v>
      </c>
      <c r="C15" s="184">
        <v>200</v>
      </c>
      <c r="D15" s="560">
        <v>48</v>
      </c>
      <c r="E15" s="561"/>
      <c r="F15" s="184">
        <f t="shared" si="0"/>
        <v>9600</v>
      </c>
    </row>
    <row r="16" spans="1:10">
      <c r="A16" s="184">
        <v>13</v>
      </c>
      <c r="B16" s="184" t="s">
        <v>1121</v>
      </c>
      <c r="C16" s="184">
        <v>2</v>
      </c>
      <c r="D16" s="184">
        <v>9900</v>
      </c>
      <c r="E16" s="184">
        <v>1000</v>
      </c>
      <c r="F16" s="184">
        <f t="shared" si="0"/>
        <v>21800</v>
      </c>
      <c r="H16" s="282">
        <v>4950</v>
      </c>
    </row>
    <row r="17" spans="1:8">
      <c r="A17" s="184">
        <v>14</v>
      </c>
      <c r="B17" s="184" t="s">
        <v>1122</v>
      </c>
      <c r="C17" s="191">
        <v>1</v>
      </c>
      <c r="D17" s="184">
        <v>24000</v>
      </c>
      <c r="E17" s="184">
        <v>500</v>
      </c>
      <c r="F17" s="184">
        <f t="shared" si="0"/>
        <v>24500</v>
      </c>
    </row>
    <row r="18" spans="1:8">
      <c r="A18" s="557" t="s">
        <v>5</v>
      </c>
      <c r="B18" s="558"/>
      <c r="C18" s="558"/>
      <c r="D18" s="558"/>
      <c r="E18" s="559"/>
      <c r="F18" s="393">
        <f>SUM(F4:F17)</f>
        <v>273980</v>
      </c>
    </row>
    <row r="19" spans="1:8" ht="13.2" customHeight="1">
      <c r="A19" s="557" t="s">
        <v>895</v>
      </c>
      <c r="B19" s="558"/>
      <c r="C19" s="558"/>
      <c r="D19" s="558"/>
      <c r="E19" s="559"/>
      <c r="F19" s="393">
        <f>F18*9%</f>
        <v>24658.2</v>
      </c>
    </row>
    <row r="20" spans="1:8" ht="13.2" customHeight="1">
      <c r="A20" s="557" t="s">
        <v>896</v>
      </c>
      <c r="B20" s="558"/>
      <c r="C20" s="558"/>
      <c r="D20" s="558"/>
      <c r="E20" s="559"/>
      <c r="F20" s="393">
        <f>F18*9%</f>
        <v>24658.2</v>
      </c>
    </row>
    <row r="21" spans="1:8" ht="13.2" customHeight="1">
      <c r="A21" s="557" t="s">
        <v>72</v>
      </c>
      <c r="B21" s="558"/>
      <c r="C21" s="558"/>
      <c r="D21" s="558"/>
      <c r="E21" s="559"/>
      <c r="F21" s="393">
        <f>SUM(F18:F20)</f>
        <v>323296.40000000002</v>
      </c>
    </row>
    <row r="23" spans="1:8">
      <c r="A23" s="395" t="s">
        <v>1123</v>
      </c>
    </row>
    <row r="25" spans="1:8" ht="28.8">
      <c r="A25" s="393" t="s">
        <v>0</v>
      </c>
      <c r="B25" s="393" t="s">
        <v>1</v>
      </c>
      <c r="C25" s="393" t="s">
        <v>2</v>
      </c>
      <c r="D25" s="393" t="s">
        <v>3</v>
      </c>
      <c r="E25" s="396" t="s">
        <v>25</v>
      </c>
      <c r="F25" s="393" t="s">
        <v>4</v>
      </c>
    </row>
    <row r="26" spans="1:8">
      <c r="A26" s="184">
        <v>1</v>
      </c>
      <c r="B26" s="184" t="s">
        <v>1129</v>
      </c>
      <c r="C26" s="184">
        <v>41</v>
      </c>
      <c r="D26" s="184">
        <v>4800</v>
      </c>
      <c r="E26" s="184">
        <v>500</v>
      </c>
      <c r="F26" s="184">
        <f>C26*E26+C26*D26</f>
        <v>217300</v>
      </c>
    </row>
    <row r="27" spans="1:8">
      <c r="A27" s="184">
        <v>2</v>
      </c>
      <c r="B27" s="184" t="s">
        <v>1124</v>
      </c>
      <c r="C27" s="184">
        <v>1</v>
      </c>
      <c r="D27" s="184">
        <v>119400</v>
      </c>
      <c r="E27" s="184">
        <v>2000</v>
      </c>
      <c r="F27" s="184">
        <f t="shared" ref="F27:F40" si="1">C27*E27+C27*D27</f>
        <v>121400</v>
      </c>
      <c r="H27" s="282" t="s">
        <v>1130</v>
      </c>
    </row>
    <row r="28" spans="1:8">
      <c r="A28" s="184">
        <v>3</v>
      </c>
      <c r="B28" s="184" t="s">
        <v>1117</v>
      </c>
      <c r="C28" s="184">
        <v>4</v>
      </c>
      <c r="D28" s="184">
        <v>4990</v>
      </c>
      <c r="E28" s="184">
        <v>500</v>
      </c>
      <c r="F28" s="184">
        <f t="shared" si="1"/>
        <v>21960</v>
      </c>
    </row>
    <row r="29" spans="1:8">
      <c r="A29" s="184">
        <v>4</v>
      </c>
      <c r="B29" s="184" t="s">
        <v>1118</v>
      </c>
      <c r="C29" s="184">
        <v>10</v>
      </c>
      <c r="D29" s="184">
        <v>11900</v>
      </c>
      <c r="E29" s="184">
        <v>1500</v>
      </c>
      <c r="F29" s="184">
        <f t="shared" si="1"/>
        <v>134000</v>
      </c>
    </row>
    <row r="30" spans="1:8">
      <c r="A30" s="184">
        <v>5</v>
      </c>
      <c r="B30" s="184" t="s">
        <v>34</v>
      </c>
      <c r="C30" s="184">
        <v>41</v>
      </c>
      <c r="D30" s="184">
        <v>100</v>
      </c>
      <c r="E30" s="184">
        <v>100</v>
      </c>
      <c r="F30" s="184">
        <f t="shared" si="1"/>
        <v>8200</v>
      </c>
    </row>
    <row r="31" spans="1:8" ht="14.4">
      <c r="A31" s="184">
        <v>6</v>
      </c>
      <c r="B31" s="392" t="s">
        <v>35</v>
      </c>
      <c r="C31" s="184">
        <v>110</v>
      </c>
      <c r="D31" s="560">
        <v>175</v>
      </c>
      <c r="E31" s="561"/>
      <c r="F31" s="184">
        <f t="shared" si="1"/>
        <v>19250</v>
      </c>
    </row>
    <row r="32" spans="1:8">
      <c r="A32" s="184">
        <v>7</v>
      </c>
      <c r="B32" s="184" t="s">
        <v>1119</v>
      </c>
      <c r="C32" s="184">
        <v>1</v>
      </c>
      <c r="D32" s="560">
        <v>550</v>
      </c>
      <c r="E32" s="561"/>
      <c r="F32" s="184">
        <f t="shared" si="1"/>
        <v>550</v>
      </c>
    </row>
    <row r="33" spans="1:6">
      <c r="A33" s="184">
        <v>8</v>
      </c>
      <c r="B33" s="184" t="s">
        <v>1135</v>
      </c>
      <c r="C33" s="184">
        <v>2</v>
      </c>
      <c r="D33" s="184">
        <v>6700</v>
      </c>
      <c r="E33" s="184">
        <v>1000</v>
      </c>
      <c r="F33" s="184">
        <f t="shared" si="1"/>
        <v>15400</v>
      </c>
    </row>
    <row r="34" spans="1:6">
      <c r="A34" s="184">
        <v>9</v>
      </c>
      <c r="B34" s="184" t="s">
        <v>1134</v>
      </c>
      <c r="C34" s="184">
        <v>9</v>
      </c>
      <c r="D34" s="184">
        <v>2900</v>
      </c>
      <c r="E34" s="184">
        <v>750</v>
      </c>
      <c r="F34" s="184">
        <f t="shared" si="1"/>
        <v>32850</v>
      </c>
    </row>
    <row r="35" spans="1:6">
      <c r="A35" s="184">
        <v>10</v>
      </c>
      <c r="B35" s="346" t="s">
        <v>1120</v>
      </c>
      <c r="C35" s="346">
        <v>2</v>
      </c>
      <c r="D35" s="560">
        <v>600</v>
      </c>
      <c r="E35" s="561"/>
      <c r="F35" s="184">
        <f t="shared" si="1"/>
        <v>1200</v>
      </c>
    </row>
    <row r="36" spans="1:6" ht="26.4">
      <c r="A36" s="184">
        <v>11</v>
      </c>
      <c r="B36" s="184" t="s">
        <v>1137</v>
      </c>
      <c r="C36" s="184">
        <v>680</v>
      </c>
      <c r="D36" s="560">
        <v>60</v>
      </c>
      <c r="E36" s="561"/>
      <c r="F36" s="184">
        <f t="shared" si="1"/>
        <v>40800</v>
      </c>
    </row>
    <row r="37" spans="1:6">
      <c r="A37" s="184">
        <v>12</v>
      </c>
      <c r="B37" s="184" t="s">
        <v>1136</v>
      </c>
      <c r="C37" s="184">
        <v>680</v>
      </c>
      <c r="D37" s="560">
        <v>48</v>
      </c>
      <c r="E37" s="561"/>
      <c r="F37" s="184">
        <f t="shared" si="1"/>
        <v>32640</v>
      </c>
    </row>
    <row r="38" spans="1:6">
      <c r="A38" s="184">
        <v>13</v>
      </c>
      <c r="B38" s="184" t="s">
        <v>1121</v>
      </c>
      <c r="C38" s="184">
        <v>19</v>
      </c>
      <c r="D38" s="184">
        <v>9900</v>
      </c>
      <c r="E38" s="184">
        <v>1000</v>
      </c>
      <c r="F38" s="184">
        <f t="shared" si="1"/>
        <v>207100</v>
      </c>
    </row>
    <row r="39" spans="1:6">
      <c r="A39" s="184">
        <v>14</v>
      </c>
      <c r="B39" s="184" t="s">
        <v>1122</v>
      </c>
      <c r="C39" s="184">
        <v>1</v>
      </c>
      <c r="D39" s="184">
        <v>24000</v>
      </c>
      <c r="E39" s="184">
        <v>500</v>
      </c>
      <c r="F39" s="184">
        <f t="shared" si="1"/>
        <v>24500</v>
      </c>
    </row>
    <row r="40" spans="1:6" ht="26.4">
      <c r="A40" s="184">
        <v>15</v>
      </c>
      <c r="B40" s="191" t="s">
        <v>1139</v>
      </c>
      <c r="C40" s="191">
        <v>1</v>
      </c>
      <c r="D40" s="184">
        <v>38890</v>
      </c>
      <c r="E40" s="184">
        <v>5000</v>
      </c>
      <c r="F40" s="184">
        <f t="shared" si="1"/>
        <v>43890</v>
      </c>
    </row>
    <row r="41" spans="1:6">
      <c r="A41" s="557" t="s">
        <v>5</v>
      </c>
      <c r="B41" s="558"/>
      <c r="C41" s="558"/>
      <c r="D41" s="558"/>
      <c r="E41" s="559"/>
      <c r="F41" s="393">
        <f>SUM(F26:F40)</f>
        <v>921040</v>
      </c>
    </row>
    <row r="42" spans="1:6" ht="13.2" customHeight="1">
      <c r="A42" s="557" t="s">
        <v>895</v>
      </c>
      <c r="B42" s="558"/>
      <c r="C42" s="558"/>
      <c r="D42" s="558"/>
      <c r="E42" s="559"/>
      <c r="F42" s="393">
        <f>F41*9%</f>
        <v>82893.599999999991</v>
      </c>
    </row>
    <row r="43" spans="1:6" ht="13.2" customHeight="1">
      <c r="A43" s="557" t="s">
        <v>896</v>
      </c>
      <c r="B43" s="558"/>
      <c r="C43" s="558"/>
      <c r="D43" s="558"/>
      <c r="E43" s="559"/>
      <c r="F43" s="393">
        <f>F41*9%</f>
        <v>82893.599999999991</v>
      </c>
    </row>
    <row r="44" spans="1:6" ht="13.2" customHeight="1">
      <c r="A44" s="557" t="s">
        <v>72</v>
      </c>
      <c r="B44" s="558"/>
      <c r="C44" s="558"/>
      <c r="D44" s="558"/>
      <c r="E44" s="559"/>
      <c r="F44" s="393">
        <f>SUM(F41:F43)</f>
        <v>1086827.2</v>
      </c>
    </row>
    <row r="46" spans="1:6">
      <c r="A46" s="395" t="s">
        <v>1125</v>
      </c>
    </row>
    <row r="48" spans="1:6" ht="28.8">
      <c r="A48" s="393" t="s">
        <v>0</v>
      </c>
      <c r="B48" s="393" t="s">
        <v>1</v>
      </c>
      <c r="C48" s="393" t="s">
        <v>2</v>
      </c>
      <c r="D48" s="393" t="s">
        <v>3</v>
      </c>
      <c r="E48" s="396" t="s">
        <v>25</v>
      </c>
      <c r="F48" s="393" t="s">
        <v>4</v>
      </c>
    </row>
    <row r="49" spans="1:8">
      <c r="A49" s="184">
        <v>1</v>
      </c>
      <c r="B49" s="184" t="s">
        <v>1129</v>
      </c>
      <c r="C49" s="184">
        <v>32</v>
      </c>
      <c r="D49" s="184">
        <v>4800</v>
      </c>
      <c r="E49" s="184">
        <v>500</v>
      </c>
      <c r="F49" s="184">
        <f>C49*E49+C49*D49</f>
        <v>169600</v>
      </c>
    </row>
    <row r="50" spans="1:8">
      <c r="A50" s="184">
        <v>2</v>
      </c>
      <c r="B50" s="184" t="s">
        <v>1131</v>
      </c>
      <c r="C50" s="184">
        <v>1</v>
      </c>
      <c r="D50" s="184">
        <v>33000</v>
      </c>
      <c r="E50" s="184">
        <v>2000</v>
      </c>
      <c r="F50" s="184">
        <f t="shared" ref="F50:F62" si="2">C50*E50+C50*D50</f>
        <v>35000</v>
      </c>
      <c r="H50" s="282" t="s">
        <v>1132</v>
      </c>
    </row>
    <row r="51" spans="1:8">
      <c r="A51" s="184">
        <v>3</v>
      </c>
      <c r="B51" s="184" t="s">
        <v>1117</v>
      </c>
      <c r="C51" s="184">
        <v>3</v>
      </c>
      <c r="D51" s="184">
        <v>4990</v>
      </c>
      <c r="E51" s="184">
        <v>500</v>
      </c>
      <c r="F51" s="184">
        <f t="shared" si="2"/>
        <v>16470</v>
      </c>
    </row>
    <row r="52" spans="1:8">
      <c r="A52" s="184">
        <v>4</v>
      </c>
      <c r="B52" s="184" t="s">
        <v>1118</v>
      </c>
      <c r="C52" s="184">
        <v>8</v>
      </c>
      <c r="D52" s="184">
        <v>11900</v>
      </c>
      <c r="E52" s="184">
        <v>1500</v>
      </c>
      <c r="F52" s="184">
        <f t="shared" si="2"/>
        <v>107200</v>
      </c>
    </row>
    <row r="53" spans="1:8">
      <c r="A53" s="184">
        <v>5</v>
      </c>
      <c r="B53" s="184" t="s">
        <v>34</v>
      </c>
      <c r="C53" s="184">
        <v>32</v>
      </c>
      <c r="D53" s="184">
        <v>100</v>
      </c>
      <c r="E53" s="184">
        <v>100</v>
      </c>
      <c r="F53" s="184">
        <f t="shared" si="2"/>
        <v>6400</v>
      </c>
    </row>
    <row r="54" spans="1:8" ht="14.4">
      <c r="A54" s="184">
        <v>6</v>
      </c>
      <c r="B54" s="392" t="s">
        <v>35</v>
      </c>
      <c r="C54" s="184">
        <v>100</v>
      </c>
      <c r="D54" s="560">
        <v>175</v>
      </c>
      <c r="E54" s="561"/>
      <c r="F54" s="184">
        <f t="shared" si="2"/>
        <v>17500</v>
      </c>
    </row>
    <row r="55" spans="1:8">
      <c r="A55" s="184">
        <v>7</v>
      </c>
      <c r="B55" s="184" t="s">
        <v>1119</v>
      </c>
      <c r="C55" s="184">
        <v>1</v>
      </c>
      <c r="D55" s="560">
        <v>550</v>
      </c>
      <c r="E55" s="561"/>
      <c r="F55" s="184">
        <f t="shared" si="2"/>
        <v>550</v>
      </c>
    </row>
    <row r="56" spans="1:8">
      <c r="A56" s="184">
        <v>8</v>
      </c>
      <c r="B56" s="184" t="s">
        <v>1135</v>
      </c>
      <c r="C56" s="184">
        <v>1</v>
      </c>
      <c r="D56" s="184">
        <v>6700</v>
      </c>
      <c r="E56" s="184">
        <v>1000</v>
      </c>
      <c r="F56" s="184">
        <f t="shared" si="2"/>
        <v>7700</v>
      </c>
    </row>
    <row r="57" spans="1:8">
      <c r="A57" s="184">
        <v>9</v>
      </c>
      <c r="B57" s="184" t="s">
        <v>1134</v>
      </c>
      <c r="C57" s="184">
        <v>7</v>
      </c>
      <c r="D57" s="184">
        <v>2900</v>
      </c>
      <c r="E57" s="184">
        <v>750</v>
      </c>
      <c r="F57" s="184">
        <f t="shared" si="2"/>
        <v>25550</v>
      </c>
    </row>
    <row r="58" spans="1:8">
      <c r="A58" s="184">
        <v>10</v>
      </c>
      <c r="B58" s="346" t="s">
        <v>1120</v>
      </c>
      <c r="C58" s="346">
        <v>1</v>
      </c>
      <c r="D58" s="560">
        <v>600</v>
      </c>
      <c r="E58" s="561"/>
      <c r="F58" s="184">
        <f t="shared" si="2"/>
        <v>600</v>
      </c>
    </row>
    <row r="59" spans="1:8" ht="26.4">
      <c r="A59" s="184">
        <v>11</v>
      </c>
      <c r="B59" s="184" t="s">
        <v>1137</v>
      </c>
      <c r="C59" s="346">
        <v>600</v>
      </c>
      <c r="D59" s="560">
        <v>60</v>
      </c>
      <c r="E59" s="561"/>
      <c r="F59" s="184">
        <f t="shared" si="2"/>
        <v>36000</v>
      </c>
    </row>
    <row r="60" spans="1:8">
      <c r="A60" s="184">
        <v>12</v>
      </c>
      <c r="B60" s="184" t="s">
        <v>1136</v>
      </c>
      <c r="C60" s="346">
        <v>600</v>
      </c>
      <c r="D60" s="560">
        <v>48</v>
      </c>
      <c r="E60" s="561"/>
      <c r="F60" s="184">
        <f t="shared" si="2"/>
        <v>28800</v>
      </c>
    </row>
    <row r="61" spans="1:8">
      <c r="A61" s="184">
        <v>13</v>
      </c>
      <c r="B61" s="184" t="s">
        <v>1121</v>
      </c>
      <c r="C61" s="184">
        <v>14</v>
      </c>
      <c r="D61" s="184">
        <v>9900</v>
      </c>
      <c r="E61" s="184">
        <v>1000</v>
      </c>
      <c r="F61" s="184">
        <f t="shared" si="2"/>
        <v>152600</v>
      </c>
    </row>
    <row r="62" spans="1:8">
      <c r="A62" s="184">
        <v>14</v>
      </c>
      <c r="B62" s="184" t="s">
        <v>1122</v>
      </c>
      <c r="C62" s="184">
        <v>1</v>
      </c>
      <c r="D62" s="184">
        <v>24000</v>
      </c>
      <c r="E62" s="184">
        <v>500</v>
      </c>
      <c r="F62" s="184">
        <f t="shared" si="2"/>
        <v>24500</v>
      </c>
    </row>
    <row r="63" spans="1:8">
      <c r="A63" s="557" t="s">
        <v>5</v>
      </c>
      <c r="B63" s="558"/>
      <c r="C63" s="558"/>
      <c r="D63" s="558"/>
      <c r="E63" s="559"/>
      <c r="F63" s="393">
        <f>SUM(F49:F62)</f>
        <v>628470</v>
      </c>
    </row>
    <row r="64" spans="1:8" ht="13.2" customHeight="1">
      <c r="A64" s="557" t="s">
        <v>895</v>
      </c>
      <c r="B64" s="558"/>
      <c r="C64" s="558"/>
      <c r="D64" s="558"/>
      <c r="E64" s="559"/>
      <c r="F64" s="393">
        <f>F63*9%</f>
        <v>56562.299999999996</v>
      </c>
    </row>
    <row r="65" spans="1:6" ht="13.2" customHeight="1">
      <c r="A65" s="557" t="s">
        <v>896</v>
      </c>
      <c r="B65" s="558"/>
      <c r="C65" s="558"/>
      <c r="D65" s="558"/>
      <c r="E65" s="559"/>
      <c r="F65" s="393">
        <f>F63*9%</f>
        <v>56562.299999999996</v>
      </c>
    </row>
    <row r="66" spans="1:6" ht="13.2" customHeight="1">
      <c r="A66" s="557" t="s">
        <v>72</v>
      </c>
      <c r="B66" s="558"/>
      <c r="C66" s="558"/>
      <c r="D66" s="558"/>
      <c r="E66" s="559"/>
      <c r="F66" s="393">
        <f>SUM(F63:F65)</f>
        <v>741594.60000000009</v>
      </c>
    </row>
    <row r="69" spans="1:6">
      <c r="A69" s="282" t="s">
        <v>1138</v>
      </c>
    </row>
    <row r="70" spans="1:6">
      <c r="A70" s="403" t="s">
        <v>1140</v>
      </c>
    </row>
    <row r="71" spans="1:6">
      <c r="A71" s="403" t="s">
        <v>1141</v>
      </c>
    </row>
    <row r="78" spans="1:6">
      <c r="B78" s="289"/>
    </row>
    <row r="79" spans="1:6">
      <c r="B79" s="289"/>
    </row>
  </sheetData>
  <mergeCells count="27">
    <mergeCell ref="D54:E54"/>
    <mergeCell ref="D55:E55"/>
    <mergeCell ref="A42:E42"/>
    <mergeCell ref="A43:E43"/>
    <mergeCell ref="A44:E44"/>
    <mergeCell ref="D9:E9"/>
    <mergeCell ref="D10:E10"/>
    <mergeCell ref="D31:E31"/>
    <mergeCell ref="D32:E32"/>
    <mergeCell ref="D35:E35"/>
    <mergeCell ref="D13:E13"/>
    <mergeCell ref="D14:E14"/>
    <mergeCell ref="D15:E15"/>
    <mergeCell ref="D36:E36"/>
    <mergeCell ref="D37:E37"/>
    <mergeCell ref="A18:E18"/>
    <mergeCell ref="A19:E19"/>
    <mergeCell ref="A20:E20"/>
    <mergeCell ref="A21:E21"/>
    <mergeCell ref="A41:E41"/>
    <mergeCell ref="A63:E63"/>
    <mergeCell ref="A64:E64"/>
    <mergeCell ref="A65:E65"/>
    <mergeCell ref="A66:E66"/>
    <mergeCell ref="D58:E58"/>
    <mergeCell ref="D59:E59"/>
    <mergeCell ref="D60:E60"/>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19" sqref="B19"/>
    </sheetView>
  </sheetViews>
  <sheetFormatPr defaultColWidth="9.109375" defaultRowHeight="13.8"/>
  <cols>
    <col min="1" max="1" width="8.5546875" style="21" customWidth="1"/>
    <col min="2" max="2" width="13.109375" style="21" customWidth="1"/>
    <col min="3" max="3" width="67.5546875" style="21" customWidth="1"/>
    <col min="4" max="4" width="6.33203125" style="21" customWidth="1"/>
    <col min="5" max="5" width="9.109375" style="21"/>
    <col min="6" max="6" width="12" style="21" customWidth="1"/>
    <col min="7" max="16384" width="9.109375" style="21"/>
  </cols>
  <sheetData>
    <row r="1" spans="1:6" ht="14.25" customHeight="1">
      <c r="A1" s="34" t="s">
        <v>0</v>
      </c>
      <c r="B1" s="34" t="s">
        <v>99</v>
      </c>
      <c r="C1" s="34" t="s">
        <v>1</v>
      </c>
      <c r="D1" s="34" t="s">
        <v>2</v>
      </c>
      <c r="E1" s="34" t="s">
        <v>3</v>
      </c>
      <c r="F1" s="34" t="s">
        <v>4</v>
      </c>
    </row>
    <row r="2" spans="1:6" ht="74.25" customHeight="1">
      <c r="A2" s="35">
        <v>1</v>
      </c>
      <c r="B2" s="20" t="s">
        <v>100</v>
      </c>
      <c r="C2" s="20" t="s">
        <v>107</v>
      </c>
      <c r="D2" s="35">
        <v>1</v>
      </c>
      <c r="E2" s="35">
        <v>54500</v>
      </c>
      <c r="F2" s="35">
        <f t="shared" ref="F2:F6" si="0">D2*E2</f>
        <v>54500</v>
      </c>
    </row>
    <row r="3" spans="1:6">
      <c r="A3" s="35">
        <v>2</v>
      </c>
      <c r="B3" s="20" t="s">
        <v>101</v>
      </c>
      <c r="C3" s="20" t="s">
        <v>104</v>
      </c>
      <c r="D3" s="35">
        <v>1</v>
      </c>
      <c r="E3" s="35">
        <v>3900</v>
      </c>
      <c r="F3" s="35">
        <f t="shared" si="0"/>
        <v>3900</v>
      </c>
    </row>
    <row r="4" spans="1:6" ht="55.5" customHeight="1">
      <c r="A4" s="35">
        <v>3</v>
      </c>
      <c r="B4" s="20" t="s">
        <v>102</v>
      </c>
      <c r="C4" s="20" t="s">
        <v>106</v>
      </c>
      <c r="D4" s="35">
        <v>1</v>
      </c>
      <c r="E4" s="35">
        <v>10750</v>
      </c>
      <c r="F4" s="35">
        <f t="shared" si="0"/>
        <v>10750</v>
      </c>
    </row>
    <row r="5" spans="1:6" ht="51.75" customHeight="1">
      <c r="A5" s="35">
        <v>4</v>
      </c>
      <c r="B5" s="20" t="s">
        <v>103</v>
      </c>
      <c r="C5" s="20" t="s">
        <v>105</v>
      </c>
      <c r="D5" s="35">
        <v>1</v>
      </c>
      <c r="E5" s="35">
        <v>4300</v>
      </c>
      <c r="F5" s="35">
        <f t="shared" si="0"/>
        <v>4300</v>
      </c>
    </row>
    <row r="6" spans="1:6" ht="27" customHeight="1">
      <c r="A6" s="35">
        <v>5</v>
      </c>
      <c r="B6" s="426" t="s">
        <v>25</v>
      </c>
      <c r="C6" s="426"/>
      <c r="D6" s="35">
        <v>1</v>
      </c>
      <c r="E6" s="35">
        <v>2500</v>
      </c>
      <c r="F6" s="35">
        <f t="shared" si="0"/>
        <v>2500</v>
      </c>
    </row>
    <row r="7" spans="1:6">
      <c r="A7" s="423" t="s">
        <v>5</v>
      </c>
      <c r="B7" s="424"/>
      <c r="C7" s="424"/>
      <c r="D7" s="424"/>
      <c r="E7" s="425"/>
      <c r="F7" s="34">
        <f>SUM(F2:F6)</f>
        <v>75950</v>
      </c>
    </row>
    <row r="8" spans="1:6">
      <c r="A8" s="423" t="s">
        <v>39</v>
      </c>
      <c r="B8" s="424"/>
      <c r="C8" s="424"/>
      <c r="D8" s="424"/>
      <c r="E8" s="425"/>
      <c r="F8" s="34">
        <f>F7*9%</f>
        <v>6835.5</v>
      </c>
    </row>
    <row r="9" spans="1:6">
      <c r="A9" s="423" t="s">
        <v>39</v>
      </c>
      <c r="B9" s="424"/>
      <c r="C9" s="424"/>
      <c r="D9" s="424"/>
      <c r="E9" s="425"/>
      <c r="F9" s="34">
        <f>F7*9%</f>
        <v>6835.5</v>
      </c>
    </row>
    <row r="10" spans="1:6">
      <c r="A10" s="423" t="s">
        <v>40</v>
      </c>
      <c r="B10" s="424"/>
      <c r="C10" s="424"/>
      <c r="D10" s="424"/>
      <c r="E10" s="425"/>
      <c r="F10" s="34">
        <f>SUM(F7:F9)</f>
        <v>89621</v>
      </c>
    </row>
  </sheetData>
  <mergeCells count="5">
    <mergeCell ref="A7:E7"/>
    <mergeCell ref="A8:E8"/>
    <mergeCell ref="A9:E9"/>
    <mergeCell ref="A10:E10"/>
    <mergeCell ref="B6:C6"/>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G22" sqref="G22"/>
    </sheetView>
  </sheetViews>
  <sheetFormatPr defaultColWidth="9.109375" defaultRowHeight="14.4"/>
  <cols>
    <col min="1" max="1" width="7.6640625" style="36" customWidth="1"/>
    <col min="2" max="2" width="9.109375" style="36"/>
    <col min="3" max="3" width="40.88671875" style="36" customWidth="1"/>
    <col min="4" max="4" width="9.109375" style="36"/>
    <col min="5" max="5" width="8.109375" style="36" customWidth="1"/>
    <col min="6" max="6" width="16.5546875" style="36" customWidth="1"/>
    <col min="7" max="16384" width="9.109375" style="36"/>
  </cols>
  <sheetData>
    <row r="1" spans="1:6" ht="21.75" customHeight="1">
      <c r="A1" s="33" t="s">
        <v>0</v>
      </c>
      <c r="B1" s="33" t="s">
        <v>6</v>
      </c>
      <c r="C1" s="33" t="s">
        <v>1</v>
      </c>
      <c r="D1" s="33" t="s">
        <v>2</v>
      </c>
      <c r="E1" s="33" t="s">
        <v>3</v>
      </c>
      <c r="F1" s="33" t="s">
        <v>4</v>
      </c>
    </row>
    <row r="2" spans="1:6" ht="79.5" customHeight="1">
      <c r="A2" s="2">
        <v>1</v>
      </c>
      <c r="B2" s="2" t="s">
        <v>108</v>
      </c>
      <c r="C2" s="2" t="s">
        <v>109</v>
      </c>
      <c r="D2" s="2">
        <v>1</v>
      </c>
      <c r="E2" s="2">
        <v>9900</v>
      </c>
      <c r="F2" s="2">
        <f>D2*E2</f>
        <v>9900</v>
      </c>
    </row>
    <row r="3" spans="1:6" ht="15.6">
      <c r="A3" s="2">
        <v>2</v>
      </c>
      <c r="B3" s="427" t="s">
        <v>25</v>
      </c>
      <c r="C3" s="428"/>
      <c r="D3" s="2">
        <v>1</v>
      </c>
      <c r="E3" s="2">
        <v>3500</v>
      </c>
      <c r="F3" s="2">
        <f t="shared" ref="F3" si="0">D3*E3</f>
        <v>3500</v>
      </c>
    </row>
    <row r="4" spans="1:6" ht="15.6">
      <c r="A4" s="407" t="s">
        <v>5</v>
      </c>
      <c r="B4" s="408"/>
      <c r="C4" s="408"/>
      <c r="D4" s="408"/>
      <c r="E4" s="409"/>
      <c r="F4" s="33">
        <f>SUM(F2:F3)</f>
        <v>13400</v>
      </c>
    </row>
    <row r="5" spans="1:6" ht="15.6">
      <c r="A5" s="407" t="s">
        <v>70</v>
      </c>
      <c r="B5" s="408"/>
      <c r="C5" s="408"/>
      <c r="D5" s="408"/>
      <c r="E5" s="409"/>
      <c r="F5" s="33">
        <f>F4*9%</f>
        <v>1206</v>
      </c>
    </row>
    <row r="6" spans="1:6" ht="15.6">
      <c r="A6" s="407" t="s">
        <v>71</v>
      </c>
      <c r="B6" s="408"/>
      <c r="C6" s="408"/>
      <c r="D6" s="408"/>
      <c r="E6" s="409"/>
      <c r="F6" s="33">
        <f>F4*9%</f>
        <v>1206</v>
      </c>
    </row>
    <row r="7" spans="1:6" ht="15.6">
      <c r="A7" s="407" t="s">
        <v>72</v>
      </c>
      <c r="B7" s="408"/>
      <c r="C7" s="408"/>
      <c r="D7" s="408"/>
      <c r="E7" s="409"/>
      <c r="F7" s="33">
        <f>SUM(F4:F6)</f>
        <v>15812</v>
      </c>
    </row>
  </sheetData>
  <mergeCells count="5">
    <mergeCell ref="B3:C3"/>
    <mergeCell ref="A4:E4"/>
    <mergeCell ref="A5:E5"/>
    <mergeCell ref="A6:E6"/>
    <mergeCell ref="A7:E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2"/>
  <sheetViews>
    <sheetView workbookViewId="0">
      <selection activeCell="C22" sqref="C22"/>
    </sheetView>
  </sheetViews>
  <sheetFormatPr defaultColWidth="9.109375" defaultRowHeight="14.4"/>
  <cols>
    <col min="1" max="1" width="9.109375" style="39"/>
    <col min="2" max="2" width="15.33203125" style="39" customWidth="1"/>
    <col min="3" max="3" width="43.44140625" style="39" customWidth="1"/>
    <col min="4" max="5" width="9.109375" style="39"/>
    <col min="6" max="6" width="18.109375" style="39" customWidth="1"/>
    <col min="7" max="16384" width="9.109375" style="39"/>
  </cols>
  <sheetData>
    <row r="2" spans="1:4">
      <c r="A2" s="41" t="s">
        <v>110</v>
      </c>
    </row>
    <row r="3" spans="1:4">
      <c r="A3" s="37" t="s">
        <v>111</v>
      </c>
      <c r="B3" s="37" t="s">
        <v>99</v>
      </c>
      <c r="C3" s="37" t="s">
        <v>112</v>
      </c>
      <c r="D3" s="37" t="s">
        <v>113</v>
      </c>
    </row>
    <row r="4" spans="1:4">
      <c r="A4" s="6" t="s">
        <v>115</v>
      </c>
      <c r="B4" s="6" t="s">
        <v>116</v>
      </c>
      <c r="C4" s="6" t="s">
        <v>125</v>
      </c>
      <c r="D4" s="6">
        <v>93000</v>
      </c>
    </row>
    <row r="5" spans="1:4">
      <c r="A5" s="435" t="s">
        <v>114</v>
      </c>
      <c r="B5" s="436"/>
      <c r="C5" s="436"/>
      <c r="D5" s="40"/>
    </row>
    <row r="6" spans="1:4">
      <c r="A6" s="6" t="s">
        <v>117</v>
      </c>
      <c r="B6" s="6" t="s">
        <v>118</v>
      </c>
      <c r="C6" s="6" t="s">
        <v>126</v>
      </c>
      <c r="D6" s="6">
        <v>46900</v>
      </c>
    </row>
    <row r="7" spans="1:4">
      <c r="A7" s="6">
        <v>2</v>
      </c>
      <c r="B7" s="6" t="s">
        <v>119</v>
      </c>
      <c r="C7" s="6"/>
      <c r="D7" s="6">
        <v>46000</v>
      </c>
    </row>
    <row r="8" spans="1:4">
      <c r="A8" s="429" t="s">
        <v>121</v>
      </c>
      <c r="B8" s="430"/>
      <c r="C8" s="431"/>
      <c r="D8" s="37">
        <f>SUM(D4:D7)</f>
        <v>185900</v>
      </c>
    </row>
    <row r="10" spans="1:4">
      <c r="A10" s="41" t="s">
        <v>120</v>
      </c>
    </row>
    <row r="11" spans="1:4">
      <c r="A11" s="37" t="s">
        <v>111</v>
      </c>
      <c r="B11" s="37" t="s">
        <v>99</v>
      </c>
      <c r="C11" s="37" t="s">
        <v>112</v>
      </c>
      <c r="D11" s="37" t="s">
        <v>113</v>
      </c>
    </row>
    <row r="12" spans="1:4" ht="72">
      <c r="A12" s="432">
        <v>1</v>
      </c>
      <c r="B12" s="6" t="s">
        <v>122</v>
      </c>
      <c r="C12" s="6" t="s">
        <v>132</v>
      </c>
      <c r="D12" s="432">
        <v>79600</v>
      </c>
    </row>
    <row r="13" spans="1:4">
      <c r="A13" s="433"/>
      <c r="B13" s="437" t="s">
        <v>123</v>
      </c>
      <c r="C13" s="437"/>
      <c r="D13" s="433"/>
    </row>
    <row r="14" spans="1:4" ht="113.25" customHeight="1">
      <c r="A14" s="433"/>
      <c r="B14" s="437" t="s">
        <v>127</v>
      </c>
      <c r="C14" s="437"/>
      <c r="D14" s="433"/>
    </row>
    <row r="15" spans="1:4">
      <c r="A15" s="433"/>
      <c r="B15" s="437" t="s">
        <v>124</v>
      </c>
      <c r="C15" s="437"/>
      <c r="D15" s="433"/>
    </row>
    <row r="16" spans="1:4">
      <c r="A16" s="434"/>
      <c r="B16" s="437" t="s">
        <v>133</v>
      </c>
      <c r="C16" s="437"/>
      <c r="D16" s="434"/>
    </row>
    <row r="17" spans="1:4">
      <c r="A17" s="429" t="s">
        <v>121</v>
      </c>
      <c r="B17" s="430"/>
      <c r="C17" s="431"/>
      <c r="D17" s="37">
        <f>SUM(D12:D15)</f>
        <v>79600</v>
      </c>
    </row>
    <row r="22" spans="1:4">
      <c r="C22" s="39" t="s">
        <v>137</v>
      </c>
    </row>
  </sheetData>
  <mergeCells count="9">
    <mergeCell ref="A17:C17"/>
    <mergeCell ref="D12:D16"/>
    <mergeCell ref="A12:A16"/>
    <mergeCell ref="A5:C5"/>
    <mergeCell ref="B13:C13"/>
    <mergeCell ref="B14:C14"/>
    <mergeCell ref="B15:C15"/>
    <mergeCell ref="B16:C16"/>
    <mergeCell ref="A8:C8"/>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Met Creations 101</vt:lpstr>
      <vt:lpstr>Models Construction 102</vt:lpstr>
      <vt:lpstr>Grand Empire Prashant 103</vt:lpstr>
      <vt:lpstr>Ronel Candolim 104</vt:lpstr>
      <vt:lpstr>GCE 105</vt:lpstr>
      <vt:lpstr>GCE 106</vt:lpstr>
      <vt:lpstr>Anil Chodankar 107</vt:lpstr>
      <vt:lpstr>Ambar Amonkar 108</vt:lpstr>
      <vt:lpstr>Putz 109</vt:lpstr>
      <vt:lpstr>El Shaddai 110</vt:lpstr>
      <vt:lpstr>Datta Kare Associates 111</vt:lpstr>
      <vt:lpstr>Vachan Mandir 112</vt:lpstr>
      <vt:lpstr>IDS Technology 113</vt:lpstr>
      <vt:lpstr>Akash 114</vt:lpstr>
      <vt:lpstr>Kartik 115</vt:lpstr>
      <vt:lpstr>Putz 117</vt:lpstr>
      <vt:lpstr>Shweta 116</vt:lpstr>
      <vt:lpstr>DOT Quepem 118</vt:lpstr>
      <vt:lpstr>Hotel Linda 119</vt:lpstr>
      <vt:lpstr>Shantadurga High School 120</vt:lpstr>
      <vt:lpstr>Putz 121</vt:lpstr>
      <vt:lpstr>Putz 122</vt:lpstr>
      <vt:lpstr>Balchandra 123</vt:lpstr>
      <vt:lpstr>Shweta 201</vt:lpstr>
      <vt:lpstr>Nerul Quotation 202</vt:lpstr>
      <vt:lpstr>Sheetal 203</vt:lpstr>
      <vt:lpstr>Prakash 204</vt:lpstr>
      <vt:lpstr>Goa Ceramica 205</vt:lpstr>
      <vt:lpstr>Rajesh 206</vt:lpstr>
      <vt:lpstr>Shamsher 207</vt:lpstr>
      <vt:lpstr>Putz 208</vt:lpstr>
      <vt:lpstr>Durando KNX and Panasonic 209</vt:lpstr>
      <vt:lpstr>Putz 210</vt:lpstr>
      <vt:lpstr>Durando Hogar ZWave 211</vt:lpstr>
      <vt:lpstr>Duorado Toyama 212</vt:lpstr>
      <vt:lpstr>Durando Panasonic Wifi 213</vt:lpstr>
      <vt:lpstr>Putz 214</vt:lpstr>
      <vt:lpstr>Sheetal 215</vt:lpstr>
      <vt:lpstr>Gera 216</vt:lpstr>
      <vt:lpstr>TNS Jewellers 217</vt:lpstr>
      <vt:lpstr>El shaddai 301</vt:lpstr>
      <vt:lpstr>Hari Prakash Shri Balaji 302</vt:lpstr>
      <vt:lpstr>Putz APS 303</vt:lpstr>
      <vt:lpstr>GHD ANGHAAN 304</vt:lpstr>
      <vt:lpstr>Villa Ivaana 305</vt:lpstr>
      <vt:lpstr>Prajot 306</vt:lpstr>
      <vt:lpstr>Prajot 307</vt:lpstr>
      <vt:lpstr>Milan Bhandari 308</vt:lpstr>
      <vt:lpstr>Ardee School 309</vt:lpstr>
      <vt:lpstr>Renaldo 310</vt:lpstr>
      <vt:lpstr>Jayanti 311</vt:lpstr>
      <vt:lpstr>Cadillac Casino 312</vt:lpstr>
      <vt:lpstr>Villa Ivaana 313</vt:lpstr>
      <vt:lpstr>Sensation Fortune Mes LLP 314</vt:lpstr>
      <vt:lpstr>Nishikant 315</vt:lpstr>
      <vt:lpstr>Sodiem 316</vt:lpstr>
      <vt:lpstr>Rajesh 401</vt:lpstr>
      <vt:lpstr>Prime Slot 402</vt:lpstr>
      <vt:lpstr>Hotels Arora Ashwem 403</vt:lpstr>
      <vt:lpstr>Hotels Arora Ashwem 404</vt:lpstr>
      <vt:lpstr>Construction 405</vt:lpstr>
      <vt:lpstr>Shailesh 406</vt:lpstr>
      <vt:lpstr>GTDC 407</vt:lpstr>
      <vt:lpstr>Siolim 408</vt:lpstr>
      <vt:lpstr>Vishvesh 409</vt:lpstr>
      <vt:lpstr>Surf and Sand 410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JAIPRAKASH PEDNEKAR</cp:lastModifiedBy>
  <cp:lastPrinted>2022-10-10T09:14:56Z</cp:lastPrinted>
  <dcterms:created xsi:type="dcterms:W3CDTF">2015-06-05T18:17:20Z</dcterms:created>
  <dcterms:modified xsi:type="dcterms:W3CDTF">2023-03-09T09:34:13Z</dcterms:modified>
</cp:coreProperties>
</file>