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PO\"/>
    </mc:Choice>
  </mc:AlternateContent>
  <bookViews>
    <workbookView minimized="1" xWindow="-120" yWindow="-120" windowWidth="20736" windowHeight="11160" firstSheet="85" activeTab="85"/>
  </bookViews>
  <sheets>
    <sheet name="Namrata 101" sheetId="1" r:id="rId1"/>
    <sheet name="Collective 102" sheetId="2" r:id="rId2"/>
    <sheet name="VM Traders 103" sheetId="3" r:id="rId3"/>
    <sheet name="VM Traders 104" sheetId="4" r:id="rId4"/>
    <sheet name="Collective 105" sheetId="5" r:id="rId5"/>
    <sheet name="Max International 106" sheetId="7" r:id="rId6"/>
    <sheet name="Namrata 107" sheetId="6" r:id="rId7"/>
    <sheet name="Collective 108" sheetId="8" r:id="rId8"/>
    <sheet name="Namrata 109" sheetId="9" r:id="rId9"/>
    <sheet name="Collective 110" sheetId="10" r:id="rId10"/>
    <sheet name="Collective 111" sheetId="11" r:id="rId11"/>
    <sheet name="Namrata 112" sheetId="12" r:id="rId12"/>
    <sheet name="Namrata 201" sheetId="14" r:id="rId13"/>
    <sheet name="Dlink 202" sheetId="13" r:id="rId14"/>
    <sheet name="Max International 203" sheetId="15" r:id="rId15"/>
    <sheet name="Namrata 204" sheetId="16" r:id="rId16"/>
    <sheet name="Namrata 205" sheetId="17" r:id="rId17"/>
    <sheet name="Prithivi 206" sheetId="18" r:id="rId18"/>
    <sheet name="Honeywell 207" sheetId="19" r:id="rId19"/>
    <sheet name="Namrata 208" sheetId="20" r:id="rId20"/>
    <sheet name="Namrata 301" sheetId="21" r:id="rId21"/>
    <sheet name="Namrata 302" sheetId="22" r:id="rId22"/>
    <sheet name="Max International 303" sheetId="23" r:id="rId23"/>
    <sheet name="Flexible Hoses 304" sheetId="24" r:id="rId24"/>
    <sheet name="Ingram 305" sheetId="25" r:id="rId25"/>
    <sheet name="Elixir Network PVT LTD 306" sheetId="26" r:id="rId26"/>
    <sheet name="Namrata 307" sheetId="27" r:id="rId27"/>
    <sheet name="Max International 308" sheetId="28" r:id="rId28"/>
    <sheet name="Collective 309" sheetId="29" r:id="rId29"/>
    <sheet name="Collective 310" sheetId="30" r:id="rId30"/>
    <sheet name="Rashi 311" sheetId="31" r:id="rId31"/>
    <sheet name="Dlink 312" sheetId="32" r:id="rId32"/>
    <sheet name="Pelican telecom Pvt Ltd 313" sheetId="33" r:id="rId33"/>
    <sheet name="Namrata 314" sheetId="34" r:id="rId34"/>
    <sheet name="Honeywell Building Technolog315" sheetId="35" r:id="rId35"/>
    <sheet name="Namrata 317" sheetId="37" r:id="rId36"/>
    <sheet name="Namrata 318" sheetId="38" r:id="rId37"/>
    <sheet name="Collective 319" sheetId="39" r:id="rId38"/>
    <sheet name="Namrata 320" sheetId="40" r:id="rId39"/>
    <sheet name="Flexible Hoses 321" sheetId="41" r:id="rId40"/>
    <sheet name="Parul 322" sheetId="42" r:id="rId41"/>
    <sheet name="Swastik 323" sheetId="43" r:id="rId42"/>
    <sheet name="Rashi 324" sheetId="44" r:id="rId43"/>
    <sheet name="M R Steel India 325" sheetId="45" r:id="rId44"/>
    <sheet name="Aaron India Industries 326" sheetId="47" r:id="rId45"/>
    <sheet name="Max International 327" sheetId="48" r:id="rId46"/>
    <sheet name="Collective 328" sheetId="49" r:id="rId47"/>
    <sheet name="Asha Enterprises 329" sheetId="50" r:id="rId48"/>
    <sheet name="Dell 330" sheetId="53" r:id="rId49"/>
    <sheet name="Namrata 401" sheetId="52" r:id="rId50"/>
    <sheet name="Ingram 402" sheetId="57" r:id="rId51"/>
    <sheet name="Pilz 403" sheetId="56" r:id="rId52"/>
    <sheet name="Rashi 404" sheetId="58" r:id="rId53"/>
    <sheet name="Rashi 405" sheetId="59" r:id="rId54"/>
    <sheet name="Ritajya Industry 406" sheetId="60" r:id="rId55"/>
    <sheet name="Pilz 407" sheetId="62" r:id="rId56"/>
    <sheet name="Namrata 408" sheetId="63" r:id="rId57"/>
    <sheet name="Pelican Telecom Pvt Ltd 409" sheetId="64" r:id="rId58"/>
    <sheet name="Collective 410" sheetId="66" r:id="rId59"/>
    <sheet name="Namrata 411" sheetId="67" r:id="rId60"/>
    <sheet name="Max International 412" sheetId="68" r:id="rId61"/>
    <sheet name="Rashi 413" sheetId="69" r:id="rId62"/>
    <sheet name="Namrata 414" sheetId="70" r:id="rId63"/>
    <sheet name="Namrata 415" sheetId="71" r:id="rId64"/>
    <sheet name="Max International 416" sheetId="72" r:id="rId65"/>
    <sheet name="V M Traders 417" sheetId="73" r:id="rId66"/>
    <sheet name="Collective 418" sheetId="74" r:id="rId67"/>
    <sheet name="Namrata 419" sheetId="75" r:id="rId68"/>
    <sheet name="Pilz 420" sheetId="76" r:id="rId69"/>
    <sheet name="Flexaflex 421" sheetId="77" r:id="rId70"/>
    <sheet name="Namrata 422" sheetId="78" r:id="rId71"/>
    <sheet name="Namrata 423" sheetId="79" r:id="rId72"/>
    <sheet name="Dell 424" sheetId="80" r:id="rId73"/>
    <sheet name="Namrata 425" sheetId="81" r:id="rId74"/>
    <sheet name="Namrata 426" sheetId="82" r:id="rId75"/>
    <sheet name="Namrata 427" sheetId="83" r:id="rId76"/>
    <sheet name="Repute Traaders 428" sheetId="84" r:id="rId77"/>
    <sheet name="Namrata 429" sheetId="85" r:id="rId78"/>
    <sheet name="A1 Furniture 430" sheetId="86" r:id="rId79"/>
    <sheet name="A1 Furniture 431" sheetId="88" r:id="rId80"/>
    <sheet name="Namrata 432" sheetId="89" r:id="rId81"/>
    <sheet name="Namrata 433" sheetId="90" r:id="rId82"/>
    <sheet name="Namrata 434" sheetId="91" r:id="rId83"/>
    <sheet name="Flexaflex 435" sheetId="92" r:id="rId84"/>
    <sheet name="Namrata 436" sheetId="93" r:id="rId85"/>
    <sheet name="Rashi 437" sheetId="94" r:id="rId8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94" l="1"/>
  <c r="C15" i="94" s="1"/>
  <c r="C14" i="94" l="1"/>
  <c r="C16" i="94" s="1"/>
  <c r="E2" i="94"/>
  <c r="E3" i="94" s="1"/>
  <c r="E5" i="94" l="1"/>
  <c r="E4" i="94"/>
  <c r="E6" i="94" s="1"/>
  <c r="F2" i="93"/>
  <c r="F3" i="93" s="1"/>
  <c r="F4" i="93" l="1"/>
  <c r="F5" i="93" s="1"/>
  <c r="F9" i="91"/>
  <c r="F8" i="91"/>
  <c r="F7" i="91"/>
  <c r="F6" i="91"/>
  <c r="F3" i="91"/>
  <c r="F4" i="91"/>
  <c r="F5" i="91"/>
  <c r="F2" i="91"/>
  <c r="F5" i="90" l="1"/>
  <c r="F4" i="90"/>
  <c r="F3" i="90"/>
  <c r="F2" i="90"/>
  <c r="F5" i="89" l="1"/>
  <c r="F4" i="89"/>
  <c r="F3" i="89"/>
  <c r="F2" i="89"/>
  <c r="F2" i="88" l="1"/>
  <c r="F3" i="88" s="1"/>
  <c r="F4" i="88" l="1"/>
  <c r="F5" i="88" s="1"/>
  <c r="F2" i="86" l="1"/>
  <c r="F3" i="86" s="1"/>
  <c r="F4" i="86" l="1"/>
  <c r="F5" i="86" s="1"/>
  <c r="F2" i="85"/>
  <c r="F3" i="85" s="1"/>
  <c r="F4" i="85" l="1"/>
  <c r="F5" i="85" s="1"/>
  <c r="E5" i="84"/>
  <c r="E4" i="84"/>
  <c r="E2" i="84"/>
  <c r="E3" i="84" s="1"/>
  <c r="F2" i="83" l="1"/>
  <c r="F3" i="83" s="1"/>
  <c r="F4" i="83" l="1"/>
  <c r="F5" i="83" s="1"/>
  <c r="F2" i="82"/>
  <c r="F3" i="82" s="1"/>
  <c r="F4" i="82" l="1"/>
  <c r="F5" i="82" s="1"/>
  <c r="F2" i="81"/>
  <c r="F3" i="81" s="1"/>
  <c r="F4" i="81" l="1"/>
  <c r="F5" i="81" s="1"/>
  <c r="E2" i="80"/>
  <c r="E3" i="80" s="1"/>
  <c r="E4" i="80" l="1"/>
  <c r="E5" i="80" s="1"/>
  <c r="F5" i="79"/>
  <c r="F4" i="79"/>
  <c r="F3" i="79"/>
  <c r="F2" i="79"/>
  <c r="F3" i="78" l="1"/>
  <c r="F2" i="78"/>
  <c r="F4" i="78" l="1"/>
  <c r="F5" i="78" s="1"/>
  <c r="F5" i="76" l="1"/>
  <c r="F4" i="76"/>
  <c r="F3" i="76"/>
  <c r="F2" i="76"/>
  <c r="F2" i="75" l="1"/>
  <c r="F3" i="75" s="1"/>
  <c r="F2" i="74"/>
  <c r="F3" i="74" s="1"/>
  <c r="F4" i="75" l="1"/>
  <c r="F5" i="75" s="1"/>
  <c r="F4" i="74"/>
  <c r="F5" i="74" s="1"/>
  <c r="E19" i="26" l="1"/>
  <c r="E18" i="26"/>
  <c r="E17" i="26"/>
  <c r="E16" i="26"/>
  <c r="E15" i="26"/>
  <c r="E14" i="26"/>
  <c r="E13" i="26"/>
  <c r="E12" i="26"/>
  <c r="E5" i="73" l="1"/>
  <c r="E4" i="73"/>
  <c r="E3" i="73"/>
  <c r="E2" i="73"/>
  <c r="J12" i="32" l="1"/>
  <c r="J3" i="32"/>
  <c r="J4" i="32"/>
  <c r="H3" i="32"/>
  <c r="H4" i="32"/>
  <c r="H5" i="32"/>
  <c r="J5" i="32" s="1"/>
  <c r="H6" i="32"/>
  <c r="J6" i="32" s="1"/>
  <c r="H7" i="32"/>
  <c r="J7" i="32" s="1"/>
  <c r="H8" i="32"/>
  <c r="J8" i="32" s="1"/>
  <c r="H9" i="32"/>
  <c r="J9" i="32" s="1"/>
  <c r="H10" i="32"/>
  <c r="J10" i="32" s="1"/>
  <c r="H11" i="32"/>
  <c r="J11" i="32" s="1"/>
  <c r="J2" i="32"/>
  <c r="H2" i="32"/>
  <c r="G3" i="32"/>
  <c r="F2" i="72" l="1"/>
  <c r="F3" i="72" s="1"/>
  <c r="F4" i="72" l="1"/>
  <c r="F5" i="72" s="1"/>
  <c r="F5" i="71"/>
  <c r="F4" i="71"/>
  <c r="F3" i="71"/>
  <c r="F2" i="71"/>
  <c r="F6" i="70" l="1"/>
  <c r="F5" i="70"/>
  <c r="F4" i="70"/>
  <c r="F3" i="70" l="1"/>
  <c r="F2" i="70"/>
  <c r="E6" i="69" l="1"/>
  <c r="E5" i="69"/>
  <c r="E4" i="69"/>
  <c r="E3" i="69"/>
  <c r="E2" i="69"/>
  <c r="F5" i="68"/>
  <c r="F4" i="68"/>
  <c r="F3" i="68"/>
  <c r="F2" i="68"/>
  <c r="F3" i="67"/>
  <c r="F4" i="67"/>
  <c r="F2" i="67" l="1"/>
  <c r="F5" i="67" s="1"/>
  <c r="F3" i="66"/>
  <c r="F2" i="66"/>
  <c r="F4" i="66" s="1"/>
  <c r="F6" i="67" l="1"/>
  <c r="F7" i="67" s="1"/>
  <c r="F5" i="66"/>
  <c r="F6" i="66" s="1"/>
  <c r="G27" i="64"/>
  <c r="G28" i="64"/>
  <c r="G29" i="64"/>
  <c r="G26" i="64"/>
  <c r="G13" i="64"/>
  <c r="K13" i="64"/>
  <c r="J13" i="64"/>
  <c r="G30" i="64" l="1"/>
  <c r="G16" i="64"/>
  <c r="G15" i="64"/>
  <c r="G14" i="64"/>
  <c r="G17" i="64" s="1"/>
  <c r="H32" i="64" l="1"/>
  <c r="I32" i="64" s="1"/>
  <c r="H33" i="64"/>
  <c r="I33" i="64" s="1"/>
  <c r="F5" i="63" l="1"/>
  <c r="F4" i="63"/>
  <c r="F3" i="63"/>
  <c r="F2" i="63" l="1"/>
  <c r="F5" i="62" l="1"/>
  <c r="F4" i="62"/>
  <c r="F3" i="62"/>
  <c r="F2" i="62"/>
  <c r="E4" i="60" l="1"/>
  <c r="E3" i="60"/>
  <c r="E2" i="60"/>
  <c r="E5" i="60" l="1"/>
  <c r="E6" i="60" s="1"/>
  <c r="E2" i="59"/>
  <c r="E3" i="59" s="1"/>
  <c r="E4" i="59" l="1"/>
  <c r="E6" i="59" s="1"/>
  <c r="E5" i="59"/>
  <c r="E6" i="58"/>
  <c r="E5" i="58"/>
  <c r="E4" i="58"/>
  <c r="E2" i="58" l="1"/>
  <c r="E3" i="58" s="1"/>
  <c r="E2" i="57"/>
  <c r="E3" i="57" s="1"/>
  <c r="E4" i="57" l="1"/>
  <c r="E5" i="57" s="1"/>
  <c r="F5" i="56"/>
  <c r="F4" i="56"/>
  <c r="F2" i="56"/>
  <c r="F3" i="56"/>
  <c r="E5" i="53" l="1"/>
  <c r="E4" i="53"/>
  <c r="E3" i="53"/>
  <c r="E2" i="53" l="1"/>
  <c r="F5" i="52" l="1"/>
  <c r="F4" i="52"/>
  <c r="F3" i="52"/>
  <c r="F2" i="52"/>
  <c r="E2" i="50" l="1"/>
  <c r="E3" i="50" s="1"/>
  <c r="E4" i="50" l="1"/>
  <c r="E5" i="50" s="1"/>
  <c r="F2" i="49"/>
  <c r="F3" i="49" s="1"/>
  <c r="F2" i="48"/>
  <c r="F3" i="48" s="1"/>
  <c r="F4" i="49" l="1"/>
  <c r="F5" i="49" s="1"/>
  <c r="F4" i="48"/>
  <c r="F5" i="48" s="1"/>
  <c r="E11" i="47"/>
  <c r="E10" i="47"/>
  <c r="E9" i="47"/>
  <c r="E3" i="47"/>
  <c r="E4" i="47"/>
  <c r="E5" i="47"/>
  <c r="E6" i="47"/>
  <c r="E7" i="47"/>
  <c r="E8" i="47"/>
  <c r="E2" i="47"/>
  <c r="E5" i="45"/>
  <c r="E4" i="45"/>
  <c r="E2" i="45" l="1"/>
  <c r="E3" i="45" s="1"/>
  <c r="F12" i="44" l="1"/>
  <c r="F11" i="44"/>
  <c r="F13" i="44" l="1"/>
  <c r="F14" i="44" s="1"/>
  <c r="G3" i="44"/>
  <c r="E3" i="44"/>
  <c r="G2" i="44"/>
  <c r="G4" i="44" s="1"/>
  <c r="F15" i="44" l="1"/>
  <c r="G6" i="44"/>
  <c r="G5" i="44"/>
  <c r="E5" i="43"/>
  <c r="E4" i="43"/>
  <c r="E3" i="43"/>
  <c r="G7" i="44" l="1"/>
  <c r="E2" i="43"/>
  <c r="E2" i="42" l="1"/>
  <c r="E3" i="42"/>
  <c r="E4" i="42" l="1"/>
  <c r="E5" i="42" s="1"/>
  <c r="F2" i="40"/>
  <c r="F3" i="40" s="1"/>
  <c r="F4" i="40" l="1"/>
  <c r="F5" i="40" s="1"/>
  <c r="F6" i="39"/>
  <c r="F5" i="39"/>
  <c r="F4" i="39"/>
  <c r="F3" i="39"/>
  <c r="F2" i="39"/>
  <c r="F7" i="38"/>
  <c r="F6" i="38"/>
  <c r="F5" i="38"/>
  <c r="F4" i="38"/>
  <c r="F3" i="38"/>
  <c r="F2" i="38"/>
  <c r="F5" i="37" l="1"/>
  <c r="F4" i="37"/>
  <c r="F3" i="37"/>
  <c r="F2" i="37"/>
  <c r="E59" i="32" l="1"/>
  <c r="E58" i="32"/>
  <c r="E57" i="32"/>
  <c r="E56" i="32"/>
  <c r="E55" i="32"/>
  <c r="E54" i="32"/>
  <c r="E53" i="32"/>
  <c r="E52" i="32"/>
  <c r="E51" i="32"/>
  <c r="E50" i="32"/>
  <c r="E60" i="32" s="1"/>
  <c r="E62" i="32" l="1"/>
  <c r="E61" i="32"/>
  <c r="E63" i="32" s="1"/>
  <c r="E2" i="35"/>
  <c r="E3" i="35" s="1"/>
  <c r="E4" i="35" l="1"/>
  <c r="E5" i="35" s="1"/>
  <c r="F3" i="34"/>
  <c r="F2" i="34"/>
  <c r="F4" i="34" l="1"/>
  <c r="F5" i="34" s="1"/>
  <c r="C16" i="31"/>
  <c r="C15" i="31"/>
  <c r="C14" i="31"/>
  <c r="B16" i="31"/>
  <c r="B15" i="31"/>
  <c r="B14" i="31"/>
  <c r="E2" i="33" l="1"/>
  <c r="E3" i="33" s="1"/>
  <c r="E4" i="33" l="1"/>
  <c r="E5" i="33" s="1"/>
  <c r="E3" i="32"/>
  <c r="E4" i="32"/>
  <c r="E5" i="32"/>
  <c r="E6" i="32"/>
  <c r="E7" i="32"/>
  <c r="E8" i="32"/>
  <c r="E9" i="32"/>
  <c r="E10" i="32"/>
  <c r="E11" i="32"/>
  <c r="E2" i="32"/>
  <c r="E12" i="32" l="1"/>
  <c r="E13" i="32"/>
  <c r="E15" i="32" s="1"/>
  <c r="E14" i="32"/>
  <c r="G2" i="31"/>
  <c r="G3" i="31"/>
  <c r="E3" i="31"/>
  <c r="L15" i="31" l="1"/>
  <c r="L14" i="31"/>
  <c r="G4" i="31" l="1"/>
  <c r="G5" i="31" l="1"/>
  <c r="G6" i="31" s="1"/>
  <c r="F2" i="30"/>
  <c r="F3" i="30"/>
  <c r="F4" i="30" l="1"/>
  <c r="F5" i="30" s="1"/>
  <c r="F5" i="28"/>
  <c r="F4" i="28"/>
  <c r="F3" i="28"/>
  <c r="F3" i="29"/>
  <c r="F4" i="29" s="1"/>
  <c r="F2" i="29"/>
  <c r="F2" i="28"/>
  <c r="F5" i="29" l="1"/>
  <c r="F6" i="29" s="1"/>
  <c r="F6" i="27"/>
  <c r="F5" i="27"/>
  <c r="F4" i="27"/>
  <c r="F3" i="27"/>
  <c r="F2" i="27"/>
  <c r="E3" i="26" l="1"/>
  <c r="E4" i="26"/>
  <c r="E5" i="26"/>
  <c r="E6" i="26"/>
  <c r="E2" i="26"/>
  <c r="E7" i="26" l="1"/>
  <c r="E8" i="26" s="1"/>
  <c r="E9" i="26" s="1"/>
  <c r="E5" i="25"/>
  <c r="E4" i="25"/>
  <c r="E2" i="25" l="1"/>
  <c r="E3" i="25" s="1"/>
  <c r="F5" i="23" l="1"/>
  <c r="F4" i="23"/>
  <c r="F3" i="23"/>
  <c r="F2" i="23"/>
  <c r="F3" i="22" l="1"/>
  <c r="F4" i="22" s="1"/>
  <c r="F2" i="22"/>
  <c r="F6" i="22" l="1"/>
  <c r="F5" i="22"/>
  <c r="F2" i="21" l="1"/>
  <c r="F3" i="21" s="1"/>
  <c r="F4" i="21" l="1"/>
  <c r="F5" i="21" s="1"/>
  <c r="F5" i="20"/>
  <c r="F4" i="20"/>
  <c r="F2" i="20" l="1"/>
  <c r="F3" i="20" s="1"/>
  <c r="E8" i="19" l="1"/>
  <c r="E7" i="19"/>
  <c r="E6" i="19"/>
  <c r="E5" i="19"/>
  <c r="E3" i="19"/>
  <c r="E4" i="19"/>
  <c r="E2" i="19"/>
  <c r="E2" i="18" l="1"/>
  <c r="E3" i="18" s="1"/>
  <c r="E5" i="18" l="1"/>
  <c r="E4" i="18"/>
  <c r="F5" i="17"/>
  <c r="F4" i="17"/>
  <c r="F3" i="17"/>
  <c r="E6" i="18" l="1"/>
  <c r="F2" i="17"/>
  <c r="F5" i="16" l="1"/>
  <c r="F4" i="16"/>
  <c r="F3" i="16"/>
  <c r="F2" i="16"/>
  <c r="F5" i="15" l="1"/>
  <c r="F4" i="15"/>
  <c r="F3" i="15"/>
  <c r="F2" i="15"/>
  <c r="I9" i="14"/>
  <c r="F15" i="14"/>
  <c r="F14" i="14"/>
  <c r="F13" i="14"/>
  <c r="F6" i="14"/>
  <c r="F5" i="14"/>
  <c r="F4" i="14"/>
  <c r="F12" i="14" l="1"/>
  <c r="F11" i="14"/>
  <c r="F10" i="14"/>
  <c r="F3" i="14"/>
  <c r="F2" i="14"/>
  <c r="F6" i="12"/>
  <c r="F5" i="12"/>
  <c r="F4" i="12"/>
  <c r="F3" i="12"/>
  <c r="F10" i="12"/>
  <c r="F11" i="12" s="1"/>
  <c r="F12" i="12" l="1"/>
  <c r="F13" i="12" s="1"/>
  <c r="F2" i="12"/>
  <c r="F5" i="11"/>
  <c r="F4" i="11"/>
  <c r="F3" i="11"/>
  <c r="F2" i="11"/>
  <c r="F14" i="9"/>
  <c r="F16" i="9"/>
  <c r="F15" i="9"/>
  <c r="F17" i="9" l="1"/>
  <c r="F3" i="10"/>
  <c r="F2" i="10"/>
  <c r="F4" i="10" s="1"/>
  <c r="F3" i="9"/>
  <c r="F4" i="9"/>
  <c r="F2" i="9"/>
  <c r="F5" i="8"/>
  <c r="F4" i="8"/>
  <c r="F3" i="8"/>
  <c r="F4" i="5"/>
  <c r="F2" i="8"/>
  <c r="F5" i="7"/>
  <c r="F4" i="7"/>
  <c r="F3" i="7"/>
  <c r="F5" i="6"/>
  <c r="F4" i="6"/>
  <c r="F3" i="6"/>
  <c r="F18" i="9" l="1"/>
  <c r="F19" i="9" s="1"/>
  <c r="F5" i="10"/>
  <c r="F6" i="10" s="1"/>
  <c r="F5" i="9"/>
  <c r="F6" i="9"/>
  <c r="F7" i="9" s="1"/>
  <c r="F2" i="7"/>
  <c r="F2" i="6"/>
  <c r="F5" i="5"/>
  <c r="F3" i="5"/>
  <c r="F2" i="5"/>
  <c r="E5" i="4"/>
  <c r="E4" i="4"/>
  <c r="E3" i="4"/>
  <c r="E2" i="4"/>
  <c r="E5" i="3"/>
  <c r="E4" i="3"/>
  <c r="E3" i="3"/>
  <c r="E2" i="3"/>
  <c r="F5" i="1"/>
  <c r="F4" i="1"/>
  <c r="F3" i="1"/>
  <c r="F5" i="2"/>
  <c r="F4" i="2"/>
  <c r="F3" i="2"/>
  <c r="F2" i="2"/>
  <c r="F2" i="1"/>
</calcChain>
</file>

<file path=xl/sharedStrings.xml><?xml version="1.0" encoding="utf-8"?>
<sst xmlns="http://schemas.openxmlformats.org/spreadsheetml/2006/main" count="1076" uniqueCount="172">
  <si>
    <t>Sr. No</t>
  </si>
  <si>
    <t>Part number</t>
  </si>
  <si>
    <t xml:space="preserve"> Item Description</t>
  </si>
  <si>
    <t>QTY</t>
  </si>
  <si>
    <t>Pricing Per Unit</t>
  </si>
  <si>
    <t xml:space="preserve"> Total</t>
  </si>
  <si>
    <t>Total</t>
  </si>
  <si>
    <t>GST 18%</t>
  </si>
  <si>
    <t>Grand Total</t>
  </si>
  <si>
    <t>Silicone Red  Pipe id 224 x long 500 x 3mm</t>
  </si>
  <si>
    <t>SR. NO</t>
  </si>
  <si>
    <t>Product Description</t>
  </si>
  <si>
    <t>Make</t>
  </si>
  <si>
    <t>Quantity</t>
  </si>
  <si>
    <t>ROD END 20MM</t>
  </si>
  <si>
    <t>CNZ</t>
  </si>
  <si>
    <t>NUKR47</t>
  </si>
  <si>
    <t>Silicone Red  Pipe id  500x long 240 x 3mm</t>
  </si>
  <si>
    <t>Amount</t>
  </si>
  <si>
    <t>INDUSTRIAL BELL_225mm</t>
  </si>
  <si>
    <t>Max International</t>
  </si>
  <si>
    <t>TOTAL</t>
  </si>
  <si>
    <t>GRAND TOTAL</t>
  </si>
  <si>
    <t>BEARING_TAKE UP HOUSING_UCT210</t>
  </si>
  <si>
    <t>Silicone Red  Pipe id 500 x long 240 x 3mm</t>
  </si>
  <si>
    <t>Silicone Red  Pipe id 205 x long 400 x 3mm</t>
  </si>
  <si>
    <t>Silicone Red  Pipe id 170 x long 300 x 3mm</t>
  </si>
  <si>
    <t>Silicone Red  Pipe id 173 x long 200 x 3mm</t>
  </si>
  <si>
    <t>Silicone Red  Pipe id 278 x long 500 x 3mm</t>
  </si>
  <si>
    <t>Silicone Red  Pipe id 174 x long 500 x 3mm</t>
  </si>
  <si>
    <t>Item Description</t>
  </si>
  <si>
    <t>Qty</t>
  </si>
  <si>
    <t>Dlink 4 MP Day &amp; Night Varifocal Outdoor Bullet Network Camera</t>
  </si>
  <si>
    <t>Passive Components</t>
  </si>
  <si>
    <t>Cabling with CAT 6 Dlink cable with casing, cabling, laying</t>
  </si>
  <si>
    <t>Active Components</t>
  </si>
  <si>
    <t xml:space="preserve"> 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</si>
  <si>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</si>
  <si>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</si>
  <si>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</si>
  <si>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</si>
  <si>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</si>
  <si>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</si>
  <si>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</si>
  <si>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</si>
  <si>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</si>
  <si>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</si>
  <si>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Dlink UTP Modular Plugs Pack of 100</t>
  </si>
  <si>
    <t>Dlink CAT6 UTP 24AWG PATCH CORD:1M,Plug 30U' Snagless</t>
  </si>
  <si>
    <t>Dlink O. F.Cable 06F Outdoor - Armoured Unitube SM - HDPE Sheath (qty in meters) with pulling/laying arially</t>
  </si>
  <si>
    <t>Dlink LIU 12 Port Rack Mount - Loaded (SC) SM</t>
  </si>
  <si>
    <t>Dlink LIU 6 PORT Rack Mount - Loaded</t>
  </si>
  <si>
    <t>Dlink PIGTAIL SC SM SIMPLEX LENGTH- 1m</t>
  </si>
  <si>
    <t>Dlink PATCH CORD LC-SC SM DUPLEX LENGTH- 1m</t>
  </si>
  <si>
    <t>Model Number</t>
  </si>
  <si>
    <t>DCS-F6123</t>
  </si>
  <si>
    <t>DCS-F4712</t>
  </si>
  <si>
    <t>DCS-F4724</t>
  </si>
  <si>
    <t>DNR F4864</t>
  </si>
  <si>
    <t>DGS-1210-10P</t>
  </si>
  <si>
    <t>DEM-310GT</t>
  </si>
  <si>
    <t>NWR-6U-5045-GR</t>
  </si>
  <si>
    <t>NPP-AL1BLK241</t>
  </si>
  <si>
    <t>NKJ-C6WHI1B21</t>
  </si>
  <si>
    <t>NCB-C6UBLKR-305-O</t>
  </si>
  <si>
    <t>NPG-5E1TRA031-100</t>
  </si>
  <si>
    <t>NCB-C6UGRYR1-1</t>
  </si>
  <si>
    <t>NCB-FS09O-AUHD-06</t>
  </si>
  <si>
    <t>NLU-FSSLSCR-12</t>
  </si>
  <si>
    <t>NLU-FXXLXXR-06</t>
  </si>
  <si>
    <t>NCB-FS09S-SC1</t>
  </si>
  <si>
    <t>NCB-FS09D-LCSC-1</t>
  </si>
  <si>
    <t>DGS-F1000-4P1T2S</t>
  </si>
  <si>
    <t>DEM-F310GTI</t>
  </si>
  <si>
    <t>Canon Laser Printer LBP6030B</t>
  </si>
  <si>
    <t>GST 9 %</t>
  </si>
  <si>
    <t xml:space="preserve">SR NO </t>
  </si>
  <si>
    <t xml:space="preserve">ITEM DESCRIPTION </t>
  </si>
  <si>
    <t xml:space="preserve">QTY </t>
  </si>
  <si>
    <t xml:space="preserve">PRICE </t>
  </si>
  <si>
    <t>AMOUNT</t>
  </si>
  <si>
    <t xml:space="preserve">Honeywell NVR Professional Series 80 CH </t>
  </si>
  <si>
    <t xml:space="preserve">Honeywell 2MP IP Fixed Lens Bullet Camera Cam, Built in Mic, 4MM / 2.8MM Lens, POE, IP67, VCA-Tripwire/Perimeter </t>
  </si>
  <si>
    <t xml:space="preserve">Honeywell 2MP IP Fixed Lens Dome Camera Cam, Built in Mic, 4MM / 2.8MM Lens, POE, IP67, VCA-Tripwire/Perimeter </t>
  </si>
  <si>
    <t>Honeywell 4 MP Motorized Bullet Varifocal Motorized Lens 2.8-12mm, IH+265/ H.265/H.264 ,120dB WDR,Smart IR Range Up to 80 m Built-in Mic,SD Card Slot, Reset Button, Full Metal Housing,IP 67,IK10</t>
  </si>
  <si>
    <t>Cement_Dust_BP60_Dia 150 flexible</t>
  </si>
  <si>
    <t>Flexaflex Hoses International</t>
  </si>
  <si>
    <t>15 M</t>
  </si>
  <si>
    <t>DELL I3-10105/8GB/WIN11 (SKU NUMBER - GD723XP93) Along with Dell  19.5 '' Monitor (3 yrs warranty)</t>
  </si>
  <si>
    <t>Power Distribution Strip,6 Socket,5Amp</t>
  </si>
  <si>
    <t>Fan With Filter</t>
  </si>
  <si>
    <t>Cantilever Tray</t>
  </si>
  <si>
    <t>Mounting Hardware</t>
  </si>
  <si>
    <t>Elixir Make 19" Rack 6U,600x600mm IP-65 Outdoor Rack with Front Metal Door With PU Gasket &amp; Lock,Cable Entry On Bottom,2 Pairs of Adjustable 19" Mounting Rails,Full Powder Coated Rigid Steel Construction With Wall/pole Mount Provision.</t>
  </si>
  <si>
    <t>ThinkCentre Neo 50s 11T0S05400 TC Neo 50s/I3-12100/4GB/1TB_HD_7200RPM/Win11 HSL/KYB/Mouse/3Y Onsite /19.5" Monitor</t>
  </si>
  <si>
    <t>4GB DDR 2666 Desktop RAM MHz</t>
  </si>
  <si>
    <t>Discount 1% CDC Amount</t>
  </si>
  <si>
    <t>Price</t>
  </si>
  <si>
    <t>2 MP Day &amp; Night Fixed Outdoor Bullet Network Camera</t>
  </si>
  <si>
    <t>802.11a/n/ac 5G Outdoor Wireless Bridge Internal 15dBi Antenna (works with CWM-F200, DWC-F256 &amp; DWC-F2000)</t>
  </si>
  <si>
    <t>64CH 8 SATA RAID Network Video Recorder (NVR)</t>
  </si>
  <si>
    <t>8 port manged Switch with 8 x 10/100/1000 Base-T PoE+ Ports, 2 x 100/1000 Base-X SFP port.  -40°C~70°C (-40°F~158°F) Operating Temperature.</t>
  </si>
  <si>
    <t>24-Ports 10/100/1000Mbps + 4-Ports Combo GE/SFP Smart Managed Switch</t>
  </si>
  <si>
    <t>Wall Mount Rack 6U x 550 W x 450 D, with Standard accessories</t>
  </si>
  <si>
    <t>Patch Panel  UTP Keystone- 24 Port- Unloaded (Cat 5e,Cat 6 &amp; Cat 6 A )</t>
  </si>
  <si>
    <t>Jack Cat 6 Keystone UTP - White</t>
  </si>
  <si>
    <t>UTP Modular Plugs Pack of 100</t>
  </si>
  <si>
    <t>CAT6 UTP 24AWG PATCH CORD:1M,Plug 30U' Snagless</t>
  </si>
  <si>
    <t>SGST 9%</t>
  </si>
  <si>
    <t>CGST 9%</t>
  </si>
  <si>
    <t>KNX Cable</t>
  </si>
  <si>
    <t>4 MP Motorized Starlight IR Bullet Camera (Model no. I-HIB5PI-VS)</t>
  </si>
  <si>
    <t>Delivery Scheduled Date</t>
  </si>
  <si>
    <t>Acrylic Pipe clear transparent size 200 x 190 x 600mm</t>
  </si>
  <si>
    <t>750mm long m12 (12mm thick) stud with Threading on both sides 55 mm with nuts and 2 washers</t>
  </si>
  <si>
    <t>Supply of 5Mtr Height Hot dip galvanized CCTV Camera Pole with Top diameter A/F 70mm and Bottom Diameter A/F 130mm with base plate of dimension 200x200x12 thk with Inbuild Junction Box with PCD 200 (Bajaj Make)</t>
  </si>
  <si>
    <t>Supply of 1Mtr Single arm CCTV Bracket for Mounting 4 Cameras</t>
  </si>
  <si>
    <t>Foundation bolts 4xM20X700</t>
  </si>
  <si>
    <t>Foundation Template</t>
  </si>
  <si>
    <t>Thunder arrestor</t>
  </si>
  <si>
    <t>Transport</t>
  </si>
  <si>
    <t>Rubber o ring 5mm thick 200mm od 190mm id</t>
  </si>
  <si>
    <t>Dell SB-3YR-D255204WIN8 - Vostro
3710 Components
1 Vostro Desktop 3710
1 Dell 22 Monitor - E2222H
1 12th Gen Intel(R) Core(TM) i3-12100 processor (4-Core, 12M Cache, 3.3GHz to 4.3GHz)
1 180W Green Mesh TPM
1 8GB, 8Gx1, DDR4, 3200MHz 1 Multimedia Card Reader 3.0 SD
1 256GB M.2 PCIe NVMe Solid State Drive
1 No Optical Drive
1 System Power Cord India 6A
1 Energy Star Label
1 Intel UHD Graphics 730 with shared graphics memory
1 Wireless Driver 1 802.11ac 1x1 WiFi and Bluetooth
1 Windows Driver 1 Dell MS116 Wired Mouse Black
1 Dell Wired Keyboard KB216 Black (English) - US International
1 No Microsoft Office License Included
1 McAfee(R) 30day Trial
1 McAfee(R) Multi Device Security 15 month subscription
Software
1 Windows 11 Home, Single Language English
1 Additional Software</t>
  </si>
  <si>
    <t>Part Number</t>
  </si>
  <si>
    <t>NON CONTACT MAGNETIC SAFETY SWITCH AND ACTUATOR WITH 2 SAFE CONTACTS AND 1 AUXILLARY CONTACTS MOLDED 5 MTRS CABLE</t>
  </si>
  <si>
    <t>Delta UPS</t>
  </si>
  <si>
    <t>GST 9%</t>
  </si>
  <si>
    <t>Lenovo Monitor 18.5 with HDMI</t>
  </si>
  <si>
    <t>4mtr octagonal pole
Top:- 70mm
Bot:- 130mm
Thickness:- 3mm
Base plate:- 200×200×12
P.C.D:- 200mm with 4nos hole of M20
Foundation bolt:- M16 J type 600mm
long with 2nut and 2washer
Arm:- 1000mm long clamp based
adjustable single arm for camera
mounting</t>
  </si>
  <si>
    <t>4mtr octagonal pole
Top:- 70mm
Bot:- 130mm
Thickness:- 3mm
Base plate:- 200×200×12
P.C.D:- 200mm with 4nos hole of M20
Foundation bolt:- M16 J type 600mm
long with 2nut and 2washer
Arm:- 1000mm long clamp based
adjustable double arm for camera
mounting</t>
  </si>
  <si>
    <t>Product Model No.</t>
  </si>
  <si>
    <t>WRKT20275NC-IND</t>
  </si>
  <si>
    <t>Power Supply 320mA</t>
  </si>
  <si>
    <t>WRKT62045FA-IND</t>
  </si>
  <si>
    <t>KNX MULTI FUNCTIONAL SWITCH 4 GANG MS104 FA</t>
  </si>
  <si>
    <t>AKD-0410V.02</t>
  </si>
  <si>
    <t xml:space="preserve">1-10 V Dimming Control Device 4 Fold,MDRC </t>
  </si>
  <si>
    <t>Zennio Z41 Pro Touch Display  Keypad</t>
  </si>
  <si>
    <t>Total Qty</t>
  </si>
  <si>
    <t xml:space="preserve">Unit Price </t>
  </si>
  <si>
    <t>Gross Value Before Taxs</t>
  </si>
  <si>
    <t>Solution Offered :</t>
  </si>
  <si>
    <t xml:space="preserve">&gt;&gt;  Activation of Lighting  control </t>
  </si>
  <si>
    <t xml:space="preserve">&gt;&gt; Activation of Dimming control </t>
  </si>
  <si>
    <t>&gt;&gt; Activation of Curtain control</t>
  </si>
  <si>
    <t>&gt;&gt; Activation of Fan on/off and speed control</t>
  </si>
  <si>
    <t>&gt;&gt; Activation of AC control using IR emitter</t>
  </si>
  <si>
    <t>&gt;&gt; Scenario control in all rooms</t>
  </si>
  <si>
    <t xml:space="preserve">&gt;&gt; Keypad user interface </t>
  </si>
  <si>
    <t>&gt;&gt; iOS / Android Smart phone control</t>
  </si>
  <si>
    <t xml:space="preserve">Amount After 
(25%)Discounted 
On Unit  Price
</t>
  </si>
  <si>
    <t>1) Installation, configuration, consultation Charges - 60000/-</t>
  </si>
  <si>
    <t>If required</t>
  </si>
  <si>
    <t>Discount with 5 %</t>
  </si>
  <si>
    <t>Discount with 10 %</t>
  </si>
  <si>
    <t>Additional 5-10% discount promised earlier on total</t>
  </si>
  <si>
    <t>ref Image</t>
  </si>
  <si>
    <t>Ref Image</t>
  </si>
  <si>
    <t>Unit Price</t>
  </si>
  <si>
    <t>Amount after 25% discounted on unit price</t>
  </si>
  <si>
    <t>Gross Value before Taxes</t>
  </si>
  <si>
    <t>Discount with 10%</t>
  </si>
  <si>
    <t>Materl Received</t>
  </si>
  <si>
    <t>Pending quantity</t>
  </si>
  <si>
    <t>Silicone Red Pipe id 170 x long 300 x 3mm</t>
  </si>
  <si>
    <t>Silicone Red  Pipe id 174 x long 500 x 3mm</t>
  </si>
  <si>
    <t>61 mtrs</t>
  </si>
  <si>
    <t>Canvas Hoses 101 mm</t>
  </si>
  <si>
    <t>Silicone Red  Pipe id 310 x long 400 x 3mm</t>
  </si>
  <si>
    <t>A1 Furniture</t>
  </si>
  <si>
    <t>Control Room Desk_1000×500×750</t>
  </si>
  <si>
    <t>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</si>
</sst>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b/>
      <sz val="11"/>
      <color theme="1"/>
      <name val="Calibri  "/>
    </font>
    <font>
      <sz val="11"/>
      <color rgb="FF222222"/>
      <name val="Calibri  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  "/>
    </font>
    <font>
      <sz val="11"/>
      <name val="Calibri  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222222"/>
      <name val="Arial"/>
      <family val="2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2" fontId="22" fillId="0" borderId="1" xfId="1" applyNumberFormat="1" applyFont="1" applyFill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2" fontId="17" fillId="3" borderId="1" xfId="1" applyNumberFormat="1" applyFont="1" applyFill="1" applyBorder="1" applyAlignment="1">
      <alignment horizontal="center" vertical="center" wrapText="1"/>
    </xf>
    <xf numFmtId="2" fontId="17" fillId="3" borderId="1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0" xfId="0" applyBorder="1"/>
    <xf numFmtId="0" fontId="19" fillId="0" borderId="5" xfId="0" applyFont="1" applyBorder="1" applyAlignment="1">
      <alignment horizontal="center"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2" fontId="17" fillId="3" borderId="5" xfId="1" applyNumberFormat="1" applyFont="1" applyFill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26" fillId="0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0" xfId="0" applyFill="1"/>
    <xf numFmtId="0" fontId="26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left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3" xfId="0" applyFont="1" applyFill="1" applyBorder="1" applyAlignment="1">
      <alignment horizontal="left" vertical="top" wrapText="1"/>
    </xf>
    <xf numFmtId="0" fontId="22" fillId="0" borderId="4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1201499</xdr:colOff>
      <xdr:row>0</xdr:row>
      <xdr:rowOff>0</xdr:rowOff>
    </xdr:from>
    <xdr:to>
      <xdr:col>3</xdr:col>
      <xdr:colOff>1278953</xdr:colOff>
      <xdr:row>0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3256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243093</xdr:colOff>
      <xdr:row>0</xdr:row>
      <xdr:rowOff>0</xdr:rowOff>
    </xdr:from>
    <xdr:to>
      <xdr:col>2</xdr:col>
      <xdr:colOff>623772</xdr:colOff>
      <xdr:row>0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9513" y="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1622835</xdr:colOff>
      <xdr:row>0</xdr:row>
      <xdr:rowOff>0</xdr:rowOff>
    </xdr:from>
    <xdr:to>
      <xdr:col>3</xdr:col>
      <xdr:colOff>1726331</xdr:colOff>
      <xdr:row>0</xdr:row>
      <xdr:rowOff>13618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5559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941917</xdr:colOff>
      <xdr:row>0</xdr:row>
      <xdr:rowOff>0</xdr:rowOff>
    </xdr:from>
    <xdr:to>
      <xdr:col>3</xdr:col>
      <xdr:colOff>1006428</xdr:colOff>
      <xdr:row>0</xdr:row>
      <xdr:rowOff>6529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0661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424307</xdr:colOff>
      <xdr:row>0</xdr:row>
      <xdr:rowOff>0</xdr:rowOff>
    </xdr:from>
    <xdr:to>
      <xdr:col>3</xdr:col>
      <xdr:colOff>1870164</xdr:colOff>
      <xdr:row>0</xdr:row>
      <xdr:rowOff>8534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5485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302559</xdr:colOff>
      <xdr:row>0</xdr:row>
      <xdr:rowOff>0</xdr:rowOff>
    </xdr:from>
    <xdr:to>
      <xdr:col>6</xdr:col>
      <xdr:colOff>480819</xdr:colOff>
      <xdr:row>0</xdr:row>
      <xdr:rowOff>16730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95837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1201499</xdr:colOff>
      <xdr:row>0</xdr:row>
      <xdr:rowOff>0</xdr:rowOff>
    </xdr:from>
    <xdr:to>
      <xdr:col>3</xdr:col>
      <xdr:colOff>1278953</xdr:colOff>
      <xdr:row>0</xdr:row>
      <xdr:rowOff>16810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089479" y="129540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243093</xdr:colOff>
      <xdr:row>0</xdr:row>
      <xdr:rowOff>0</xdr:rowOff>
    </xdr:from>
    <xdr:to>
      <xdr:col>2</xdr:col>
      <xdr:colOff>623772</xdr:colOff>
      <xdr:row>0</xdr:row>
      <xdr:rowOff>3386</xdr:rowOff>
    </xdr:to>
    <xdr:pic>
      <xdr:nvPicPr>
        <xdr:cNvPr id="17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1873" y="129540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1622835</xdr:colOff>
      <xdr:row>0</xdr:row>
      <xdr:rowOff>0</xdr:rowOff>
    </xdr:from>
    <xdr:to>
      <xdr:col>3</xdr:col>
      <xdr:colOff>1726331</xdr:colOff>
      <xdr:row>0</xdr:row>
      <xdr:rowOff>13618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510815" y="129540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941917</xdr:colOff>
      <xdr:row>0</xdr:row>
      <xdr:rowOff>0</xdr:rowOff>
    </xdr:from>
    <xdr:to>
      <xdr:col>3</xdr:col>
      <xdr:colOff>1006428</xdr:colOff>
      <xdr:row>0</xdr:row>
      <xdr:rowOff>6529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829897" y="129540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424307</xdr:colOff>
      <xdr:row>0</xdr:row>
      <xdr:rowOff>0</xdr:rowOff>
    </xdr:from>
    <xdr:to>
      <xdr:col>3</xdr:col>
      <xdr:colOff>1870164</xdr:colOff>
      <xdr:row>0</xdr:row>
      <xdr:rowOff>8534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312287" y="129540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302559</xdr:colOff>
      <xdr:row>0</xdr:row>
      <xdr:rowOff>0</xdr:rowOff>
    </xdr:from>
    <xdr:to>
      <xdr:col>6</xdr:col>
      <xdr:colOff>480819</xdr:colOff>
      <xdr:row>0</xdr:row>
      <xdr:rowOff>16730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897419" y="129540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243093</xdr:colOff>
      <xdr:row>0</xdr:row>
      <xdr:rowOff>0</xdr:rowOff>
    </xdr:from>
    <xdr:ext cx="380679" cy="3386"/>
    <xdr:pic>
      <xdr:nvPicPr>
        <xdr:cNvPr id="2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013" y="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243093</xdr:colOff>
      <xdr:row>0</xdr:row>
      <xdr:rowOff>0</xdr:rowOff>
    </xdr:from>
    <xdr:ext cx="380679" cy="3386"/>
    <xdr:pic>
      <xdr:nvPicPr>
        <xdr:cNvPr id="24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0013" y="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1201499</xdr:colOff>
      <xdr:row>0</xdr:row>
      <xdr:rowOff>0</xdr:rowOff>
    </xdr:from>
    <xdr:ext cx="77454" cy="16810"/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780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1622835</xdr:colOff>
      <xdr:row>0</xdr:row>
      <xdr:rowOff>0</xdr:rowOff>
    </xdr:from>
    <xdr:ext cx="103496" cy="13618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9943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0</xdr:row>
      <xdr:rowOff>0</xdr:rowOff>
    </xdr:from>
    <xdr:ext cx="64511" cy="6529"/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185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0</xdr:row>
      <xdr:rowOff>0</xdr:rowOff>
    </xdr:from>
    <xdr:ext cx="1445857" cy="8534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7009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1201499</xdr:colOff>
      <xdr:row>0</xdr:row>
      <xdr:rowOff>0</xdr:rowOff>
    </xdr:from>
    <xdr:ext cx="77454" cy="16810"/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780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1622835</xdr:colOff>
      <xdr:row>0</xdr:row>
      <xdr:rowOff>0</xdr:rowOff>
    </xdr:from>
    <xdr:ext cx="103496" cy="13618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9943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0</xdr:row>
      <xdr:rowOff>0</xdr:rowOff>
    </xdr:from>
    <xdr:ext cx="64511" cy="6529"/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185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0</xdr:row>
      <xdr:rowOff>0</xdr:rowOff>
    </xdr:from>
    <xdr:ext cx="1445857" cy="8534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7009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302559</xdr:colOff>
      <xdr:row>0</xdr:row>
      <xdr:rowOff>0</xdr:rowOff>
    </xdr:from>
    <xdr:ext cx="1466040" cy="16730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763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302559</xdr:colOff>
      <xdr:row>0</xdr:row>
      <xdr:rowOff>0</xdr:rowOff>
    </xdr:from>
    <xdr:ext cx="1466040" cy="16730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763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1201499</xdr:colOff>
      <xdr:row>11</xdr:row>
      <xdr:rowOff>0</xdr:rowOff>
    </xdr:from>
    <xdr:ext cx="77454" cy="16810"/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780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1622835</xdr:colOff>
      <xdr:row>11</xdr:row>
      <xdr:rowOff>0</xdr:rowOff>
    </xdr:from>
    <xdr:ext cx="103496" cy="13618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9943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11</xdr:row>
      <xdr:rowOff>0</xdr:rowOff>
    </xdr:from>
    <xdr:ext cx="64511" cy="6529"/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185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11</xdr:row>
      <xdr:rowOff>0</xdr:rowOff>
    </xdr:from>
    <xdr:ext cx="1445857" cy="8534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7009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302559</xdr:colOff>
      <xdr:row>11</xdr:row>
      <xdr:rowOff>0</xdr:rowOff>
    </xdr:from>
    <xdr:ext cx="1466040" cy="16730"/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763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1201499</xdr:colOff>
      <xdr:row>11</xdr:row>
      <xdr:rowOff>0</xdr:rowOff>
    </xdr:from>
    <xdr:ext cx="77454" cy="1681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780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1622835</xdr:colOff>
      <xdr:row>11</xdr:row>
      <xdr:rowOff>0</xdr:rowOff>
    </xdr:from>
    <xdr:ext cx="103496" cy="13618"/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9943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11</xdr:row>
      <xdr:rowOff>0</xdr:rowOff>
    </xdr:from>
    <xdr:ext cx="64511" cy="6529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185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11</xdr:row>
      <xdr:rowOff>0</xdr:rowOff>
    </xdr:from>
    <xdr:ext cx="1445857" cy="8534"/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7009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302559</xdr:colOff>
      <xdr:row>11</xdr:row>
      <xdr:rowOff>0</xdr:rowOff>
    </xdr:from>
    <xdr:ext cx="1466040" cy="16730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763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1201499</xdr:colOff>
      <xdr:row>11</xdr:row>
      <xdr:rowOff>0</xdr:rowOff>
    </xdr:from>
    <xdr:ext cx="77454" cy="16810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780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1622835</xdr:colOff>
      <xdr:row>11</xdr:row>
      <xdr:rowOff>0</xdr:rowOff>
    </xdr:from>
    <xdr:ext cx="103496" cy="13618"/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9943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11</xdr:row>
      <xdr:rowOff>0</xdr:rowOff>
    </xdr:from>
    <xdr:ext cx="64511" cy="6529"/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185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11</xdr:row>
      <xdr:rowOff>0</xdr:rowOff>
    </xdr:from>
    <xdr:ext cx="1445857" cy="8534"/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7009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1201499</xdr:colOff>
      <xdr:row>11</xdr:row>
      <xdr:rowOff>0</xdr:rowOff>
    </xdr:from>
    <xdr:ext cx="77454" cy="16810"/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7809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1622835</xdr:colOff>
      <xdr:row>11</xdr:row>
      <xdr:rowOff>0</xdr:rowOff>
    </xdr:from>
    <xdr:ext cx="103496" cy="13618"/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9943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11</xdr:row>
      <xdr:rowOff>0</xdr:rowOff>
    </xdr:from>
    <xdr:ext cx="64511" cy="6529"/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1851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11</xdr:row>
      <xdr:rowOff>0</xdr:rowOff>
    </xdr:from>
    <xdr:ext cx="1445857" cy="8534"/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70090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302559</xdr:colOff>
      <xdr:row>11</xdr:row>
      <xdr:rowOff>0</xdr:rowOff>
    </xdr:from>
    <xdr:ext cx="1466040" cy="16730"/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763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302559</xdr:colOff>
      <xdr:row>11</xdr:row>
      <xdr:rowOff>0</xdr:rowOff>
    </xdr:from>
    <xdr:ext cx="1466040" cy="16730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7639" y="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190500</xdr:colOff>
      <xdr:row>12</xdr:row>
      <xdr:rowOff>91440</xdr:rowOff>
    </xdr:from>
    <xdr:ext cx="754848" cy="523980"/>
    <xdr:pic>
      <xdr:nvPicPr>
        <xdr:cNvPr id="55" name="Picture 8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17420" y="419100"/>
          <a:ext cx="754848" cy="52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198120</xdr:colOff>
      <xdr:row>13</xdr:row>
      <xdr:rowOff>106680</xdr:rowOff>
    </xdr:from>
    <xdr:ext cx="680357" cy="703489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5040" y="1143000"/>
          <a:ext cx="680357" cy="703489"/>
        </a:xfrm>
        <a:prstGeom prst="rect">
          <a:avLst/>
        </a:prstGeom>
      </xdr:spPr>
    </xdr:pic>
    <xdr:clientData/>
  </xdr:oneCellAnchor>
  <xdr:oneCellAnchor>
    <xdr:from>
      <xdr:col>2</xdr:col>
      <xdr:colOff>68580</xdr:colOff>
      <xdr:row>14</xdr:row>
      <xdr:rowOff>45720</xdr:rowOff>
    </xdr:from>
    <xdr:ext cx="898072" cy="680357"/>
    <xdr:pic>
      <xdr:nvPicPr>
        <xdr:cNvPr id="57" name="Picture 56">
          <a:extLst>
            <a:ext uri="{FF2B5EF4-FFF2-40B4-BE49-F238E27FC236}">
              <a16:creationId xmlns:a16="http://schemas.microsoft.com/office/drawing/2014/main" id="{6B7059D6-1C5F-4C01-993B-548561B4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8907780"/>
          <a:ext cx="898072" cy="680357"/>
        </a:xfrm>
        <a:prstGeom prst="rect">
          <a:avLst/>
        </a:prstGeom>
      </xdr:spPr>
    </xdr:pic>
    <xdr:clientData/>
  </xdr:oneCellAnchor>
  <xdr:oneCellAnchor>
    <xdr:from>
      <xdr:col>2</xdr:col>
      <xdr:colOff>140485</xdr:colOff>
      <xdr:row>15</xdr:row>
      <xdr:rowOff>7620</xdr:rowOff>
    </xdr:from>
    <xdr:ext cx="712956" cy="612696"/>
    <xdr:pic>
      <xdr:nvPicPr>
        <xdr:cNvPr id="58" name="Picture 57">
          <a:extLst>
            <a:ext uri="{FF2B5EF4-FFF2-40B4-BE49-F238E27FC236}">
              <a16:creationId xmlns:a16="http://schemas.microsoft.com/office/drawing/2014/main" id="{ECFC440E-BA86-4BC1-87CA-4383E3CF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405" y="9860280"/>
          <a:ext cx="712956" cy="612696"/>
        </a:xfrm>
        <a:prstGeom prst="rect">
          <a:avLst/>
        </a:prstGeom>
      </xdr:spPr>
    </xdr:pic>
    <xdr:clientData/>
  </xdr:oneCellAnchor>
  <xdr:oneCellAnchor>
    <xdr:from>
      <xdr:col>2</xdr:col>
      <xdr:colOff>365760</xdr:colOff>
      <xdr:row>25</xdr:row>
      <xdr:rowOff>60960</xdr:rowOff>
    </xdr:from>
    <xdr:ext cx="487680" cy="447780"/>
    <xdr:pic>
      <xdr:nvPicPr>
        <xdr:cNvPr id="59" name="Picture 8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92680" y="11963400"/>
          <a:ext cx="487680" cy="447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297181</xdr:colOff>
      <xdr:row>26</xdr:row>
      <xdr:rowOff>38100</xdr:rowOff>
    </xdr:from>
    <xdr:ext cx="540338" cy="558709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1" y="12595860"/>
          <a:ext cx="540338" cy="558709"/>
        </a:xfrm>
        <a:prstGeom prst="rect">
          <a:avLst/>
        </a:prstGeom>
      </xdr:spPr>
    </xdr:pic>
    <xdr:clientData/>
  </xdr:oneCellAnchor>
  <xdr:oneCellAnchor>
    <xdr:from>
      <xdr:col>2</xdr:col>
      <xdr:colOff>243840</xdr:colOff>
      <xdr:row>27</xdr:row>
      <xdr:rowOff>15240</xdr:rowOff>
    </xdr:from>
    <xdr:ext cx="596320" cy="451757"/>
    <xdr:pic>
      <xdr:nvPicPr>
        <xdr:cNvPr id="61" name="Picture 60">
          <a:extLst>
            <a:ext uri="{FF2B5EF4-FFF2-40B4-BE49-F238E27FC236}">
              <a16:creationId xmlns:a16="http://schemas.microsoft.com/office/drawing/2014/main" id="{6B7059D6-1C5F-4C01-993B-548561B4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760" y="13114020"/>
          <a:ext cx="596320" cy="451757"/>
        </a:xfrm>
        <a:prstGeom prst="rect">
          <a:avLst/>
        </a:prstGeom>
      </xdr:spPr>
    </xdr:pic>
    <xdr:clientData/>
  </xdr:oneCellAnchor>
  <xdr:oneCellAnchor>
    <xdr:from>
      <xdr:col>2</xdr:col>
      <xdr:colOff>190916</xdr:colOff>
      <xdr:row>28</xdr:row>
      <xdr:rowOff>30480</xdr:rowOff>
    </xdr:from>
    <xdr:ext cx="708244" cy="506016"/>
    <xdr:pic>
      <xdr:nvPicPr>
        <xdr:cNvPr id="62" name="Picture 61">
          <a:extLst>
            <a:ext uri="{FF2B5EF4-FFF2-40B4-BE49-F238E27FC236}">
              <a16:creationId xmlns:a16="http://schemas.microsoft.com/office/drawing/2014/main" id="{ECFC440E-BA86-4BC1-87CA-4383E3CF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836" y="13609320"/>
          <a:ext cx="708244" cy="5060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ColWidth="9.109375" defaultRowHeight="14.4"/>
  <cols>
    <col min="1" max="1" width="6.5546875" style="2" customWidth="1"/>
    <col min="2" max="2" width="9.109375" style="2"/>
    <col min="3" max="3" width="22.109375" style="2" customWidth="1"/>
    <col min="4" max="4" width="7.33203125" style="2" customWidth="1"/>
    <col min="5" max="5" width="17.44140625" style="2" customWidth="1"/>
    <col min="6" max="16384" width="9.109375" style="2"/>
  </cols>
  <sheetData>
    <row r="1" spans="1:6" ht="4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43.5" customHeight="1">
      <c r="A2" s="1">
        <v>1</v>
      </c>
      <c r="B2" s="1">
        <v>616026</v>
      </c>
      <c r="C2" s="1" t="s">
        <v>9</v>
      </c>
      <c r="D2" s="1">
        <v>50</v>
      </c>
      <c r="E2" s="1">
        <v>2245</v>
      </c>
      <c r="F2" s="1">
        <f>D2*E2</f>
        <v>112250</v>
      </c>
    </row>
    <row r="3" spans="1:6" ht="19.5" customHeight="1">
      <c r="A3" s="135" t="s">
        <v>6</v>
      </c>
      <c r="B3" s="136"/>
      <c r="C3" s="136"/>
      <c r="D3" s="136"/>
      <c r="E3" s="137"/>
      <c r="F3" s="3">
        <f>SUM(F2)</f>
        <v>112250</v>
      </c>
    </row>
    <row r="4" spans="1:6" ht="18.75" customHeight="1">
      <c r="A4" s="135" t="s">
        <v>7</v>
      </c>
      <c r="B4" s="136"/>
      <c r="C4" s="136"/>
      <c r="D4" s="136"/>
      <c r="E4" s="137"/>
      <c r="F4" s="3">
        <f>F3*18%</f>
        <v>20205</v>
      </c>
    </row>
    <row r="5" spans="1:6" ht="24" customHeight="1">
      <c r="A5" s="135" t="s">
        <v>8</v>
      </c>
      <c r="B5" s="136"/>
      <c r="C5" s="136"/>
      <c r="D5" s="136"/>
      <c r="E5" s="137"/>
      <c r="F5" s="3">
        <f>SUM(F3:F4)</f>
        <v>132455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4"/>
  <cols>
    <col min="2" max="2" width="18.33203125" customWidth="1"/>
    <col min="5" max="5" width="15.88671875" customWidth="1"/>
    <col min="6" max="6" width="6.44140625" customWidth="1"/>
  </cols>
  <sheetData>
    <row r="1" spans="1:6" ht="21.75" customHeight="1">
      <c r="A1" s="4" t="s">
        <v>10</v>
      </c>
      <c r="B1" s="4" t="s">
        <v>11</v>
      </c>
      <c r="C1" s="4" t="s">
        <v>12</v>
      </c>
      <c r="D1" s="4" t="s">
        <v>13</v>
      </c>
      <c r="E1" s="4" t="s">
        <v>4</v>
      </c>
      <c r="F1" s="4" t="s">
        <v>6</v>
      </c>
    </row>
    <row r="2" spans="1:6" ht="39.75" customHeight="1">
      <c r="A2" s="1">
        <v>1</v>
      </c>
      <c r="B2" s="1" t="s">
        <v>23</v>
      </c>
      <c r="C2" s="1" t="s">
        <v>15</v>
      </c>
      <c r="D2" s="1">
        <v>10</v>
      </c>
      <c r="E2" s="1">
        <v>950</v>
      </c>
      <c r="F2" s="1">
        <f>D2*E2</f>
        <v>9500</v>
      </c>
    </row>
    <row r="3" spans="1:6" ht="33" customHeight="1">
      <c r="A3" s="1">
        <v>2</v>
      </c>
      <c r="B3" s="1" t="s">
        <v>14</v>
      </c>
      <c r="C3" s="1" t="s">
        <v>15</v>
      </c>
      <c r="D3" s="1">
        <v>5</v>
      </c>
      <c r="E3" s="1">
        <v>445</v>
      </c>
      <c r="F3" s="1">
        <f>D3*E3</f>
        <v>2225</v>
      </c>
    </row>
    <row r="4" spans="1:6">
      <c r="A4" s="138" t="s">
        <v>6</v>
      </c>
      <c r="B4" s="138"/>
      <c r="C4" s="138"/>
      <c r="D4" s="138"/>
      <c r="E4" s="138"/>
      <c r="F4" s="4">
        <f>SUM(F2:F3)</f>
        <v>11725</v>
      </c>
    </row>
    <row r="5" spans="1:6">
      <c r="A5" s="138" t="s">
        <v>7</v>
      </c>
      <c r="B5" s="138"/>
      <c r="C5" s="138"/>
      <c r="D5" s="138"/>
      <c r="E5" s="138"/>
      <c r="F5" s="4">
        <f>F4*18%</f>
        <v>2110.5</v>
      </c>
    </row>
    <row r="6" spans="1:6">
      <c r="A6" s="138" t="s">
        <v>8</v>
      </c>
      <c r="B6" s="138"/>
      <c r="C6" s="138"/>
      <c r="D6" s="138"/>
      <c r="E6" s="138"/>
      <c r="F6" s="4">
        <f>SUM(F4:F5)</f>
        <v>13835.5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6" sqref="E16"/>
    </sheetView>
  </sheetViews>
  <sheetFormatPr defaultRowHeight="14.4"/>
  <cols>
    <col min="2" max="2" width="30.33203125" customWidth="1"/>
    <col min="5" max="5" width="17" customWidth="1"/>
  </cols>
  <sheetData>
    <row r="1" spans="1:6" ht="26.25" customHeight="1">
      <c r="A1" s="5" t="s">
        <v>10</v>
      </c>
      <c r="B1" s="5" t="s">
        <v>11</v>
      </c>
      <c r="C1" s="5" t="s">
        <v>12</v>
      </c>
      <c r="D1" s="5" t="s">
        <v>13</v>
      </c>
      <c r="E1" s="5" t="s">
        <v>4</v>
      </c>
      <c r="F1" s="5" t="s">
        <v>6</v>
      </c>
    </row>
    <row r="2" spans="1:6" ht="36.75" customHeight="1">
      <c r="A2" s="1">
        <v>1</v>
      </c>
      <c r="B2" s="1" t="s">
        <v>23</v>
      </c>
      <c r="C2" s="1" t="s">
        <v>15</v>
      </c>
      <c r="D2" s="1">
        <v>20</v>
      </c>
      <c r="E2" s="1">
        <v>950</v>
      </c>
      <c r="F2" s="1">
        <f>D2*E2</f>
        <v>19000</v>
      </c>
    </row>
    <row r="3" spans="1:6">
      <c r="A3" s="138" t="s">
        <v>6</v>
      </c>
      <c r="B3" s="138"/>
      <c r="C3" s="138"/>
      <c r="D3" s="138"/>
      <c r="E3" s="138"/>
      <c r="F3" s="5">
        <f>SUM(F2)</f>
        <v>19000</v>
      </c>
    </row>
    <row r="4" spans="1:6">
      <c r="A4" s="138" t="s">
        <v>7</v>
      </c>
      <c r="B4" s="138"/>
      <c r="C4" s="138"/>
      <c r="D4" s="138"/>
      <c r="E4" s="138"/>
      <c r="F4" s="5">
        <f>F3*18%</f>
        <v>3420</v>
      </c>
    </row>
    <row r="5" spans="1:6">
      <c r="A5" s="138" t="s">
        <v>8</v>
      </c>
      <c r="B5" s="138"/>
      <c r="C5" s="138"/>
      <c r="D5" s="138"/>
      <c r="E5" s="138"/>
      <c r="F5" s="5">
        <f>SUM(F3:F4)</f>
        <v>22420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0" sqref="G10"/>
    </sheetView>
  </sheetViews>
  <sheetFormatPr defaultRowHeight="14.4"/>
  <cols>
    <col min="3" max="3" width="23.6640625" customWidth="1"/>
    <col min="5" max="5" width="11.88671875" customWidth="1"/>
  </cols>
  <sheetData>
    <row r="1" spans="1:6" ht="40.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28.8">
      <c r="A2" s="1">
        <v>1</v>
      </c>
      <c r="B2" s="1">
        <v>630059</v>
      </c>
      <c r="C2" s="1" t="s">
        <v>25</v>
      </c>
      <c r="D2" s="1">
        <v>5</v>
      </c>
      <c r="E2" s="1">
        <v>1675</v>
      </c>
      <c r="F2" s="1">
        <f t="shared" ref="F2:F3" si="0">D2*E2</f>
        <v>8375</v>
      </c>
    </row>
    <row r="3" spans="1:6" ht="28.8">
      <c r="A3" s="1">
        <v>2</v>
      </c>
      <c r="B3" s="7">
        <v>615698</v>
      </c>
      <c r="C3" s="8" t="s">
        <v>29</v>
      </c>
      <c r="D3" s="1">
        <v>7</v>
      </c>
      <c r="E3" s="1">
        <v>1825</v>
      </c>
      <c r="F3" s="1">
        <f t="shared" si="0"/>
        <v>12775</v>
      </c>
    </row>
    <row r="4" spans="1:6">
      <c r="A4" s="138" t="s">
        <v>6</v>
      </c>
      <c r="B4" s="138"/>
      <c r="C4" s="138"/>
      <c r="D4" s="138"/>
      <c r="E4" s="138"/>
      <c r="F4" s="5">
        <f>SUM(F2:F3)</f>
        <v>21150</v>
      </c>
    </row>
    <row r="5" spans="1:6">
      <c r="A5" s="138" t="s">
        <v>7</v>
      </c>
      <c r="B5" s="138"/>
      <c r="C5" s="138"/>
      <c r="D5" s="138"/>
      <c r="E5" s="138"/>
      <c r="F5" s="5">
        <f>F4*18%</f>
        <v>3807</v>
      </c>
    </row>
    <row r="6" spans="1:6">
      <c r="A6" s="138" t="s">
        <v>8</v>
      </c>
      <c r="B6" s="138"/>
      <c r="C6" s="138"/>
      <c r="D6" s="138"/>
      <c r="E6" s="138"/>
      <c r="F6" s="5">
        <f>SUM(F4:F5)</f>
        <v>24957</v>
      </c>
    </row>
    <row r="9" spans="1:6" ht="28.8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</row>
    <row r="10" spans="1:6" ht="28.8">
      <c r="A10" s="1">
        <v>1</v>
      </c>
      <c r="B10" s="1">
        <v>630059</v>
      </c>
      <c r="C10" s="1" t="s">
        <v>25</v>
      </c>
      <c r="D10" s="1">
        <v>10</v>
      </c>
      <c r="E10" s="1">
        <v>1725</v>
      </c>
      <c r="F10" s="1">
        <f t="shared" ref="F10" si="1">D10*E10</f>
        <v>17250</v>
      </c>
    </row>
    <row r="11" spans="1:6">
      <c r="A11" s="138" t="s">
        <v>6</v>
      </c>
      <c r="B11" s="138"/>
      <c r="C11" s="138"/>
      <c r="D11" s="138"/>
      <c r="E11" s="138"/>
      <c r="F11" s="5">
        <f>F10</f>
        <v>17250</v>
      </c>
    </row>
    <row r="12" spans="1:6">
      <c r="A12" s="138" t="s">
        <v>7</v>
      </c>
      <c r="B12" s="138"/>
      <c r="C12" s="138"/>
      <c r="D12" s="138"/>
      <c r="E12" s="138"/>
      <c r="F12" s="5">
        <f>F11*18%</f>
        <v>3105</v>
      </c>
    </row>
    <row r="13" spans="1:6">
      <c r="A13" s="138" t="s">
        <v>8</v>
      </c>
      <c r="B13" s="138"/>
      <c r="C13" s="138"/>
      <c r="D13" s="138"/>
      <c r="E13" s="138"/>
      <c r="F13" s="5">
        <f>SUM(F11:F12)</f>
        <v>20355</v>
      </c>
    </row>
  </sheetData>
  <mergeCells count="6">
    <mergeCell ref="A13:E13"/>
    <mergeCell ref="A4:E4"/>
    <mergeCell ref="A5:E5"/>
    <mergeCell ref="A6:E6"/>
    <mergeCell ref="A11:E11"/>
    <mergeCell ref="A12:E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1" sqref="B11:E11"/>
    </sheetView>
  </sheetViews>
  <sheetFormatPr defaultColWidth="9.109375" defaultRowHeight="14.4"/>
  <cols>
    <col min="1" max="2" width="9.109375" style="11"/>
    <col min="3" max="3" width="35" style="11" customWidth="1"/>
    <col min="4" max="16384" width="9.109375" style="11"/>
  </cols>
  <sheetData>
    <row r="1" spans="1:9" ht="28.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9" ht="28.8">
      <c r="A2" s="1">
        <v>1</v>
      </c>
      <c r="B2" s="7">
        <v>615698</v>
      </c>
      <c r="C2" s="8" t="s">
        <v>29</v>
      </c>
      <c r="D2" s="1">
        <v>6</v>
      </c>
      <c r="E2" s="1">
        <v>1825</v>
      </c>
      <c r="F2" s="1">
        <f t="shared" ref="F2:F3" si="0">D2*E2</f>
        <v>10950</v>
      </c>
    </row>
    <row r="3" spans="1:9" ht="28.8">
      <c r="A3" s="1">
        <v>2</v>
      </c>
      <c r="B3" s="1">
        <v>616026</v>
      </c>
      <c r="C3" s="1" t="s">
        <v>9</v>
      </c>
      <c r="D3" s="1">
        <v>11</v>
      </c>
      <c r="E3" s="1">
        <v>2245</v>
      </c>
      <c r="F3" s="1">
        <f t="shared" si="0"/>
        <v>24695</v>
      </c>
    </row>
    <row r="4" spans="1:9">
      <c r="A4" s="138" t="s">
        <v>6</v>
      </c>
      <c r="B4" s="138"/>
      <c r="C4" s="138"/>
      <c r="D4" s="138"/>
      <c r="E4" s="138"/>
      <c r="F4" s="12">
        <f>SUM(F2:F3)</f>
        <v>35645</v>
      </c>
    </row>
    <row r="5" spans="1:9">
      <c r="A5" s="138" t="s">
        <v>7</v>
      </c>
      <c r="B5" s="138"/>
      <c r="C5" s="138"/>
      <c r="D5" s="138"/>
      <c r="E5" s="138"/>
      <c r="F5" s="12">
        <f>F4*18%</f>
        <v>6416.0999999999995</v>
      </c>
    </row>
    <row r="6" spans="1:9">
      <c r="A6" s="138" t="s">
        <v>8</v>
      </c>
      <c r="B6" s="138"/>
      <c r="C6" s="138"/>
      <c r="D6" s="138"/>
      <c r="E6" s="138"/>
      <c r="F6" s="12">
        <f>SUM(F4:F5)</f>
        <v>42061.1</v>
      </c>
    </row>
    <row r="7" spans="1:9">
      <c r="I7" s="11">
        <v>24</v>
      </c>
    </row>
    <row r="8" spans="1:9">
      <c r="I8" s="11">
        <v>17</v>
      </c>
    </row>
    <row r="9" spans="1:9" ht="28.8">
      <c r="A9" s="12" t="s">
        <v>0</v>
      </c>
      <c r="B9" s="12" t="s">
        <v>1</v>
      </c>
      <c r="C9" s="12" t="s">
        <v>2</v>
      </c>
      <c r="D9" s="12" t="s">
        <v>3</v>
      </c>
      <c r="E9" s="12" t="s">
        <v>4</v>
      </c>
      <c r="F9" s="12" t="s">
        <v>5</v>
      </c>
      <c r="I9" s="11">
        <f>I8+I7</f>
        <v>41</v>
      </c>
    </row>
    <row r="10" spans="1:9" ht="28.8">
      <c r="A10" s="1">
        <v>1</v>
      </c>
      <c r="B10" s="7">
        <v>615698</v>
      </c>
      <c r="C10" s="8" t="s">
        <v>29</v>
      </c>
      <c r="D10" s="1">
        <v>4</v>
      </c>
      <c r="E10" s="1">
        <v>1880</v>
      </c>
      <c r="F10" s="1">
        <f t="shared" ref="F10:F12" si="1">D10*E10</f>
        <v>7520</v>
      </c>
    </row>
    <row r="11" spans="1:9" ht="28.8">
      <c r="A11" s="1">
        <v>2</v>
      </c>
      <c r="B11" s="1">
        <v>616039</v>
      </c>
      <c r="C11" s="1" t="s">
        <v>24</v>
      </c>
      <c r="D11" s="1">
        <v>10</v>
      </c>
      <c r="E11" s="1">
        <v>3100</v>
      </c>
      <c r="F11" s="1">
        <f t="shared" si="1"/>
        <v>31000</v>
      </c>
    </row>
    <row r="12" spans="1:9" ht="28.8">
      <c r="A12" s="1">
        <v>3</v>
      </c>
      <c r="B12" s="1">
        <v>630059</v>
      </c>
      <c r="C12" s="1" t="s">
        <v>25</v>
      </c>
      <c r="D12" s="1">
        <v>10</v>
      </c>
      <c r="E12" s="1">
        <v>1725</v>
      </c>
      <c r="F12" s="1">
        <f t="shared" si="1"/>
        <v>17250</v>
      </c>
    </row>
    <row r="13" spans="1:9">
      <c r="A13" s="138" t="s">
        <v>6</v>
      </c>
      <c r="B13" s="138"/>
      <c r="C13" s="138"/>
      <c r="D13" s="138"/>
      <c r="E13" s="138"/>
      <c r="F13" s="12">
        <f>SUM(F10:F12)</f>
        <v>55770</v>
      </c>
    </row>
    <row r="14" spans="1:9">
      <c r="A14" s="138" t="s">
        <v>7</v>
      </c>
      <c r="B14" s="138"/>
      <c r="C14" s="138"/>
      <c r="D14" s="138"/>
      <c r="E14" s="138"/>
      <c r="F14" s="12">
        <f>F13*18%</f>
        <v>10038.6</v>
      </c>
    </row>
    <row r="15" spans="1:9">
      <c r="A15" s="138" t="s">
        <v>8</v>
      </c>
      <c r="B15" s="138"/>
      <c r="C15" s="138"/>
      <c r="D15" s="138"/>
      <c r="E15" s="138"/>
      <c r="F15" s="12">
        <f>SUM(F13:F14)</f>
        <v>65808.600000000006</v>
      </c>
    </row>
  </sheetData>
  <mergeCells count="6">
    <mergeCell ref="A15:E15"/>
    <mergeCell ref="A4:E4"/>
    <mergeCell ref="A5:E5"/>
    <mergeCell ref="A6:E6"/>
    <mergeCell ref="A13:E13"/>
    <mergeCell ref="A14:E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4" sqref="C24"/>
    </sheetView>
  </sheetViews>
  <sheetFormatPr defaultColWidth="9.109375" defaultRowHeight="15.6"/>
  <cols>
    <col min="1" max="1" width="9.109375" style="13"/>
    <col min="2" max="2" width="23" style="13" customWidth="1"/>
    <col min="3" max="3" width="75.44140625" style="13" customWidth="1"/>
    <col min="4" max="16384" width="9.109375" style="13"/>
  </cols>
  <sheetData>
    <row r="1" spans="1:4">
      <c r="A1" s="139" t="s">
        <v>35</v>
      </c>
      <c r="B1" s="139"/>
      <c r="C1" s="139"/>
      <c r="D1" s="139"/>
    </row>
    <row r="2" spans="1:4">
      <c r="A2" s="9" t="s">
        <v>0</v>
      </c>
      <c r="B2" s="9" t="s">
        <v>54</v>
      </c>
      <c r="C2" s="9" t="s">
        <v>30</v>
      </c>
      <c r="D2" s="9" t="s">
        <v>31</v>
      </c>
    </row>
    <row r="3" spans="1:4">
      <c r="A3" s="10">
        <v>1</v>
      </c>
      <c r="B3" s="15" t="s">
        <v>55</v>
      </c>
      <c r="C3" s="10" t="s">
        <v>37</v>
      </c>
      <c r="D3" s="10">
        <v>4</v>
      </c>
    </row>
    <row r="4" spans="1:4" ht="27.75" customHeight="1">
      <c r="A4" s="10">
        <v>2</v>
      </c>
      <c r="B4" s="15" t="s">
        <v>56</v>
      </c>
      <c r="C4" s="10" t="s">
        <v>38</v>
      </c>
      <c r="D4" s="10">
        <v>12</v>
      </c>
    </row>
    <row r="5" spans="1:4">
      <c r="A5" s="10">
        <v>3</v>
      </c>
      <c r="B5" s="15" t="s">
        <v>57</v>
      </c>
      <c r="C5" s="10" t="s">
        <v>32</v>
      </c>
      <c r="D5" s="10">
        <v>4</v>
      </c>
    </row>
    <row r="6" spans="1:4">
      <c r="A6" s="10">
        <v>4</v>
      </c>
      <c r="B6" s="15" t="s">
        <v>58</v>
      </c>
      <c r="C6" s="10" t="s">
        <v>39</v>
      </c>
      <c r="D6" s="10">
        <v>1</v>
      </c>
    </row>
    <row r="7" spans="1:4" ht="31.2">
      <c r="A7" s="10">
        <v>5</v>
      </c>
      <c r="B7" s="15" t="s">
        <v>59</v>
      </c>
      <c r="C7" s="10" t="s">
        <v>40</v>
      </c>
      <c r="D7" s="10">
        <v>1</v>
      </c>
    </row>
    <row r="8" spans="1:4" ht="46.8">
      <c r="A8" s="14">
        <v>6</v>
      </c>
      <c r="B8" s="15" t="s">
        <v>72</v>
      </c>
      <c r="C8" s="10" t="s">
        <v>41</v>
      </c>
      <c r="D8" s="10">
        <v>4</v>
      </c>
    </row>
    <row r="9" spans="1:4">
      <c r="A9" s="14">
        <v>7</v>
      </c>
      <c r="B9" s="15" t="s">
        <v>60</v>
      </c>
      <c r="C9" s="10" t="s">
        <v>42</v>
      </c>
      <c r="D9" s="10">
        <v>2</v>
      </c>
    </row>
    <row r="10" spans="1:4" ht="31.2">
      <c r="A10" s="14">
        <v>8</v>
      </c>
      <c r="B10" s="15" t="s">
        <v>73</v>
      </c>
      <c r="C10" s="10" t="s">
        <v>43</v>
      </c>
      <c r="D10" s="10">
        <v>8</v>
      </c>
    </row>
    <row r="11" spans="1:4">
      <c r="A11" s="139" t="s">
        <v>33</v>
      </c>
      <c r="B11" s="139"/>
      <c r="C11" s="139"/>
      <c r="D11" s="139"/>
    </row>
    <row r="12" spans="1:4">
      <c r="A12" s="9" t="s">
        <v>0</v>
      </c>
      <c r="B12" s="9"/>
      <c r="C12" s="9" t="s">
        <v>30</v>
      </c>
      <c r="D12" s="9" t="s">
        <v>31</v>
      </c>
    </row>
    <row r="13" spans="1:4">
      <c r="A13" s="10">
        <v>1</v>
      </c>
      <c r="B13" s="15" t="s">
        <v>61</v>
      </c>
      <c r="C13" s="10" t="s">
        <v>44</v>
      </c>
      <c r="D13" s="10">
        <v>1</v>
      </c>
    </row>
    <row r="14" spans="1:4">
      <c r="A14" s="10">
        <v>2</v>
      </c>
      <c r="B14" s="15" t="s">
        <v>62</v>
      </c>
      <c r="C14" s="10" t="s">
        <v>45</v>
      </c>
      <c r="D14" s="10">
        <v>6</v>
      </c>
    </row>
    <row r="15" spans="1:4">
      <c r="A15" s="10">
        <v>3</v>
      </c>
      <c r="B15" s="15" t="s">
        <v>63</v>
      </c>
      <c r="C15" s="10" t="s">
        <v>46</v>
      </c>
      <c r="D15" s="10">
        <v>36</v>
      </c>
    </row>
    <row r="16" spans="1:4">
      <c r="A16" s="10">
        <v>4</v>
      </c>
      <c r="B16" s="15" t="s">
        <v>64</v>
      </c>
      <c r="C16" s="10" t="s">
        <v>34</v>
      </c>
      <c r="D16" s="10">
        <v>60</v>
      </c>
    </row>
    <row r="17" spans="1:4">
      <c r="A17" s="10">
        <v>5</v>
      </c>
      <c r="B17" s="15" t="s">
        <v>65</v>
      </c>
      <c r="C17" s="10" t="s">
        <v>47</v>
      </c>
      <c r="D17" s="10">
        <v>1</v>
      </c>
    </row>
    <row r="18" spans="1:4">
      <c r="A18" s="10">
        <v>6</v>
      </c>
      <c r="B18" s="15" t="s">
        <v>66</v>
      </c>
      <c r="C18" s="10" t="s">
        <v>48</v>
      </c>
      <c r="D18" s="10">
        <v>36</v>
      </c>
    </row>
    <row r="19" spans="1:4" ht="31.2">
      <c r="A19" s="10">
        <v>7</v>
      </c>
      <c r="B19" s="15" t="s">
        <v>67</v>
      </c>
      <c r="C19" s="10" t="s">
        <v>49</v>
      </c>
      <c r="D19" s="10">
        <v>3000</v>
      </c>
    </row>
    <row r="20" spans="1:4">
      <c r="A20" s="10">
        <v>8</v>
      </c>
      <c r="B20" s="15" t="s">
        <v>68</v>
      </c>
      <c r="C20" s="10" t="s">
        <v>50</v>
      </c>
      <c r="D20" s="10">
        <v>4</v>
      </c>
    </row>
    <row r="21" spans="1:4">
      <c r="A21" s="10">
        <v>9</v>
      </c>
      <c r="B21" s="15" t="s">
        <v>69</v>
      </c>
      <c r="C21" s="10" t="s">
        <v>51</v>
      </c>
      <c r="D21" s="10">
        <v>2</v>
      </c>
    </row>
    <row r="22" spans="1:4">
      <c r="A22" s="10">
        <v>10</v>
      </c>
      <c r="B22" s="15" t="s">
        <v>70</v>
      </c>
      <c r="C22" s="10" t="s">
        <v>52</v>
      </c>
      <c r="D22" s="10">
        <v>60</v>
      </c>
    </row>
    <row r="23" spans="1:4">
      <c r="A23" s="10">
        <v>11</v>
      </c>
      <c r="B23" s="15" t="s">
        <v>71</v>
      </c>
      <c r="C23" s="10" t="s">
        <v>53</v>
      </c>
      <c r="D23" s="10">
        <v>10</v>
      </c>
    </row>
    <row r="25" spans="1:4">
      <c r="D25" s="13" t="s">
        <v>36</v>
      </c>
    </row>
  </sheetData>
  <mergeCells count="2">
    <mergeCell ref="A1:D1"/>
    <mergeCell ref="A11:D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cols>
    <col min="2" max="2" width="20.109375" customWidth="1"/>
    <col min="3" max="3" width="15.88671875" customWidth="1"/>
    <col min="5" max="5" width="18" customWidth="1"/>
  </cols>
  <sheetData>
    <row r="1" spans="1:6" ht="29.25" customHeight="1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4</v>
      </c>
      <c r="F1" s="12" t="s">
        <v>18</v>
      </c>
    </row>
    <row r="2" spans="1:6" ht="30" customHeight="1">
      <c r="A2" s="1">
        <v>1</v>
      </c>
      <c r="B2" s="1" t="s">
        <v>19</v>
      </c>
      <c r="C2" s="1" t="s">
        <v>20</v>
      </c>
      <c r="D2" s="1">
        <v>6</v>
      </c>
      <c r="E2" s="1">
        <v>702</v>
      </c>
      <c r="F2" s="1">
        <f>D2*E2</f>
        <v>4212</v>
      </c>
    </row>
    <row r="3" spans="1:6">
      <c r="A3" s="135" t="s">
        <v>21</v>
      </c>
      <c r="B3" s="136"/>
      <c r="C3" s="136"/>
      <c r="D3" s="136"/>
      <c r="E3" s="137"/>
      <c r="F3" s="12">
        <f>SUM(F2)</f>
        <v>4212</v>
      </c>
    </row>
    <row r="4" spans="1:6">
      <c r="A4" s="135" t="s">
        <v>7</v>
      </c>
      <c r="B4" s="136"/>
      <c r="C4" s="136"/>
      <c r="D4" s="136"/>
      <c r="E4" s="137"/>
      <c r="F4" s="12">
        <f>F3*18%</f>
        <v>758.16</v>
      </c>
    </row>
    <row r="5" spans="1:6">
      <c r="A5" s="135" t="s">
        <v>22</v>
      </c>
      <c r="B5" s="136"/>
      <c r="C5" s="136"/>
      <c r="D5" s="136"/>
      <c r="E5" s="137"/>
      <c r="F5" s="12">
        <f>SUM(F3:F4)</f>
        <v>4970.16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30"/>
    </sheetView>
  </sheetViews>
  <sheetFormatPr defaultRowHeight="14.4"/>
  <cols>
    <col min="2" max="2" width="12.77734375" customWidth="1"/>
    <col min="3" max="3" width="25.33203125" customWidth="1"/>
    <col min="4" max="4" width="5.44140625" customWidth="1"/>
  </cols>
  <sheetData>
    <row r="1" spans="1:6" ht="28.8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ht="31.2" customHeight="1">
      <c r="A2" s="1">
        <v>1</v>
      </c>
      <c r="B2" s="1">
        <v>616026</v>
      </c>
      <c r="C2" s="1" t="s">
        <v>9</v>
      </c>
      <c r="D2" s="1">
        <v>4</v>
      </c>
      <c r="E2" s="1">
        <v>2245</v>
      </c>
      <c r="F2" s="1">
        <f>D2*E2</f>
        <v>8980</v>
      </c>
    </row>
    <row r="3" spans="1:6">
      <c r="A3" s="135" t="s">
        <v>6</v>
      </c>
      <c r="B3" s="136"/>
      <c r="C3" s="136"/>
      <c r="D3" s="136"/>
      <c r="E3" s="137"/>
      <c r="F3" s="16">
        <f>SUM(F2)</f>
        <v>8980</v>
      </c>
    </row>
    <row r="4" spans="1:6">
      <c r="A4" s="135" t="s">
        <v>7</v>
      </c>
      <c r="B4" s="136"/>
      <c r="C4" s="136"/>
      <c r="D4" s="136"/>
      <c r="E4" s="137"/>
      <c r="F4" s="16">
        <f>F3*18%</f>
        <v>1616.3999999999999</v>
      </c>
    </row>
    <row r="5" spans="1:6">
      <c r="A5" s="135" t="s">
        <v>8</v>
      </c>
      <c r="B5" s="136"/>
      <c r="C5" s="136"/>
      <c r="D5" s="136"/>
      <c r="E5" s="137"/>
      <c r="F5" s="16">
        <f>SUM(F3:F4)</f>
        <v>10596.4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4"/>
  <cols>
    <col min="3" max="3" width="22.88671875" customWidth="1"/>
  </cols>
  <sheetData>
    <row r="1" spans="1:6" ht="28.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28.8">
      <c r="A2" s="1">
        <v>1</v>
      </c>
      <c r="B2" s="7">
        <v>615698</v>
      </c>
      <c r="C2" s="8" t="s">
        <v>29</v>
      </c>
      <c r="D2" s="1">
        <v>1</v>
      </c>
      <c r="E2" s="1">
        <v>1880</v>
      </c>
      <c r="F2" s="1">
        <f t="shared" ref="F2" si="0">D2*E2</f>
        <v>1880</v>
      </c>
    </row>
    <row r="3" spans="1:6">
      <c r="A3" s="138" t="s">
        <v>6</v>
      </c>
      <c r="B3" s="138"/>
      <c r="C3" s="138"/>
      <c r="D3" s="138"/>
      <c r="E3" s="138"/>
      <c r="F3" s="17">
        <f>SUM(F2)</f>
        <v>1880</v>
      </c>
    </row>
    <row r="4" spans="1:6">
      <c r="A4" s="138" t="s">
        <v>7</v>
      </c>
      <c r="B4" s="138"/>
      <c r="C4" s="138"/>
      <c r="D4" s="138"/>
      <c r="E4" s="138"/>
      <c r="F4" s="17">
        <f>F3*18%</f>
        <v>338.4</v>
      </c>
    </row>
    <row r="5" spans="1:6">
      <c r="A5" s="138" t="s">
        <v>8</v>
      </c>
      <c r="B5" s="138"/>
      <c r="C5" s="138"/>
      <c r="D5" s="138"/>
      <c r="E5" s="138"/>
      <c r="F5" s="17">
        <f>SUM(F3:F4)</f>
        <v>2218.4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E6"/>
    </sheetView>
  </sheetViews>
  <sheetFormatPr defaultRowHeight="14.4"/>
  <cols>
    <col min="1" max="1" width="8.88671875" style="20"/>
    <col min="2" max="2" width="21.44140625" style="20" customWidth="1"/>
    <col min="3" max="3" width="4.6640625" style="20" customWidth="1"/>
    <col min="4" max="4" width="15.33203125" style="20" customWidth="1"/>
    <col min="5" max="5" width="7.88671875" style="20" customWidth="1"/>
    <col min="6" max="16384" width="8.88671875" style="20"/>
  </cols>
  <sheetData>
    <row r="1" spans="1:5" ht="19.2" customHeight="1">
      <c r="A1" s="18" t="s">
        <v>10</v>
      </c>
      <c r="B1" s="18" t="s">
        <v>11</v>
      </c>
      <c r="C1" s="18" t="s">
        <v>31</v>
      </c>
      <c r="D1" s="18" t="s">
        <v>4</v>
      </c>
      <c r="E1" s="18" t="s">
        <v>18</v>
      </c>
    </row>
    <row r="2" spans="1:5" ht="33" customHeight="1">
      <c r="A2" s="1">
        <v>1</v>
      </c>
      <c r="B2" s="1" t="s">
        <v>74</v>
      </c>
      <c r="C2" s="1">
        <v>10</v>
      </c>
      <c r="D2" s="1">
        <v>8050.85</v>
      </c>
      <c r="E2" s="1">
        <f>C2*D2</f>
        <v>80508.5</v>
      </c>
    </row>
    <row r="3" spans="1:5">
      <c r="A3" s="135" t="s">
        <v>21</v>
      </c>
      <c r="B3" s="136"/>
      <c r="C3" s="136"/>
      <c r="D3" s="137"/>
      <c r="E3" s="18">
        <f>SUM(E2)</f>
        <v>80508.5</v>
      </c>
    </row>
    <row r="4" spans="1:5">
      <c r="A4" s="135" t="s">
        <v>75</v>
      </c>
      <c r="B4" s="136"/>
      <c r="C4" s="136"/>
      <c r="D4" s="137"/>
      <c r="E4" s="18">
        <f>E3*9%</f>
        <v>7245.7649999999994</v>
      </c>
    </row>
    <row r="5" spans="1:5">
      <c r="A5" s="135" t="s">
        <v>75</v>
      </c>
      <c r="B5" s="136"/>
      <c r="C5" s="136"/>
      <c r="D5" s="137"/>
      <c r="E5" s="18">
        <f>E3*9%</f>
        <v>7245.7649999999994</v>
      </c>
    </row>
    <row r="6" spans="1:5">
      <c r="A6" s="135" t="s">
        <v>8</v>
      </c>
      <c r="B6" s="136"/>
      <c r="C6" s="136"/>
      <c r="D6" s="137"/>
      <c r="E6" s="18">
        <f>SUM(E3:E5)</f>
        <v>95000.03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5" sqref="D15"/>
    </sheetView>
  </sheetViews>
  <sheetFormatPr defaultRowHeight="14.4"/>
  <cols>
    <col min="1" max="1" width="7.33203125" style="11" customWidth="1"/>
    <col min="2" max="2" width="52.88671875" style="11" customWidth="1"/>
    <col min="3" max="3" width="7.21875" style="11" customWidth="1"/>
    <col min="4" max="4" width="8.88671875" style="11"/>
    <col min="5" max="5" width="13.21875" style="11" customWidth="1"/>
    <col min="6" max="16384" width="8.88671875" style="11"/>
  </cols>
  <sheetData>
    <row r="1" spans="1:5" ht="18.600000000000001" customHeight="1">
      <c r="A1" s="22" t="s">
        <v>76</v>
      </c>
      <c r="B1" s="22" t="s">
        <v>77</v>
      </c>
      <c r="C1" s="22" t="s">
        <v>78</v>
      </c>
      <c r="D1" s="22" t="s">
        <v>79</v>
      </c>
      <c r="E1" s="22" t="s">
        <v>80</v>
      </c>
    </row>
    <row r="2" spans="1:5" ht="51" customHeight="1">
      <c r="A2" s="23">
        <v>1</v>
      </c>
      <c r="B2" s="23" t="s">
        <v>82</v>
      </c>
      <c r="C2" s="23">
        <v>33</v>
      </c>
      <c r="D2" s="23">
        <v>2500</v>
      </c>
      <c r="E2" s="23">
        <f>C2*D2</f>
        <v>82500</v>
      </c>
    </row>
    <row r="3" spans="1:5" ht="50.4" customHeight="1">
      <c r="A3" s="23">
        <v>2</v>
      </c>
      <c r="B3" s="23" t="s">
        <v>83</v>
      </c>
      <c r="C3" s="23">
        <v>1</v>
      </c>
      <c r="D3" s="23">
        <v>2400</v>
      </c>
      <c r="E3" s="23">
        <f t="shared" ref="E3:E4" si="0">C3*D3</f>
        <v>2400</v>
      </c>
    </row>
    <row r="4" spans="1:5" ht="69.599999999999994" customHeight="1">
      <c r="A4" s="23">
        <v>3</v>
      </c>
      <c r="B4" s="23" t="s">
        <v>84</v>
      </c>
      <c r="C4" s="23">
        <v>2</v>
      </c>
      <c r="D4" s="23">
        <v>8000</v>
      </c>
      <c r="E4" s="23">
        <f t="shared" si="0"/>
        <v>16000</v>
      </c>
    </row>
    <row r="5" spans="1:5" ht="15.6">
      <c r="A5" s="23">
        <v>4</v>
      </c>
      <c r="B5" s="23" t="s">
        <v>81</v>
      </c>
      <c r="C5" s="23">
        <v>1</v>
      </c>
      <c r="D5" s="23">
        <v>54000</v>
      </c>
      <c r="E5" s="23">
        <f>C5*D5</f>
        <v>54000</v>
      </c>
    </row>
    <row r="6" spans="1:5">
      <c r="A6" s="135" t="s">
        <v>21</v>
      </c>
      <c r="B6" s="136"/>
      <c r="C6" s="136"/>
      <c r="D6" s="137"/>
      <c r="E6" s="19">
        <f>SUM(E2:E5)</f>
        <v>154900</v>
      </c>
    </row>
    <row r="7" spans="1:5">
      <c r="A7" s="135" t="s">
        <v>7</v>
      </c>
      <c r="B7" s="136"/>
      <c r="C7" s="136"/>
      <c r="D7" s="137"/>
      <c r="E7" s="19">
        <f>E6*18%</f>
        <v>27882</v>
      </c>
    </row>
    <row r="8" spans="1:5">
      <c r="A8" s="135" t="s">
        <v>8</v>
      </c>
      <c r="B8" s="136"/>
      <c r="C8" s="136"/>
      <c r="D8" s="137"/>
      <c r="E8" s="19">
        <f>SUM(E6:E7)</f>
        <v>182782</v>
      </c>
    </row>
  </sheetData>
  <mergeCells count="3">
    <mergeCell ref="A6:D6"/>
    <mergeCell ref="A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14" sqref="H14"/>
    </sheetView>
  </sheetViews>
  <sheetFormatPr defaultRowHeight="14.4"/>
  <cols>
    <col min="2" max="2" width="11.88671875" customWidth="1"/>
    <col min="5" max="5" width="12.109375" customWidth="1"/>
  </cols>
  <sheetData>
    <row r="1" spans="1:6" ht="28.8">
      <c r="A1" s="3" t="s">
        <v>10</v>
      </c>
      <c r="B1" s="3" t="s">
        <v>11</v>
      </c>
      <c r="C1" s="3" t="s">
        <v>12</v>
      </c>
      <c r="D1" s="3" t="s">
        <v>13</v>
      </c>
      <c r="E1" s="3" t="s">
        <v>4</v>
      </c>
      <c r="F1" s="3" t="s">
        <v>6</v>
      </c>
    </row>
    <row r="2" spans="1:6" ht="28.8">
      <c r="A2" s="1">
        <v>1</v>
      </c>
      <c r="B2" s="1" t="s">
        <v>14</v>
      </c>
      <c r="C2" s="1" t="s">
        <v>15</v>
      </c>
      <c r="D2" s="1">
        <v>50</v>
      </c>
      <c r="E2" s="1">
        <v>445</v>
      </c>
      <c r="F2" s="1">
        <f>D2*E2</f>
        <v>22250</v>
      </c>
    </row>
    <row r="3" spans="1:6">
      <c r="A3" s="135" t="s">
        <v>6</v>
      </c>
      <c r="B3" s="136"/>
      <c r="C3" s="136"/>
      <c r="D3" s="136"/>
      <c r="E3" s="137"/>
      <c r="F3" s="3">
        <f>SUM(F2)</f>
        <v>22250</v>
      </c>
    </row>
    <row r="4" spans="1:6">
      <c r="A4" s="135" t="s">
        <v>7</v>
      </c>
      <c r="B4" s="136"/>
      <c r="C4" s="136"/>
      <c r="D4" s="136"/>
      <c r="E4" s="137"/>
      <c r="F4" s="3">
        <f>F3*18%</f>
        <v>4005</v>
      </c>
    </row>
    <row r="5" spans="1:6">
      <c r="A5" s="135" t="s">
        <v>8</v>
      </c>
      <c r="B5" s="136"/>
      <c r="C5" s="136"/>
      <c r="D5" s="136"/>
      <c r="E5" s="137"/>
      <c r="F5" s="3">
        <f>SUM(F3:F4)</f>
        <v>26255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5" sqref="C25"/>
    </sheetView>
  </sheetViews>
  <sheetFormatPr defaultRowHeight="14.4"/>
  <cols>
    <col min="1" max="1" width="6.21875" customWidth="1"/>
    <col min="2" max="2" width="12" customWidth="1"/>
    <col min="3" max="3" width="28.44140625" customWidth="1"/>
    <col min="4" max="4" width="5.6640625" customWidth="1"/>
    <col min="5" max="5" width="14.44140625" customWidth="1"/>
  </cols>
  <sheetData>
    <row r="1" spans="1:6" ht="21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ht="38.4" customHeight="1">
      <c r="A2" s="1">
        <v>1</v>
      </c>
      <c r="B2" s="1">
        <v>616026</v>
      </c>
      <c r="C2" s="1" t="s">
        <v>9</v>
      </c>
      <c r="D2" s="1">
        <v>3</v>
      </c>
      <c r="E2" s="1">
        <v>2245</v>
      </c>
      <c r="F2" s="1">
        <f>D2*E2</f>
        <v>6735</v>
      </c>
    </row>
    <row r="3" spans="1:6">
      <c r="A3" s="135" t="s">
        <v>6</v>
      </c>
      <c r="B3" s="136"/>
      <c r="C3" s="136"/>
      <c r="D3" s="136"/>
      <c r="E3" s="137"/>
      <c r="F3" s="21">
        <f>SUM(F2)</f>
        <v>6735</v>
      </c>
    </row>
    <row r="4" spans="1:6">
      <c r="A4" s="135" t="s">
        <v>7</v>
      </c>
      <c r="B4" s="136"/>
      <c r="C4" s="136"/>
      <c r="D4" s="136"/>
      <c r="E4" s="137"/>
      <c r="F4" s="21">
        <f>F3*18%</f>
        <v>1212.3</v>
      </c>
    </row>
    <row r="5" spans="1:6">
      <c r="A5" s="135" t="s">
        <v>8</v>
      </c>
      <c r="B5" s="136"/>
      <c r="C5" s="136"/>
      <c r="D5" s="136"/>
      <c r="E5" s="137"/>
      <c r="F5" s="21">
        <f>SUM(F3:F4)</f>
        <v>7947.3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1" sqref="D11"/>
    </sheetView>
  </sheetViews>
  <sheetFormatPr defaultRowHeight="14.4"/>
  <cols>
    <col min="3" max="3" width="37.33203125" customWidth="1"/>
  </cols>
  <sheetData>
    <row r="1" spans="1:6" ht="34.799999999999997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6" ht="29.4" customHeight="1">
      <c r="A2" s="1">
        <v>1</v>
      </c>
      <c r="B2" s="1">
        <v>616026</v>
      </c>
      <c r="C2" s="1" t="s">
        <v>9</v>
      </c>
      <c r="D2" s="1">
        <v>2</v>
      </c>
      <c r="E2" s="1">
        <v>2245</v>
      </c>
      <c r="F2" s="1">
        <f>D2*E2</f>
        <v>4490</v>
      </c>
    </row>
    <row r="3" spans="1:6">
      <c r="A3" s="135" t="s">
        <v>6</v>
      </c>
      <c r="B3" s="136"/>
      <c r="C3" s="136"/>
      <c r="D3" s="136"/>
      <c r="E3" s="137"/>
      <c r="F3" s="24">
        <f>SUM(F2:F2)</f>
        <v>4490</v>
      </c>
    </row>
    <row r="4" spans="1:6">
      <c r="A4" s="135" t="s">
        <v>7</v>
      </c>
      <c r="B4" s="136"/>
      <c r="C4" s="136"/>
      <c r="D4" s="136"/>
      <c r="E4" s="137"/>
      <c r="F4" s="24">
        <f>F3*18%</f>
        <v>808.19999999999993</v>
      </c>
    </row>
    <row r="5" spans="1:6">
      <c r="A5" s="135" t="s">
        <v>8</v>
      </c>
      <c r="B5" s="136"/>
      <c r="C5" s="136"/>
      <c r="D5" s="136"/>
      <c r="E5" s="137"/>
      <c r="F5" s="24">
        <f>SUM(F3:F4)</f>
        <v>5298.2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6" sqref="B16"/>
    </sheetView>
  </sheetViews>
  <sheetFormatPr defaultRowHeight="14.4"/>
  <sheetData>
    <row r="1" spans="1:6" ht="43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6" ht="72">
      <c r="A2" s="1">
        <v>1</v>
      </c>
      <c r="B2" s="1">
        <v>616026</v>
      </c>
      <c r="C2" s="1" t="s">
        <v>9</v>
      </c>
      <c r="D2" s="1">
        <v>2</v>
      </c>
      <c r="E2" s="1">
        <v>2245</v>
      </c>
      <c r="F2" s="1">
        <f>D2*E2</f>
        <v>4490</v>
      </c>
    </row>
    <row r="3" spans="1:6" ht="72">
      <c r="A3" s="1">
        <v>2</v>
      </c>
      <c r="B3" s="1">
        <v>630059</v>
      </c>
      <c r="C3" s="1" t="s">
        <v>25</v>
      </c>
      <c r="D3" s="1">
        <v>5</v>
      </c>
      <c r="E3" s="1">
        <v>1725</v>
      </c>
      <c r="F3" s="1">
        <f t="shared" ref="F3" si="0">D3*E3</f>
        <v>8625</v>
      </c>
    </row>
    <row r="4" spans="1:6">
      <c r="A4" s="135" t="s">
        <v>6</v>
      </c>
      <c r="B4" s="136"/>
      <c r="C4" s="136"/>
      <c r="D4" s="136"/>
      <c r="E4" s="137"/>
      <c r="F4" s="24">
        <f>SUM(F2:F3)</f>
        <v>13115</v>
      </c>
    </row>
    <row r="5" spans="1:6">
      <c r="A5" s="135" t="s">
        <v>7</v>
      </c>
      <c r="B5" s="136"/>
      <c r="C5" s="136"/>
      <c r="D5" s="136"/>
      <c r="E5" s="137"/>
      <c r="F5" s="24">
        <f>F4*18%</f>
        <v>2360.6999999999998</v>
      </c>
    </row>
    <row r="6" spans="1:6">
      <c r="A6" s="135" t="s">
        <v>8</v>
      </c>
      <c r="B6" s="136"/>
      <c r="C6" s="136"/>
      <c r="D6" s="136"/>
      <c r="E6" s="137"/>
      <c r="F6" s="24">
        <f>SUM(F4:F5)</f>
        <v>15475.7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cols>
    <col min="1" max="1" width="9.109375" customWidth="1"/>
    <col min="2" max="2" width="20.109375" customWidth="1"/>
    <col min="3" max="3" width="15.109375" customWidth="1"/>
    <col min="4" max="4" width="9.77734375" customWidth="1"/>
    <col min="5" max="5" width="14.88671875" customWidth="1"/>
  </cols>
  <sheetData>
    <row r="1" spans="1:6" ht="28.2" customHeight="1">
      <c r="A1" s="25" t="s">
        <v>10</v>
      </c>
      <c r="B1" s="25" t="s">
        <v>11</v>
      </c>
      <c r="C1" s="25" t="s">
        <v>12</v>
      </c>
      <c r="D1" s="25" t="s">
        <v>13</v>
      </c>
      <c r="E1" s="25" t="s">
        <v>4</v>
      </c>
      <c r="F1" s="25" t="s">
        <v>18</v>
      </c>
    </row>
    <row r="2" spans="1:6" ht="40.799999999999997" customHeight="1">
      <c r="A2" s="1">
        <v>1</v>
      </c>
      <c r="B2" s="1" t="s">
        <v>19</v>
      </c>
      <c r="C2" s="1" t="s">
        <v>20</v>
      </c>
      <c r="D2" s="1">
        <v>20</v>
      </c>
      <c r="E2" s="1">
        <v>702</v>
      </c>
      <c r="F2" s="1">
        <f>D2*E2</f>
        <v>14040</v>
      </c>
    </row>
    <row r="3" spans="1:6">
      <c r="A3" s="135" t="s">
        <v>21</v>
      </c>
      <c r="B3" s="136"/>
      <c r="C3" s="136"/>
      <c r="D3" s="136"/>
      <c r="E3" s="137"/>
      <c r="F3" s="25">
        <f>SUM(F2)</f>
        <v>14040</v>
      </c>
    </row>
    <row r="4" spans="1:6">
      <c r="A4" s="135" t="s">
        <v>7</v>
      </c>
      <c r="B4" s="136"/>
      <c r="C4" s="136"/>
      <c r="D4" s="136"/>
      <c r="E4" s="137"/>
      <c r="F4" s="25">
        <f>F3*18%</f>
        <v>2527.1999999999998</v>
      </c>
    </row>
    <row r="5" spans="1:6">
      <c r="A5" s="135" t="s">
        <v>22</v>
      </c>
      <c r="B5" s="136"/>
      <c r="C5" s="136"/>
      <c r="D5" s="136"/>
      <c r="E5" s="137"/>
      <c r="F5" s="25">
        <f>SUM(F3:F4)</f>
        <v>16567.2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/>
  <cols>
    <col min="2" max="2" width="22.33203125" customWidth="1"/>
    <col min="3" max="3" width="19.6640625" customWidth="1"/>
  </cols>
  <sheetData>
    <row r="1" spans="1:6" ht="26.4" customHeight="1">
      <c r="A1" s="26" t="s">
        <v>10</v>
      </c>
      <c r="B1" s="26" t="s">
        <v>11</v>
      </c>
      <c r="C1" s="26" t="s">
        <v>12</v>
      </c>
      <c r="D1" s="26" t="s">
        <v>13</v>
      </c>
      <c r="E1" s="26" t="s">
        <v>4</v>
      </c>
      <c r="F1" s="26" t="s">
        <v>18</v>
      </c>
    </row>
    <row r="2" spans="1:6" ht="37.200000000000003" customHeight="1">
      <c r="A2" s="1">
        <v>1</v>
      </c>
      <c r="B2" s="1" t="s">
        <v>85</v>
      </c>
      <c r="C2" s="1" t="s">
        <v>86</v>
      </c>
      <c r="D2" s="1" t="s">
        <v>87</v>
      </c>
      <c r="E2" s="1">
        <v>545</v>
      </c>
      <c r="F2" s="1">
        <v>8175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/>
  <cols>
    <col min="1" max="1" width="6.88671875" customWidth="1"/>
    <col min="2" max="2" width="36.33203125" customWidth="1"/>
    <col min="3" max="3" width="5.44140625" customWidth="1"/>
    <col min="4" max="4" width="14.21875" customWidth="1"/>
    <col min="5" max="5" width="7.88671875" customWidth="1"/>
  </cols>
  <sheetData>
    <row r="1" spans="1:5" ht="24.6" customHeight="1">
      <c r="A1" s="27" t="s">
        <v>10</v>
      </c>
      <c r="B1" s="27" t="s">
        <v>11</v>
      </c>
      <c r="C1" s="27" t="s">
        <v>31</v>
      </c>
      <c r="D1" s="27" t="s">
        <v>4</v>
      </c>
      <c r="E1" s="27" t="s">
        <v>18</v>
      </c>
    </row>
    <row r="2" spans="1:5" ht="43.2">
      <c r="A2" s="1">
        <v>1</v>
      </c>
      <c r="B2" s="1" t="s">
        <v>88</v>
      </c>
      <c r="C2" s="1">
        <v>10</v>
      </c>
      <c r="D2" s="1">
        <v>34100</v>
      </c>
      <c r="E2" s="1">
        <f>C2*D2</f>
        <v>341000</v>
      </c>
    </row>
    <row r="3" spans="1:5">
      <c r="A3" s="138" t="s">
        <v>6</v>
      </c>
      <c r="B3" s="138"/>
      <c r="C3" s="138"/>
      <c r="D3" s="138"/>
      <c r="E3" s="27">
        <f>SUM(E2)</f>
        <v>341000</v>
      </c>
    </row>
    <row r="4" spans="1:5">
      <c r="A4" s="138" t="s">
        <v>7</v>
      </c>
      <c r="B4" s="138"/>
      <c r="C4" s="138"/>
      <c r="D4" s="138"/>
      <c r="E4" s="27">
        <f>E3*18%</f>
        <v>61380</v>
      </c>
    </row>
    <row r="5" spans="1:5" ht="14.4" customHeight="1">
      <c r="A5" s="138" t="s">
        <v>8</v>
      </c>
      <c r="B5" s="138"/>
      <c r="C5" s="138"/>
      <c r="D5" s="138"/>
      <c r="E5" s="27">
        <f>SUM(E3:E4)</f>
        <v>402380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workbookViewId="0">
      <selection activeCell="O12" sqref="O12"/>
    </sheetView>
  </sheetViews>
  <sheetFormatPr defaultRowHeight="14.4"/>
  <cols>
    <col min="1" max="1" width="7.6640625" customWidth="1"/>
    <col min="2" max="2" width="44.88671875" customWidth="1"/>
    <col min="3" max="3" width="6" customWidth="1"/>
    <col min="4" max="4" width="14.33203125" customWidth="1"/>
  </cols>
  <sheetData>
    <row r="1" spans="1:5" ht="20.399999999999999" customHeight="1">
      <c r="A1" s="28" t="s">
        <v>10</v>
      </c>
      <c r="B1" s="28" t="s">
        <v>11</v>
      </c>
      <c r="C1" s="28" t="s">
        <v>31</v>
      </c>
      <c r="D1" s="28" t="s">
        <v>4</v>
      </c>
      <c r="E1" s="28" t="s">
        <v>18</v>
      </c>
    </row>
    <row r="2" spans="1:5" ht="84" customHeight="1">
      <c r="A2" s="29">
        <v>1</v>
      </c>
      <c r="B2" s="30" t="s">
        <v>93</v>
      </c>
      <c r="C2" s="29">
        <v>12</v>
      </c>
      <c r="D2" s="29">
        <v>5200</v>
      </c>
      <c r="E2" s="29">
        <f>C2*D2</f>
        <v>62400</v>
      </c>
    </row>
    <row r="3" spans="1:5">
      <c r="A3" s="29">
        <v>2</v>
      </c>
      <c r="B3" s="30" t="s">
        <v>89</v>
      </c>
      <c r="C3" s="29">
        <v>12</v>
      </c>
      <c r="D3" s="29">
        <v>300</v>
      </c>
      <c r="E3" s="29">
        <f t="shared" ref="E3:E6" si="0">C3*D3</f>
        <v>3600</v>
      </c>
    </row>
    <row r="4" spans="1:5">
      <c r="A4" s="29">
        <v>3</v>
      </c>
      <c r="B4" s="30" t="s">
        <v>90</v>
      </c>
      <c r="C4" s="29">
        <v>12</v>
      </c>
      <c r="D4" s="29">
        <v>500</v>
      </c>
      <c r="E4" s="29">
        <f t="shared" si="0"/>
        <v>6000</v>
      </c>
    </row>
    <row r="5" spans="1:5">
      <c r="A5" s="29">
        <v>4</v>
      </c>
      <c r="B5" s="30" t="s">
        <v>91</v>
      </c>
      <c r="C5" s="29">
        <v>12</v>
      </c>
      <c r="D5" s="29">
        <v>250</v>
      </c>
      <c r="E5" s="29">
        <f t="shared" si="0"/>
        <v>3000</v>
      </c>
    </row>
    <row r="6" spans="1:5">
      <c r="A6" s="29">
        <v>5</v>
      </c>
      <c r="B6" s="30" t="s">
        <v>92</v>
      </c>
      <c r="C6" s="29">
        <v>12</v>
      </c>
      <c r="D6" s="29">
        <v>50</v>
      </c>
      <c r="E6" s="29">
        <f t="shared" si="0"/>
        <v>600</v>
      </c>
    </row>
    <row r="7" spans="1:5">
      <c r="A7" s="140" t="s">
        <v>6</v>
      </c>
      <c r="B7" s="140"/>
      <c r="C7" s="140"/>
      <c r="D7" s="140"/>
      <c r="E7" s="31">
        <f>SUM(E2:E6)</f>
        <v>75600</v>
      </c>
    </row>
    <row r="8" spans="1:5">
      <c r="A8" s="140" t="s">
        <v>7</v>
      </c>
      <c r="B8" s="140"/>
      <c r="C8" s="140"/>
      <c r="D8" s="140"/>
      <c r="E8" s="31">
        <f>E7*18%</f>
        <v>13608</v>
      </c>
    </row>
    <row r="9" spans="1:5">
      <c r="A9" s="140" t="s">
        <v>8</v>
      </c>
      <c r="B9" s="140"/>
      <c r="C9" s="140"/>
      <c r="D9" s="140"/>
      <c r="E9" s="31">
        <f>SUM(E7:E8)</f>
        <v>89208</v>
      </c>
    </row>
    <row r="11" spans="1:5">
      <c r="A11" s="112" t="s">
        <v>10</v>
      </c>
      <c r="B11" s="112" t="s">
        <v>11</v>
      </c>
      <c r="C11" s="112" t="s">
        <v>31</v>
      </c>
      <c r="D11" s="112" t="s">
        <v>4</v>
      </c>
      <c r="E11" s="112" t="s">
        <v>18</v>
      </c>
    </row>
    <row r="12" spans="1:5" ht="82.8">
      <c r="A12" s="29">
        <v>1</v>
      </c>
      <c r="B12" s="30" t="s">
        <v>93</v>
      </c>
      <c r="C12" s="29">
        <v>4</v>
      </c>
      <c r="D12" s="29">
        <v>5200</v>
      </c>
      <c r="E12" s="29">
        <f>C12*D12</f>
        <v>20800</v>
      </c>
    </row>
    <row r="13" spans="1:5">
      <c r="A13" s="29">
        <v>2</v>
      </c>
      <c r="B13" s="30" t="s">
        <v>89</v>
      </c>
      <c r="C13" s="29">
        <v>4</v>
      </c>
      <c r="D13" s="29">
        <v>300</v>
      </c>
      <c r="E13" s="29">
        <f t="shared" ref="E13:E16" si="1">C13*D13</f>
        <v>1200</v>
      </c>
    </row>
    <row r="14" spans="1:5">
      <c r="A14" s="29">
        <v>3</v>
      </c>
      <c r="B14" s="30" t="s">
        <v>90</v>
      </c>
      <c r="C14" s="29">
        <v>4</v>
      </c>
      <c r="D14" s="29">
        <v>500</v>
      </c>
      <c r="E14" s="29">
        <f t="shared" si="1"/>
        <v>2000</v>
      </c>
    </row>
    <row r="15" spans="1:5">
      <c r="A15" s="29">
        <v>4</v>
      </c>
      <c r="B15" s="30" t="s">
        <v>91</v>
      </c>
      <c r="C15" s="29">
        <v>4</v>
      </c>
      <c r="D15" s="29">
        <v>250</v>
      </c>
      <c r="E15" s="29">
        <f t="shared" si="1"/>
        <v>1000</v>
      </c>
    </row>
    <row r="16" spans="1:5">
      <c r="A16" s="29">
        <v>5</v>
      </c>
      <c r="B16" s="30" t="s">
        <v>92</v>
      </c>
      <c r="C16" s="29">
        <v>4</v>
      </c>
      <c r="D16" s="29">
        <v>50</v>
      </c>
      <c r="E16" s="29">
        <f t="shared" si="1"/>
        <v>200</v>
      </c>
    </row>
    <row r="17" spans="1:5">
      <c r="A17" s="140" t="s">
        <v>6</v>
      </c>
      <c r="B17" s="140"/>
      <c r="C17" s="140"/>
      <c r="D17" s="140"/>
      <c r="E17" s="111">
        <f>SUM(E12:E16)</f>
        <v>25200</v>
      </c>
    </row>
    <row r="18" spans="1:5">
      <c r="A18" s="140" t="s">
        <v>7</v>
      </c>
      <c r="B18" s="140"/>
      <c r="C18" s="140"/>
      <c r="D18" s="140"/>
      <c r="E18" s="111">
        <f>E17*18%</f>
        <v>4536</v>
      </c>
    </row>
    <row r="19" spans="1:5">
      <c r="A19" s="140" t="s">
        <v>8</v>
      </c>
      <c r="B19" s="140"/>
      <c r="C19" s="140"/>
      <c r="D19" s="140"/>
      <c r="E19" s="111">
        <f>SUM(E17:E18)</f>
        <v>29736</v>
      </c>
    </row>
  </sheetData>
  <mergeCells count="6">
    <mergeCell ref="A19:D19"/>
    <mergeCell ref="A7:D7"/>
    <mergeCell ref="A8:D8"/>
    <mergeCell ref="A9:D9"/>
    <mergeCell ref="A17:D17"/>
    <mergeCell ref="A18:D1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7" sqref="C27"/>
    </sheetView>
  </sheetViews>
  <sheetFormatPr defaultRowHeight="14.4"/>
  <cols>
    <col min="1" max="1" width="6.77734375" style="11" customWidth="1"/>
    <col min="2" max="2" width="14.33203125" style="11" customWidth="1"/>
    <col min="3" max="3" width="33.33203125" style="11" customWidth="1"/>
    <col min="4" max="4" width="8.88671875" style="11"/>
    <col min="5" max="5" width="19" style="11" customWidth="1"/>
    <col min="6" max="16384" width="8.88671875" style="11"/>
  </cols>
  <sheetData>
    <row r="1" spans="1:6" ht="18.600000000000001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</row>
    <row r="2" spans="1:6" ht="28.8">
      <c r="A2" s="1">
        <v>1</v>
      </c>
      <c r="B2" s="1">
        <v>616039</v>
      </c>
      <c r="C2" s="1" t="s">
        <v>24</v>
      </c>
      <c r="D2" s="1">
        <v>10</v>
      </c>
      <c r="E2" s="1">
        <v>3100</v>
      </c>
      <c r="F2" s="1">
        <f>D2*E2</f>
        <v>31000</v>
      </c>
    </row>
    <row r="3" spans="1:6" ht="28.8">
      <c r="A3" s="1">
        <v>2</v>
      </c>
      <c r="B3" s="1">
        <v>630059</v>
      </c>
      <c r="C3" s="1" t="s">
        <v>25</v>
      </c>
      <c r="D3" s="1">
        <v>10</v>
      </c>
      <c r="E3" s="1">
        <v>1725</v>
      </c>
      <c r="F3" s="1">
        <f t="shared" ref="F3" si="0">D3*E3</f>
        <v>17250</v>
      </c>
    </row>
    <row r="4" spans="1:6">
      <c r="A4" s="135" t="s">
        <v>6</v>
      </c>
      <c r="B4" s="136"/>
      <c r="C4" s="136"/>
      <c r="D4" s="136"/>
      <c r="E4" s="137"/>
      <c r="F4" s="32">
        <f>SUM(F2:F3)</f>
        <v>48250</v>
      </c>
    </row>
    <row r="5" spans="1:6">
      <c r="A5" s="135" t="s">
        <v>7</v>
      </c>
      <c r="B5" s="136"/>
      <c r="C5" s="136"/>
      <c r="D5" s="136"/>
      <c r="E5" s="137"/>
      <c r="F5" s="32">
        <f>F4*18%</f>
        <v>8685</v>
      </c>
    </row>
    <row r="6" spans="1:6">
      <c r="A6" s="135" t="s">
        <v>8</v>
      </c>
      <c r="B6" s="136"/>
      <c r="C6" s="136"/>
      <c r="D6" s="136"/>
      <c r="E6" s="137"/>
      <c r="F6" s="32">
        <f>SUM(F4:F5)</f>
        <v>56935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cols>
    <col min="1" max="1" width="7.6640625" customWidth="1"/>
    <col min="2" max="2" width="17.6640625" customWidth="1"/>
    <col min="3" max="3" width="16.44140625" customWidth="1"/>
    <col min="5" max="5" width="14.5546875" customWidth="1"/>
  </cols>
  <sheetData>
    <row r="1" spans="1:6" ht="22.2" customHeight="1">
      <c r="A1" s="32" t="s">
        <v>10</v>
      </c>
      <c r="B1" s="32" t="s">
        <v>11</v>
      </c>
      <c r="C1" s="32" t="s">
        <v>12</v>
      </c>
      <c r="D1" s="32" t="s">
        <v>13</v>
      </c>
      <c r="E1" s="32" t="s">
        <v>4</v>
      </c>
      <c r="F1" s="32" t="s">
        <v>18</v>
      </c>
    </row>
    <row r="2" spans="1:6" ht="33" customHeight="1">
      <c r="A2" s="1">
        <v>1</v>
      </c>
      <c r="B2" s="1" t="s">
        <v>19</v>
      </c>
      <c r="C2" s="1" t="s">
        <v>20</v>
      </c>
      <c r="D2" s="1">
        <v>5</v>
      </c>
      <c r="E2" s="1">
        <v>702</v>
      </c>
      <c r="F2" s="1">
        <f>D2*E2</f>
        <v>3510</v>
      </c>
    </row>
    <row r="3" spans="1:6">
      <c r="A3" s="135" t="s">
        <v>21</v>
      </c>
      <c r="B3" s="136"/>
      <c r="C3" s="136"/>
      <c r="D3" s="136"/>
      <c r="E3" s="137"/>
      <c r="F3" s="32">
        <f>SUM(F2)</f>
        <v>3510</v>
      </c>
    </row>
    <row r="4" spans="1:6">
      <c r="A4" s="135" t="s">
        <v>7</v>
      </c>
      <c r="B4" s="136"/>
      <c r="C4" s="136"/>
      <c r="D4" s="136"/>
      <c r="E4" s="137"/>
      <c r="F4" s="32">
        <f>F3*18%</f>
        <v>631.79999999999995</v>
      </c>
    </row>
    <row r="5" spans="1:6">
      <c r="A5" s="135" t="s">
        <v>22</v>
      </c>
      <c r="B5" s="136"/>
      <c r="C5" s="136"/>
      <c r="D5" s="136"/>
      <c r="E5" s="137"/>
      <c r="F5" s="32">
        <f>SUM(F3:F4)</f>
        <v>4141.8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4"/>
  <cols>
    <col min="2" max="2" width="24.6640625" customWidth="1"/>
    <col min="5" max="5" width="15.6640625" customWidth="1"/>
  </cols>
  <sheetData>
    <row r="1" spans="1:6" ht="18.600000000000001" customHeight="1">
      <c r="A1" s="32" t="s">
        <v>10</v>
      </c>
      <c r="B1" s="32" t="s">
        <v>11</v>
      </c>
      <c r="C1" s="32" t="s">
        <v>12</v>
      </c>
      <c r="D1" s="32" t="s">
        <v>13</v>
      </c>
      <c r="E1" s="32" t="s">
        <v>4</v>
      </c>
      <c r="F1" s="32" t="s">
        <v>6</v>
      </c>
    </row>
    <row r="2" spans="1:6" ht="30.6" customHeight="1">
      <c r="A2" s="1">
        <v>1</v>
      </c>
      <c r="B2" s="1" t="s">
        <v>23</v>
      </c>
      <c r="C2" s="1" t="s">
        <v>15</v>
      </c>
      <c r="D2" s="1">
        <v>15</v>
      </c>
      <c r="E2" s="1">
        <v>950</v>
      </c>
      <c r="F2" s="1">
        <f>D2*E2</f>
        <v>14250</v>
      </c>
    </row>
    <row r="3" spans="1:6">
      <c r="A3" s="1">
        <v>2</v>
      </c>
      <c r="B3" s="1" t="s">
        <v>14</v>
      </c>
      <c r="C3" s="1" t="s">
        <v>15</v>
      </c>
      <c r="D3" s="1">
        <v>7</v>
      </c>
      <c r="E3" s="1">
        <v>445</v>
      </c>
      <c r="F3" s="1">
        <f>D3*E3</f>
        <v>3115</v>
      </c>
    </row>
    <row r="4" spans="1:6">
      <c r="A4" s="138" t="s">
        <v>6</v>
      </c>
      <c r="B4" s="138"/>
      <c r="C4" s="138"/>
      <c r="D4" s="138"/>
      <c r="E4" s="138"/>
      <c r="F4" s="32">
        <f>SUM(F2:F3)</f>
        <v>17365</v>
      </c>
    </row>
    <row r="5" spans="1:6">
      <c r="A5" s="138" t="s">
        <v>7</v>
      </c>
      <c r="B5" s="138"/>
      <c r="C5" s="138"/>
      <c r="D5" s="138"/>
      <c r="E5" s="138"/>
      <c r="F5" s="32">
        <f>F4*18%</f>
        <v>3125.7</v>
      </c>
    </row>
    <row r="6" spans="1:6">
      <c r="A6" s="138" t="s">
        <v>8</v>
      </c>
      <c r="B6" s="138"/>
      <c r="C6" s="138"/>
      <c r="D6" s="138"/>
      <c r="E6" s="138"/>
      <c r="F6" s="32">
        <f>SUM(F4:F5)</f>
        <v>20490.7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9.109375" defaultRowHeight="14.4"/>
  <cols>
    <col min="1" max="1" width="9.109375" style="2"/>
    <col min="2" max="2" width="16.44140625" style="2" customWidth="1"/>
    <col min="3" max="3" width="9.109375" style="2"/>
    <col min="4" max="4" width="19.109375" style="2" customWidth="1"/>
    <col min="5" max="5" width="17.33203125" style="2" customWidth="1"/>
    <col min="6" max="16384" width="9.109375" style="2"/>
  </cols>
  <sheetData>
    <row r="1" spans="1:5" ht="36.75" customHeight="1">
      <c r="A1" s="3" t="s">
        <v>10</v>
      </c>
      <c r="B1" s="3" t="s">
        <v>11</v>
      </c>
      <c r="C1" s="3" t="s">
        <v>13</v>
      </c>
      <c r="D1" s="3" t="s">
        <v>4</v>
      </c>
      <c r="E1" s="3" t="s">
        <v>6</v>
      </c>
    </row>
    <row r="2" spans="1:5" ht="22.5" customHeight="1">
      <c r="A2" s="1">
        <v>1</v>
      </c>
      <c r="B2" s="1" t="s">
        <v>16</v>
      </c>
      <c r="C2" s="1">
        <v>50</v>
      </c>
      <c r="D2" s="1">
        <v>1800</v>
      </c>
      <c r="E2" s="1">
        <f>D2*C2</f>
        <v>90000</v>
      </c>
    </row>
    <row r="3" spans="1:5" ht="20.25" customHeight="1">
      <c r="A3" s="135" t="s">
        <v>6</v>
      </c>
      <c r="B3" s="136"/>
      <c r="C3" s="136"/>
      <c r="D3" s="137"/>
      <c r="E3" s="3">
        <f>SUM(E2)</f>
        <v>90000</v>
      </c>
    </row>
    <row r="4" spans="1:5" ht="23.25" customHeight="1">
      <c r="A4" s="135" t="s">
        <v>7</v>
      </c>
      <c r="B4" s="136"/>
      <c r="C4" s="136"/>
      <c r="D4" s="137"/>
      <c r="E4" s="3">
        <f>E3*18%</f>
        <v>16200</v>
      </c>
    </row>
    <row r="5" spans="1:5" ht="24.75" customHeight="1">
      <c r="A5" s="135" t="s">
        <v>8</v>
      </c>
      <c r="B5" s="136"/>
      <c r="C5" s="136"/>
      <c r="D5" s="137"/>
      <c r="E5" s="3">
        <f>SUM(E3:E4)</f>
        <v>106200</v>
      </c>
    </row>
  </sheetData>
  <mergeCells count="3">
    <mergeCell ref="A3:D3"/>
    <mergeCell ref="A4:D4"/>
    <mergeCell ref="A5:D5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25" sqref="H25"/>
    </sheetView>
  </sheetViews>
  <sheetFormatPr defaultRowHeight="14.4"/>
  <cols>
    <col min="2" max="2" width="12.5546875" customWidth="1"/>
  </cols>
  <sheetData>
    <row r="1" spans="1:6" ht="28.8">
      <c r="A1" s="33" t="s">
        <v>10</v>
      </c>
      <c r="B1" s="33" t="s">
        <v>11</v>
      </c>
      <c r="C1" s="33" t="s">
        <v>12</v>
      </c>
      <c r="D1" s="33" t="s">
        <v>13</v>
      </c>
      <c r="E1" s="33" t="s">
        <v>4</v>
      </c>
      <c r="F1" s="33" t="s">
        <v>6</v>
      </c>
    </row>
    <row r="2" spans="1:6" ht="28.8">
      <c r="A2" s="1">
        <v>1</v>
      </c>
      <c r="B2" s="1" t="s">
        <v>14</v>
      </c>
      <c r="C2" s="1" t="s">
        <v>15</v>
      </c>
      <c r="D2" s="1">
        <v>40</v>
      </c>
      <c r="E2" s="1">
        <v>445</v>
      </c>
      <c r="F2" s="1">
        <f>D2*E2</f>
        <v>17800</v>
      </c>
    </row>
    <row r="3" spans="1:6">
      <c r="A3" s="138" t="s">
        <v>6</v>
      </c>
      <c r="B3" s="138"/>
      <c r="C3" s="138"/>
      <c r="D3" s="138"/>
      <c r="E3" s="138"/>
      <c r="F3" s="33">
        <f>SUM(F2:F2)</f>
        <v>17800</v>
      </c>
    </row>
    <row r="4" spans="1:6">
      <c r="A4" s="138" t="s">
        <v>7</v>
      </c>
      <c r="B4" s="138"/>
      <c r="C4" s="138"/>
      <c r="D4" s="138"/>
      <c r="E4" s="138"/>
      <c r="F4" s="33">
        <f>F3*18%</f>
        <v>3204</v>
      </c>
    </row>
    <row r="5" spans="1:6">
      <c r="A5" s="138" t="s">
        <v>8</v>
      </c>
      <c r="B5" s="138"/>
      <c r="C5" s="138"/>
      <c r="D5" s="138"/>
      <c r="E5" s="138"/>
      <c r="F5" s="33">
        <f>SUM(F3:F4)</f>
        <v>21004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G6"/>
    </sheetView>
  </sheetViews>
  <sheetFormatPr defaultRowHeight="14.4"/>
  <cols>
    <col min="1" max="1" width="7.33203125" style="2" customWidth="1"/>
    <col min="2" max="2" width="46.5546875" style="2" customWidth="1"/>
    <col min="3" max="3" width="10.21875" style="2" customWidth="1"/>
    <col min="4" max="4" width="11.33203125" style="2" customWidth="1"/>
    <col min="5" max="5" width="23" style="2" customWidth="1"/>
    <col min="6" max="6" width="7.33203125" style="2" customWidth="1"/>
    <col min="7" max="7" width="9.5546875" style="2" bestFit="1" customWidth="1"/>
    <col min="8" max="16384" width="8.88671875" style="2"/>
  </cols>
  <sheetData>
    <row r="1" spans="1:12" ht="25.2" customHeight="1">
      <c r="A1" s="34" t="s">
        <v>10</v>
      </c>
      <c r="B1" s="34" t="s">
        <v>11</v>
      </c>
      <c r="C1" s="34" t="s">
        <v>31</v>
      </c>
      <c r="D1" s="34" t="s">
        <v>4</v>
      </c>
      <c r="E1" s="36" t="s">
        <v>96</v>
      </c>
      <c r="F1" s="36" t="s">
        <v>97</v>
      </c>
      <c r="G1" s="34" t="s">
        <v>18</v>
      </c>
    </row>
    <row r="2" spans="1:12" ht="18.600000000000001" customHeight="1">
      <c r="A2" s="1">
        <v>1</v>
      </c>
      <c r="B2" s="1" t="s">
        <v>95</v>
      </c>
      <c r="C2" s="1">
        <v>14</v>
      </c>
      <c r="D2" s="1">
        <v>860</v>
      </c>
      <c r="E2" s="1">
        <v>0</v>
      </c>
      <c r="F2" s="1">
        <v>0</v>
      </c>
      <c r="G2" s="1">
        <f>C2*D2</f>
        <v>12040</v>
      </c>
    </row>
    <row r="3" spans="1:12" ht="54" customHeight="1">
      <c r="A3" s="1">
        <v>2</v>
      </c>
      <c r="B3" s="35" t="s">
        <v>94</v>
      </c>
      <c r="C3" s="1">
        <v>14</v>
      </c>
      <c r="D3" s="1">
        <v>33140</v>
      </c>
      <c r="E3" s="1">
        <f>D3*1%</f>
        <v>331.40000000000003</v>
      </c>
      <c r="F3" s="1">
        <v>32808</v>
      </c>
      <c r="G3" s="1">
        <f>C3*F3</f>
        <v>459312</v>
      </c>
    </row>
    <row r="4" spans="1:12">
      <c r="A4" s="138" t="s">
        <v>6</v>
      </c>
      <c r="B4" s="138"/>
      <c r="C4" s="138"/>
      <c r="D4" s="138"/>
      <c r="E4" s="36"/>
      <c r="F4" s="36"/>
      <c r="G4" s="34">
        <f>SUM(G2:G3)</f>
        <v>471352</v>
      </c>
    </row>
    <row r="5" spans="1:12">
      <c r="A5" s="138" t="s">
        <v>7</v>
      </c>
      <c r="B5" s="138"/>
      <c r="C5" s="138"/>
      <c r="D5" s="138"/>
      <c r="E5" s="36"/>
      <c r="F5" s="36"/>
      <c r="G5" s="34">
        <f>G4*18%</f>
        <v>84843.36</v>
      </c>
    </row>
    <row r="6" spans="1:12">
      <c r="A6" s="138" t="s">
        <v>8</v>
      </c>
      <c r="B6" s="138"/>
      <c r="C6" s="138"/>
      <c r="D6" s="138"/>
      <c r="E6" s="36"/>
      <c r="F6" s="36"/>
      <c r="G6" s="34">
        <f>SUM(G4:G5)</f>
        <v>556195.36</v>
      </c>
    </row>
    <row r="13" spans="1:12">
      <c r="L13" s="2">
        <v>33140</v>
      </c>
    </row>
    <row r="14" spans="1:12">
      <c r="B14" s="2">
        <f>459312*18%</f>
        <v>82676.160000000003</v>
      </c>
      <c r="C14" s="2">
        <f>12040*18%</f>
        <v>2167.1999999999998</v>
      </c>
      <c r="L14" s="2">
        <f>L13*1%</f>
        <v>331.40000000000003</v>
      </c>
    </row>
    <row r="15" spans="1:12">
      <c r="B15" s="46">
        <f>B14+459312</f>
        <v>541988.16</v>
      </c>
      <c r="C15" s="46">
        <f>C14+12040</f>
        <v>14207.2</v>
      </c>
      <c r="L15" s="2">
        <f>L13-L14</f>
        <v>32808.6</v>
      </c>
    </row>
    <row r="16" spans="1:12">
      <c r="B16" s="2">
        <f>200000+200000+141988</f>
        <v>541988</v>
      </c>
      <c r="C16" s="2">
        <f>C15+B15</f>
        <v>556195.36</v>
      </c>
    </row>
    <row r="20" spans="3:3">
      <c r="C20" s="37"/>
    </row>
  </sheetData>
  <mergeCells count="3">
    <mergeCell ref="A4:D4"/>
    <mergeCell ref="A5:D5"/>
    <mergeCell ref="A6:D6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zoomScaleNormal="100" workbookViewId="0">
      <selection activeCell="B18" sqref="B18"/>
    </sheetView>
  </sheetViews>
  <sheetFormatPr defaultRowHeight="14.4"/>
  <cols>
    <col min="1" max="1" width="7.109375" style="11" customWidth="1"/>
    <col min="2" max="2" width="67.77734375" style="11" customWidth="1"/>
    <col min="3" max="6" width="8.88671875" style="11"/>
    <col min="7" max="10" width="8.88671875" style="109"/>
    <col min="11" max="16384" width="8.88671875" style="11"/>
  </cols>
  <sheetData>
    <row r="1" spans="1:10" ht="28.8">
      <c r="A1" s="39" t="s">
        <v>0</v>
      </c>
      <c r="B1" s="40" t="s">
        <v>30</v>
      </c>
      <c r="C1" s="40" t="s">
        <v>31</v>
      </c>
      <c r="D1" s="40" t="s">
        <v>97</v>
      </c>
      <c r="E1" s="40" t="s">
        <v>18</v>
      </c>
      <c r="G1" s="109" t="s">
        <v>162</v>
      </c>
      <c r="H1" s="109" t="s">
        <v>163</v>
      </c>
    </row>
    <row r="2" spans="1:10" ht="15.6">
      <c r="A2" s="41">
        <v>1</v>
      </c>
      <c r="B2" s="42" t="s">
        <v>98</v>
      </c>
      <c r="C2" s="42">
        <v>35</v>
      </c>
      <c r="D2" s="42">
        <v>2200</v>
      </c>
      <c r="E2" s="42">
        <f>C2*D2</f>
        <v>77000</v>
      </c>
      <c r="G2" s="109">
        <v>35</v>
      </c>
      <c r="H2" s="109">
        <f>C2-G2</f>
        <v>0</v>
      </c>
      <c r="I2" s="110">
        <v>2200</v>
      </c>
      <c r="J2" s="109">
        <f>H2*I2</f>
        <v>0</v>
      </c>
    </row>
    <row r="3" spans="1:10" ht="31.2">
      <c r="A3" s="41">
        <v>2</v>
      </c>
      <c r="B3" s="42" t="s">
        <v>99</v>
      </c>
      <c r="C3" s="42">
        <v>24</v>
      </c>
      <c r="D3" s="42">
        <v>7500</v>
      </c>
      <c r="E3" s="42">
        <f t="shared" ref="E3:E11" si="0">C3*D3</f>
        <v>180000</v>
      </c>
      <c r="G3" s="109">
        <f>8+6</f>
        <v>14</v>
      </c>
      <c r="H3" s="109">
        <f t="shared" ref="H3:H11" si="1">C3-G3</f>
        <v>10</v>
      </c>
      <c r="I3" s="110">
        <v>7500</v>
      </c>
      <c r="J3" s="109">
        <f t="shared" ref="J3:J11" si="2">H3*I3</f>
        <v>75000</v>
      </c>
    </row>
    <row r="4" spans="1:10" ht="15.6">
      <c r="A4" s="41">
        <v>3</v>
      </c>
      <c r="B4" s="42" t="s">
        <v>100</v>
      </c>
      <c r="C4" s="42">
        <v>1</v>
      </c>
      <c r="D4" s="42">
        <v>45500</v>
      </c>
      <c r="E4" s="42">
        <f t="shared" si="0"/>
        <v>45500</v>
      </c>
      <c r="G4" s="109">
        <v>1</v>
      </c>
      <c r="H4" s="109">
        <f t="shared" si="1"/>
        <v>0</v>
      </c>
      <c r="I4" s="110">
        <v>45500</v>
      </c>
      <c r="J4" s="109">
        <f t="shared" si="2"/>
        <v>0</v>
      </c>
    </row>
    <row r="5" spans="1:10" ht="46.8">
      <c r="A5" s="41">
        <v>4</v>
      </c>
      <c r="B5" s="42" t="s">
        <v>101</v>
      </c>
      <c r="C5" s="42">
        <v>12</v>
      </c>
      <c r="D5" s="42">
        <v>32000</v>
      </c>
      <c r="E5" s="42">
        <f t="shared" si="0"/>
        <v>384000</v>
      </c>
      <c r="G5" s="109">
        <v>1</v>
      </c>
      <c r="H5" s="109">
        <f t="shared" si="1"/>
        <v>11</v>
      </c>
      <c r="I5" s="110">
        <v>32000</v>
      </c>
      <c r="J5" s="109">
        <f t="shared" si="2"/>
        <v>352000</v>
      </c>
    </row>
    <row r="6" spans="1:10" ht="31.2">
      <c r="A6" s="41">
        <v>5</v>
      </c>
      <c r="B6" s="42" t="s">
        <v>102</v>
      </c>
      <c r="C6" s="42">
        <v>1</v>
      </c>
      <c r="D6" s="42">
        <v>9000</v>
      </c>
      <c r="E6" s="42">
        <f t="shared" si="0"/>
        <v>9000</v>
      </c>
      <c r="G6" s="109">
        <v>1</v>
      </c>
      <c r="H6" s="109">
        <f t="shared" si="1"/>
        <v>0</v>
      </c>
      <c r="I6" s="110">
        <v>9000</v>
      </c>
      <c r="J6" s="109">
        <f t="shared" si="2"/>
        <v>0</v>
      </c>
    </row>
    <row r="7" spans="1:10" ht="15.6">
      <c r="A7" s="41">
        <v>6</v>
      </c>
      <c r="B7" s="42" t="s">
        <v>103</v>
      </c>
      <c r="C7" s="42">
        <v>1</v>
      </c>
      <c r="D7" s="42">
        <v>3700</v>
      </c>
      <c r="E7" s="42">
        <f t="shared" si="0"/>
        <v>3700</v>
      </c>
      <c r="G7" s="109">
        <v>1</v>
      </c>
      <c r="H7" s="109">
        <f t="shared" si="1"/>
        <v>0</v>
      </c>
      <c r="I7" s="110">
        <v>3700</v>
      </c>
      <c r="J7" s="109">
        <f t="shared" si="2"/>
        <v>0</v>
      </c>
    </row>
    <row r="8" spans="1:10" ht="16.2" customHeight="1">
      <c r="A8" s="41">
        <v>7</v>
      </c>
      <c r="B8" s="42" t="s">
        <v>104</v>
      </c>
      <c r="C8" s="42">
        <v>13</v>
      </c>
      <c r="D8" s="42">
        <v>900</v>
      </c>
      <c r="E8" s="42">
        <f t="shared" si="0"/>
        <v>11700</v>
      </c>
      <c r="G8" s="109">
        <v>9</v>
      </c>
      <c r="H8" s="109">
        <f t="shared" si="1"/>
        <v>4</v>
      </c>
      <c r="I8" s="110">
        <v>900</v>
      </c>
      <c r="J8" s="109">
        <f t="shared" si="2"/>
        <v>3600</v>
      </c>
    </row>
    <row r="9" spans="1:10" ht="15.6">
      <c r="A9" s="41">
        <v>8</v>
      </c>
      <c r="B9" s="42" t="s">
        <v>105</v>
      </c>
      <c r="C9" s="42">
        <v>116</v>
      </c>
      <c r="D9" s="42">
        <v>115</v>
      </c>
      <c r="E9" s="42">
        <f t="shared" si="0"/>
        <v>13340</v>
      </c>
      <c r="G9" s="109">
        <v>116</v>
      </c>
      <c r="H9" s="109">
        <f t="shared" si="1"/>
        <v>0</v>
      </c>
      <c r="I9" s="110">
        <v>115</v>
      </c>
      <c r="J9" s="109">
        <f t="shared" si="2"/>
        <v>0</v>
      </c>
    </row>
    <row r="10" spans="1:10" ht="15.6">
      <c r="A10" s="41">
        <v>10</v>
      </c>
      <c r="B10" s="43" t="s">
        <v>106</v>
      </c>
      <c r="C10" s="42">
        <v>1</v>
      </c>
      <c r="D10" s="42">
        <v>400</v>
      </c>
      <c r="E10" s="42">
        <f t="shared" si="0"/>
        <v>400</v>
      </c>
      <c r="G10" s="109">
        <v>1</v>
      </c>
      <c r="H10" s="109">
        <f t="shared" si="1"/>
        <v>0</v>
      </c>
      <c r="I10" s="110">
        <v>400</v>
      </c>
      <c r="J10" s="109">
        <f t="shared" si="2"/>
        <v>0</v>
      </c>
    </row>
    <row r="11" spans="1:10" ht="15.6">
      <c r="A11" s="41">
        <v>11</v>
      </c>
      <c r="B11" s="42" t="s">
        <v>107</v>
      </c>
      <c r="C11" s="42">
        <v>50</v>
      </c>
      <c r="D11" s="42">
        <v>95</v>
      </c>
      <c r="E11" s="42">
        <f t="shared" si="0"/>
        <v>4750</v>
      </c>
      <c r="G11" s="109">
        <v>50</v>
      </c>
      <c r="H11" s="109">
        <f t="shared" si="1"/>
        <v>0</v>
      </c>
      <c r="I11" s="110">
        <v>95</v>
      </c>
      <c r="J11" s="109">
        <f t="shared" si="2"/>
        <v>0</v>
      </c>
    </row>
    <row r="12" spans="1:10">
      <c r="A12" s="138" t="s">
        <v>6</v>
      </c>
      <c r="B12" s="138"/>
      <c r="C12" s="138"/>
      <c r="D12" s="138"/>
      <c r="E12" s="36">
        <f>SUM(E2:E11)</f>
        <v>729390</v>
      </c>
      <c r="J12" s="109">
        <f>SUM(J2:J11)</f>
        <v>430600</v>
      </c>
    </row>
    <row r="13" spans="1:10">
      <c r="A13" s="138" t="s">
        <v>109</v>
      </c>
      <c r="B13" s="138"/>
      <c r="C13" s="138"/>
      <c r="D13" s="138"/>
      <c r="E13" s="36">
        <f>E12*9%</f>
        <v>65645.099999999991</v>
      </c>
    </row>
    <row r="14" spans="1:10">
      <c r="A14" s="138" t="s">
        <v>108</v>
      </c>
      <c r="B14" s="138"/>
      <c r="C14" s="138"/>
      <c r="D14" s="138"/>
      <c r="E14" s="36">
        <f>E12*9%</f>
        <v>65645.099999999991</v>
      </c>
    </row>
    <row r="15" spans="1:10" ht="14.4" customHeight="1">
      <c r="A15" s="138" t="s">
        <v>8</v>
      </c>
      <c r="B15" s="138"/>
      <c r="C15" s="138"/>
      <c r="D15" s="138"/>
      <c r="E15" s="44">
        <f>SUM(E12:E14)</f>
        <v>860680.2</v>
      </c>
    </row>
    <row r="49" spans="1:5" ht="15.6">
      <c r="A49" s="39" t="s">
        <v>0</v>
      </c>
      <c r="B49" s="40" t="s">
        <v>30</v>
      </c>
      <c r="C49" s="40" t="s">
        <v>31</v>
      </c>
      <c r="D49" s="40" t="s">
        <v>97</v>
      </c>
      <c r="E49" s="40" t="s">
        <v>18</v>
      </c>
    </row>
    <row r="50" spans="1:5" ht="15.6">
      <c r="A50" s="41">
        <v>1</v>
      </c>
      <c r="B50" s="42" t="s">
        <v>98</v>
      </c>
      <c r="C50" s="42">
        <v>35</v>
      </c>
      <c r="D50" s="42">
        <v>2200</v>
      </c>
      <c r="E50" s="42">
        <f>C50*D50</f>
        <v>77000</v>
      </c>
    </row>
    <row r="51" spans="1:5" ht="31.2">
      <c r="A51" s="41">
        <v>2</v>
      </c>
      <c r="B51" s="42" t="s">
        <v>99</v>
      </c>
      <c r="C51" s="42">
        <v>14</v>
      </c>
      <c r="D51" s="42">
        <v>7500</v>
      </c>
      <c r="E51" s="42">
        <f t="shared" ref="E51:E59" si="3">C51*D51</f>
        <v>105000</v>
      </c>
    </row>
    <row r="52" spans="1:5" ht="15.6">
      <c r="A52" s="41">
        <v>3</v>
      </c>
      <c r="B52" s="42" t="s">
        <v>100</v>
      </c>
      <c r="C52" s="42">
        <v>1</v>
      </c>
      <c r="D52" s="42">
        <v>45500</v>
      </c>
      <c r="E52" s="42">
        <f t="shared" si="3"/>
        <v>45500</v>
      </c>
    </row>
    <row r="53" spans="1:5" ht="46.8">
      <c r="A53" s="41">
        <v>4</v>
      </c>
      <c r="B53" s="42" t="s">
        <v>101</v>
      </c>
      <c r="C53" s="42">
        <v>1</v>
      </c>
      <c r="D53" s="42">
        <v>32000</v>
      </c>
      <c r="E53" s="42">
        <f t="shared" si="3"/>
        <v>32000</v>
      </c>
    </row>
    <row r="54" spans="1:5" ht="31.2">
      <c r="A54" s="41">
        <v>5</v>
      </c>
      <c r="B54" s="42" t="s">
        <v>102</v>
      </c>
      <c r="C54" s="42">
        <v>1</v>
      </c>
      <c r="D54" s="42">
        <v>9000</v>
      </c>
      <c r="E54" s="42">
        <f t="shared" si="3"/>
        <v>9000</v>
      </c>
    </row>
    <row r="55" spans="1:5" ht="15.6">
      <c r="A55" s="41">
        <v>6</v>
      </c>
      <c r="B55" s="42" t="s">
        <v>103</v>
      </c>
      <c r="C55" s="42">
        <v>1</v>
      </c>
      <c r="D55" s="42">
        <v>3700</v>
      </c>
      <c r="E55" s="42">
        <f t="shared" si="3"/>
        <v>3700</v>
      </c>
    </row>
    <row r="56" spans="1:5" ht="31.2">
      <c r="A56" s="41">
        <v>7</v>
      </c>
      <c r="B56" s="42" t="s">
        <v>104</v>
      </c>
      <c r="C56" s="42">
        <v>9</v>
      </c>
      <c r="D56" s="42">
        <v>900</v>
      </c>
      <c r="E56" s="42">
        <f t="shared" si="3"/>
        <v>8100</v>
      </c>
    </row>
    <row r="57" spans="1:5" ht="15.6">
      <c r="A57" s="41">
        <v>8</v>
      </c>
      <c r="B57" s="42" t="s">
        <v>105</v>
      </c>
      <c r="C57" s="42">
        <v>116</v>
      </c>
      <c r="D57" s="42">
        <v>115</v>
      </c>
      <c r="E57" s="42">
        <f t="shared" si="3"/>
        <v>13340</v>
      </c>
    </row>
    <row r="58" spans="1:5" ht="15.6">
      <c r="A58" s="41">
        <v>10</v>
      </c>
      <c r="B58" s="43" t="s">
        <v>106</v>
      </c>
      <c r="C58" s="42">
        <v>1</v>
      </c>
      <c r="D58" s="42">
        <v>400</v>
      </c>
      <c r="E58" s="42">
        <f t="shared" si="3"/>
        <v>400</v>
      </c>
    </row>
    <row r="59" spans="1:5" ht="15.6">
      <c r="A59" s="41">
        <v>11</v>
      </c>
      <c r="B59" s="42" t="s">
        <v>107</v>
      </c>
      <c r="C59" s="42">
        <v>50</v>
      </c>
      <c r="D59" s="42">
        <v>95</v>
      </c>
      <c r="E59" s="42">
        <f t="shared" si="3"/>
        <v>4750</v>
      </c>
    </row>
    <row r="60" spans="1:5">
      <c r="A60" s="138" t="s">
        <v>6</v>
      </c>
      <c r="B60" s="138"/>
      <c r="C60" s="138"/>
      <c r="D60" s="138"/>
      <c r="E60" s="48">
        <f>SUM(E50:E59)</f>
        <v>298790</v>
      </c>
    </row>
    <row r="61" spans="1:5">
      <c r="A61" s="138" t="s">
        <v>109</v>
      </c>
      <c r="B61" s="138"/>
      <c r="C61" s="138"/>
      <c r="D61" s="138"/>
      <c r="E61" s="48">
        <f>E60*9%</f>
        <v>26891.1</v>
      </c>
    </row>
    <row r="62" spans="1:5">
      <c r="A62" s="138" t="s">
        <v>108</v>
      </c>
      <c r="B62" s="138"/>
      <c r="C62" s="138"/>
      <c r="D62" s="138"/>
      <c r="E62" s="48">
        <f>E60*9%</f>
        <v>26891.1</v>
      </c>
    </row>
    <row r="63" spans="1:5">
      <c r="A63" s="138" t="s">
        <v>8</v>
      </c>
      <c r="B63" s="138"/>
      <c r="C63" s="138"/>
      <c r="D63" s="138"/>
      <c r="E63" s="44">
        <f>SUM(E60:E62)</f>
        <v>352572.19999999995</v>
      </c>
    </row>
  </sheetData>
  <mergeCells count="8">
    <mergeCell ref="A61:D61"/>
    <mergeCell ref="A62:D62"/>
    <mergeCell ref="A63:D63"/>
    <mergeCell ref="A15:D15"/>
    <mergeCell ref="A12:D12"/>
    <mergeCell ref="A13:D13"/>
    <mergeCell ref="A14:D14"/>
    <mergeCell ref="A60:D60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/>
  <cols>
    <col min="2" max="2" width="23.21875" customWidth="1"/>
    <col min="4" max="4" width="18" customWidth="1"/>
  </cols>
  <sheetData>
    <row r="1" spans="1:5" ht="21.6" customHeight="1">
      <c r="A1" s="38" t="s">
        <v>10</v>
      </c>
      <c r="B1" s="38" t="s">
        <v>11</v>
      </c>
      <c r="C1" s="38" t="s">
        <v>13</v>
      </c>
      <c r="D1" s="38" t="s">
        <v>4</v>
      </c>
      <c r="E1" s="38" t="s">
        <v>6</v>
      </c>
    </row>
    <row r="2" spans="1:5">
      <c r="A2" s="1">
        <v>1</v>
      </c>
      <c r="B2" s="1" t="s">
        <v>110</v>
      </c>
      <c r="C2" s="1">
        <v>100</v>
      </c>
      <c r="D2" s="1">
        <v>75</v>
      </c>
      <c r="E2" s="1">
        <f>C2*D2</f>
        <v>7500</v>
      </c>
    </row>
    <row r="3" spans="1:5">
      <c r="A3" s="138" t="s">
        <v>6</v>
      </c>
      <c r="B3" s="138"/>
      <c r="C3" s="138"/>
      <c r="D3" s="138"/>
      <c r="E3" s="38">
        <f>SUM(E2:E2)</f>
        <v>7500</v>
      </c>
    </row>
    <row r="4" spans="1:5">
      <c r="A4" s="138" t="s">
        <v>7</v>
      </c>
      <c r="B4" s="138"/>
      <c r="C4" s="138"/>
      <c r="D4" s="138"/>
      <c r="E4" s="38">
        <f>E3*18%</f>
        <v>1350</v>
      </c>
    </row>
    <row r="5" spans="1:5" ht="14.4" customHeight="1">
      <c r="A5" s="138" t="s">
        <v>8</v>
      </c>
      <c r="B5" s="138"/>
      <c r="C5" s="138"/>
      <c r="D5" s="138"/>
      <c r="E5" s="38">
        <f>SUM(E3:E4)</f>
        <v>8850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K26" sqref="K26"/>
    </sheetView>
  </sheetViews>
  <sheetFormatPr defaultRowHeight="14.4"/>
  <cols>
    <col min="3" max="3" width="23" customWidth="1"/>
  </cols>
  <sheetData>
    <row r="1" spans="1:6" ht="28.8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</row>
    <row r="2" spans="1:6" ht="28.8">
      <c r="A2" s="1">
        <v>1</v>
      </c>
      <c r="B2" s="1">
        <v>616026</v>
      </c>
      <c r="C2" s="1" t="s">
        <v>9</v>
      </c>
      <c r="D2" s="1">
        <v>3</v>
      </c>
      <c r="E2" s="1">
        <v>2245</v>
      </c>
      <c r="F2" s="1">
        <f>D2*E2</f>
        <v>6735</v>
      </c>
    </row>
    <row r="3" spans="1:6">
      <c r="A3" s="135" t="s">
        <v>6</v>
      </c>
      <c r="B3" s="136"/>
      <c r="C3" s="136"/>
      <c r="D3" s="136"/>
      <c r="E3" s="137"/>
      <c r="F3" s="45">
        <f>SUM(F2)</f>
        <v>6735</v>
      </c>
    </row>
    <row r="4" spans="1:6">
      <c r="A4" s="135" t="s">
        <v>7</v>
      </c>
      <c r="B4" s="136"/>
      <c r="C4" s="136"/>
      <c r="D4" s="136"/>
      <c r="E4" s="137"/>
      <c r="F4" s="45">
        <f>F3*18%</f>
        <v>1212.3</v>
      </c>
    </row>
    <row r="5" spans="1:6">
      <c r="A5" s="135" t="s">
        <v>8</v>
      </c>
      <c r="B5" s="136"/>
      <c r="C5" s="136"/>
      <c r="D5" s="136"/>
      <c r="E5" s="137"/>
      <c r="F5" s="45">
        <f>SUM(F3:F4)</f>
        <v>7947.3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" workbookViewId="0">
      <selection activeCell="B32" sqref="B32"/>
    </sheetView>
  </sheetViews>
  <sheetFormatPr defaultRowHeight="14.4"/>
  <cols>
    <col min="2" max="2" width="29.33203125" customWidth="1"/>
    <col min="4" max="4" width="16" customWidth="1"/>
  </cols>
  <sheetData>
    <row r="1" spans="1:5" ht="16.8" customHeight="1">
      <c r="A1" s="47" t="s">
        <v>10</v>
      </c>
      <c r="B1" s="47" t="s">
        <v>11</v>
      </c>
      <c r="C1" s="47" t="s">
        <v>13</v>
      </c>
      <c r="D1" s="47" t="s">
        <v>4</v>
      </c>
      <c r="E1" s="47" t="s">
        <v>6</v>
      </c>
    </row>
    <row r="2" spans="1:5" ht="54.6" customHeight="1">
      <c r="A2" s="1">
        <v>1</v>
      </c>
      <c r="B2" s="1" t="s">
        <v>111</v>
      </c>
      <c r="C2" s="1">
        <v>2</v>
      </c>
      <c r="D2" s="1">
        <v>8000</v>
      </c>
      <c r="E2" s="1">
        <f>C2*D2</f>
        <v>16000</v>
      </c>
    </row>
    <row r="3" spans="1:5">
      <c r="A3" s="138" t="s">
        <v>6</v>
      </c>
      <c r="B3" s="138"/>
      <c r="C3" s="138"/>
      <c r="D3" s="138"/>
      <c r="E3" s="47">
        <f>SUM(E2:E2)</f>
        <v>16000</v>
      </c>
    </row>
    <row r="4" spans="1:5">
      <c r="A4" s="138" t="s">
        <v>7</v>
      </c>
      <c r="B4" s="138"/>
      <c r="C4" s="138"/>
      <c r="D4" s="138"/>
      <c r="E4" s="47">
        <f>E3*18%</f>
        <v>2880</v>
      </c>
    </row>
    <row r="5" spans="1:5">
      <c r="A5" s="138" t="s">
        <v>8</v>
      </c>
      <c r="B5" s="138"/>
      <c r="C5" s="138"/>
      <c r="D5" s="138"/>
      <c r="E5" s="47">
        <f>SUM(E3:E4)</f>
        <v>18880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0" sqref="D20"/>
    </sheetView>
  </sheetViews>
  <sheetFormatPr defaultRowHeight="14.4"/>
  <cols>
    <col min="1" max="1" width="6.77734375" customWidth="1"/>
    <col min="2" max="2" width="11.88671875" customWidth="1"/>
    <col min="3" max="3" width="20.6640625" customWidth="1"/>
    <col min="4" max="4" width="5.77734375" customWidth="1"/>
    <col min="5" max="5" width="15.77734375" customWidth="1"/>
  </cols>
  <sheetData>
    <row r="1" spans="1:6" ht="19.2" customHeight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</row>
    <row r="2" spans="1:6" ht="47.4" customHeight="1">
      <c r="A2" s="1">
        <v>1</v>
      </c>
      <c r="B2" s="1">
        <v>616026</v>
      </c>
      <c r="C2" s="1" t="s">
        <v>9</v>
      </c>
      <c r="D2" s="1">
        <v>7</v>
      </c>
      <c r="E2" s="1">
        <v>2245</v>
      </c>
      <c r="F2" s="1">
        <f>D2*E2</f>
        <v>15715</v>
      </c>
    </row>
    <row r="3" spans="1:6">
      <c r="A3" s="135" t="s">
        <v>6</v>
      </c>
      <c r="B3" s="136"/>
      <c r="C3" s="136"/>
      <c r="D3" s="136"/>
      <c r="E3" s="137"/>
      <c r="F3" s="49">
        <f>SUM(F2)</f>
        <v>15715</v>
      </c>
    </row>
    <row r="4" spans="1:6">
      <c r="A4" s="135" t="s">
        <v>7</v>
      </c>
      <c r="B4" s="136"/>
      <c r="C4" s="136"/>
      <c r="D4" s="136"/>
      <c r="E4" s="137"/>
      <c r="F4" s="49">
        <f>F3*18%</f>
        <v>2828.7</v>
      </c>
    </row>
    <row r="5" spans="1:6">
      <c r="A5" s="135" t="s">
        <v>8</v>
      </c>
      <c r="B5" s="136"/>
      <c r="C5" s="136"/>
      <c r="D5" s="136"/>
      <c r="E5" s="137"/>
      <c r="F5" s="49">
        <f>SUM(F3:F4)</f>
        <v>18543.7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:E4"/>
    </sheetView>
  </sheetViews>
  <sheetFormatPr defaultRowHeight="14.4"/>
  <cols>
    <col min="1" max="1" width="6.6640625" customWidth="1"/>
    <col min="2" max="2" width="11.5546875" customWidth="1"/>
    <col min="3" max="3" width="30.109375" customWidth="1"/>
    <col min="4" max="4" width="6.21875" customWidth="1"/>
    <col min="5" max="5" width="12.33203125" customWidth="1"/>
    <col min="7" max="7" width="18.5546875" customWidth="1"/>
  </cols>
  <sheetData>
    <row r="1" spans="1:7" ht="32.4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1" t="s">
        <v>112</v>
      </c>
    </row>
    <row r="2" spans="1:7" ht="36" customHeight="1">
      <c r="A2" s="1">
        <v>1</v>
      </c>
      <c r="B2" s="1">
        <v>630059</v>
      </c>
      <c r="C2" s="1" t="s">
        <v>25</v>
      </c>
      <c r="D2" s="1">
        <v>30</v>
      </c>
      <c r="E2" s="1">
        <v>1725</v>
      </c>
      <c r="F2" s="1">
        <f t="shared" ref="F2:F4" si="0">D2*E2</f>
        <v>51750</v>
      </c>
      <c r="G2" s="52">
        <v>44919</v>
      </c>
    </row>
    <row r="3" spans="1:7" ht="28.8">
      <c r="A3" s="1">
        <v>2</v>
      </c>
      <c r="B3" s="1">
        <v>616026</v>
      </c>
      <c r="C3" s="1" t="s">
        <v>9</v>
      </c>
      <c r="D3" s="1">
        <v>10</v>
      </c>
      <c r="E3" s="1">
        <v>2245</v>
      </c>
      <c r="F3" s="1">
        <f t="shared" si="0"/>
        <v>22450</v>
      </c>
      <c r="G3" s="52">
        <v>44924</v>
      </c>
    </row>
    <row r="4" spans="1:7" ht="28.8">
      <c r="A4" s="1">
        <v>3</v>
      </c>
      <c r="B4" s="1">
        <v>616039</v>
      </c>
      <c r="C4" s="1" t="s">
        <v>24</v>
      </c>
      <c r="D4" s="1">
        <v>10</v>
      </c>
      <c r="E4" s="1">
        <v>3100</v>
      </c>
      <c r="F4" s="1">
        <f t="shared" si="0"/>
        <v>31000</v>
      </c>
      <c r="G4" s="52">
        <v>44919</v>
      </c>
    </row>
    <row r="5" spans="1:7">
      <c r="A5" s="138" t="s">
        <v>6</v>
      </c>
      <c r="B5" s="138"/>
      <c r="C5" s="138"/>
      <c r="D5" s="138"/>
      <c r="E5" s="138"/>
      <c r="F5" s="50">
        <f>SUM(F2:F4)</f>
        <v>105200</v>
      </c>
    </row>
    <row r="6" spans="1:7">
      <c r="A6" s="138" t="s">
        <v>7</v>
      </c>
      <c r="B6" s="138"/>
      <c r="C6" s="138"/>
      <c r="D6" s="138"/>
      <c r="E6" s="138"/>
      <c r="F6" s="50">
        <f>F5*18%</f>
        <v>18936</v>
      </c>
    </row>
    <row r="7" spans="1:7">
      <c r="A7" s="138" t="s">
        <v>8</v>
      </c>
      <c r="B7" s="138"/>
      <c r="C7" s="138"/>
      <c r="D7" s="138"/>
      <c r="E7" s="138"/>
      <c r="F7" s="50">
        <f>SUM(F5:F6)</f>
        <v>124136</v>
      </c>
    </row>
  </sheetData>
  <mergeCells count="3">
    <mergeCell ref="A5:E5"/>
    <mergeCell ref="A6:E6"/>
    <mergeCell ref="A7:E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B3:E3"/>
    </sheetView>
  </sheetViews>
  <sheetFormatPr defaultRowHeight="14.4"/>
  <cols>
    <col min="1" max="1" width="7.5546875" customWidth="1"/>
    <col min="2" max="2" width="18.88671875" customWidth="1"/>
    <col min="5" max="5" width="19.109375" customWidth="1"/>
  </cols>
  <sheetData>
    <row r="1" spans="1:6" ht="32.4" customHeight="1">
      <c r="A1" s="50" t="s">
        <v>10</v>
      </c>
      <c r="B1" s="50" t="s">
        <v>11</v>
      </c>
      <c r="C1" s="50" t="s">
        <v>12</v>
      </c>
      <c r="D1" s="50" t="s">
        <v>13</v>
      </c>
      <c r="E1" s="50" t="s">
        <v>4</v>
      </c>
      <c r="F1" s="50" t="s">
        <v>6</v>
      </c>
    </row>
    <row r="2" spans="1:6" ht="28.2" customHeight="1">
      <c r="A2" s="1">
        <v>1</v>
      </c>
      <c r="B2" s="1" t="s">
        <v>23</v>
      </c>
      <c r="C2" s="1" t="s">
        <v>15</v>
      </c>
      <c r="D2" s="1">
        <v>2</v>
      </c>
      <c r="E2" s="1">
        <v>950</v>
      </c>
      <c r="F2" s="1">
        <f>D2*E2</f>
        <v>1900</v>
      </c>
    </row>
    <row r="3" spans="1:6">
      <c r="A3" s="1">
        <v>2</v>
      </c>
      <c r="B3" s="1" t="s">
        <v>14</v>
      </c>
      <c r="C3" s="1" t="s">
        <v>15</v>
      </c>
      <c r="D3" s="1">
        <v>100</v>
      </c>
      <c r="E3" s="1">
        <v>445</v>
      </c>
      <c r="F3" s="1">
        <f>D3*E3</f>
        <v>44500</v>
      </c>
    </row>
    <row r="4" spans="1:6">
      <c r="A4" s="138" t="s">
        <v>6</v>
      </c>
      <c r="B4" s="138"/>
      <c r="C4" s="138"/>
      <c r="D4" s="138"/>
      <c r="E4" s="138"/>
      <c r="F4" s="50">
        <f>SUM(F2:F3)</f>
        <v>46400</v>
      </c>
    </row>
    <row r="5" spans="1:6">
      <c r="A5" s="138" t="s">
        <v>7</v>
      </c>
      <c r="B5" s="138"/>
      <c r="C5" s="138"/>
      <c r="D5" s="138"/>
      <c r="E5" s="138"/>
      <c r="F5" s="50">
        <f>F4*18%</f>
        <v>8352</v>
      </c>
    </row>
    <row r="6" spans="1:6">
      <c r="A6" s="138" t="s">
        <v>8</v>
      </c>
      <c r="B6" s="138"/>
      <c r="C6" s="138"/>
      <c r="D6" s="138"/>
      <c r="E6" s="138"/>
      <c r="F6" s="50">
        <f>SUM(F4:F5)</f>
        <v>54752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2" sqref="E22"/>
    </sheetView>
  </sheetViews>
  <sheetFormatPr defaultRowHeight="14.4"/>
  <cols>
    <col min="1" max="1" width="6.33203125" customWidth="1"/>
    <col min="2" max="2" width="11.33203125" customWidth="1"/>
    <col min="3" max="3" width="24.6640625" customWidth="1"/>
    <col min="4" max="4" width="5.21875" customWidth="1"/>
    <col min="5" max="5" width="13" customWidth="1"/>
    <col min="6" max="6" width="7.5546875" customWidth="1"/>
    <col min="7" max="7" width="19.109375" customWidth="1"/>
  </cols>
  <sheetData>
    <row r="1" spans="1:7" ht="26.4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1" t="s">
        <v>112</v>
      </c>
    </row>
    <row r="2" spans="1:7" ht="30" customHeight="1">
      <c r="A2" s="1">
        <v>1</v>
      </c>
      <c r="B2" s="1">
        <v>616026</v>
      </c>
      <c r="C2" s="1" t="s">
        <v>9</v>
      </c>
      <c r="D2" s="1">
        <v>10</v>
      </c>
      <c r="E2" s="1">
        <v>2245</v>
      </c>
      <c r="F2" s="1">
        <f t="shared" ref="F2" si="0">D2*E2</f>
        <v>22450</v>
      </c>
      <c r="G2" s="52">
        <v>44946</v>
      </c>
    </row>
    <row r="3" spans="1:7">
      <c r="A3" s="138" t="s">
        <v>6</v>
      </c>
      <c r="B3" s="138"/>
      <c r="C3" s="138"/>
      <c r="D3" s="138"/>
      <c r="E3" s="138"/>
      <c r="F3" s="53">
        <f>SUM(F2:F2)</f>
        <v>22450</v>
      </c>
    </row>
    <row r="4" spans="1:7">
      <c r="A4" s="138" t="s">
        <v>7</v>
      </c>
      <c r="B4" s="138"/>
      <c r="C4" s="138"/>
      <c r="D4" s="138"/>
      <c r="E4" s="138"/>
      <c r="F4" s="53">
        <f>F3*18%</f>
        <v>4041</v>
      </c>
    </row>
    <row r="5" spans="1:7">
      <c r="A5" s="138" t="s">
        <v>8</v>
      </c>
      <c r="B5" s="138"/>
      <c r="C5" s="138"/>
      <c r="D5" s="138"/>
      <c r="E5" s="138"/>
      <c r="F5" s="53">
        <f>SUM(F3:F4)</f>
        <v>26491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7" sqref="F7"/>
    </sheetView>
  </sheetViews>
  <sheetFormatPr defaultRowHeight="14.4"/>
  <cols>
    <col min="2" max="2" width="16.109375" customWidth="1"/>
  </cols>
  <sheetData>
    <row r="1" spans="1:5" ht="28.8">
      <c r="A1" s="3" t="s">
        <v>10</v>
      </c>
      <c r="B1" s="3" t="s">
        <v>11</v>
      </c>
      <c r="C1" s="3" t="s">
        <v>13</v>
      </c>
      <c r="D1" s="3" t="s">
        <v>4</v>
      </c>
      <c r="E1" s="3" t="s">
        <v>6</v>
      </c>
    </row>
    <row r="2" spans="1:5">
      <c r="A2" s="1">
        <v>1</v>
      </c>
      <c r="B2" s="1" t="s">
        <v>16</v>
      </c>
      <c r="C2" s="1">
        <v>10</v>
      </c>
      <c r="D2" s="1">
        <v>1800</v>
      </c>
      <c r="E2" s="1">
        <f>D2*C2</f>
        <v>18000</v>
      </c>
    </row>
    <row r="3" spans="1:5">
      <c r="A3" s="135" t="s">
        <v>6</v>
      </c>
      <c r="B3" s="136"/>
      <c r="C3" s="136"/>
      <c r="D3" s="137"/>
      <c r="E3" s="3">
        <f>SUM(E2)</f>
        <v>18000</v>
      </c>
    </row>
    <row r="4" spans="1:5">
      <c r="A4" s="135" t="s">
        <v>7</v>
      </c>
      <c r="B4" s="136"/>
      <c r="C4" s="136"/>
      <c r="D4" s="137"/>
      <c r="E4" s="3">
        <f>E3*18%</f>
        <v>3240</v>
      </c>
    </row>
    <row r="5" spans="1:5">
      <c r="A5" s="135" t="s">
        <v>8</v>
      </c>
      <c r="B5" s="136"/>
      <c r="C5" s="136"/>
      <c r="D5" s="137"/>
      <c r="E5" s="3">
        <f>SUM(E3:E4)</f>
        <v>21240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/>
  <cols>
    <col min="2" max="2" width="27.88671875" customWidth="1"/>
  </cols>
  <sheetData>
    <row r="1" spans="1:6" ht="28.8">
      <c r="A1" s="54" t="s">
        <v>10</v>
      </c>
      <c r="B1" s="54" t="s">
        <v>11</v>
      </c>
      <c r="C1" s="54" t="s">
        <v>12</v>
      </c>
      <c r="D1" s="54" t="s">
        <v>13</v>
      </c>
      <c r="E1" s="54" t="s">
        <v>4</v>
      </c>
      <c r="F1" s="54" t="s">
        <v>18</v>
      </c>
    </row>
    <row r="2" spans="1:6" ht="57.6">
      <c r="A2" s="1">
        <v>1</v>
      </c>
      <c r="B2" s="1" t="s">
        <v>85</v>
      </c>
      <c r="C2" s="1" t="s">
        <v>86</v>
      </c>
      <c r="D2" s="1" t="s">
        <v>87</v>
      </c>
      <c r="E2" s="1">
        <v>545</v>
      </c>
      <c r="F2" s="1">
        <v>8175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3" sqref="E23"/>
    </sheetView>
  </sheetViews>
  <sheetFormatPr defaultRowHeight="14.4"/>
  <cols>
    <col min="2" max="2" width="34.77734375" customWidth="1"/>
    <col min="3" max="3" width="10.21875" customWidth="1"/>
    <col min="4" max="4" width="20.33203125" customWidth="1"/>
  </cols>
  <sheetData>
    <row r="1" spans="1:5" ht="16.8" customHeight="1">
      <c r="A1" s="55" t="s">
        <v>10</v>
      </c>
      <c r="B1" s="55" t="s">
        <v>11</v>
      </c>
      <c r="C1" s="55" t="s">
        <v>13</v>
      </c>
      <c r="D1" s="55" t="s">
        <v>4</v>
      </c>
      <c r="E1" s="55" t="s">
        <v>6</v>
      </c>
    </row>
    <row r="2" spans="1:5" ht="30.6" customHeight="1">
      <c r="A2" s="1">
        <v>1</v>
      </c>
      <c r="B2" s="1" t="s">
        <v>113</v>
      </c>
      <c r="C2" s="1">
        <v>4</v>
      </c>
      <c r="D2" s="1">
        <v>1490</v>
      </c>
      <c r="E2" s="1">
        <f>C2*D2</f>
        <v>5960</v>
      </c>
    </row>
    <row r="3" spans="1:5">
      <c r="A3" s="138" t="s">
        <v>6</v>
      </c>
      <c r="B3" s="138"/>
      <c r="C3" s="138"/>
      <c r="D3" s="138"/>
      <c r="E3" s="55">
        <f>SUM(E2:E2)</f>
        <v>5960</v>
      </c>
    </row>
    <row r="4" spans="1:5">
      <c r="A4" s="138" t="s">
        <v>7</v>
      </c>
      <c r="B4" s="138"/>
      <c r="C4" s="138"/>
      <c r="D4" s="138"/>
      <c r="E4" s="55">
        <f>E3*18%</f>
        <v>1072.8</v>
      </c>
    </row>
    <row r="5" spans="1:5">
      <c r="A5" s="138" t="s">
        <v>8</v>
      </c>
      <c r="B5" s="138"/>
      <c r="C5" s="138"/>
      <c r="D5" s="138"/>
      <c r="E5" s="55">
        <f>SUM(E3:E4)</f>
        <v>7032.8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4.4"/>
  <cols>
    <col min="1" max="1" width="6.88671875" customWidth="1"/>
    <col min="2" max="2" width="34" customWidth="1"/>
    <col min="4" max="4" width="14.44140625" customWidth="1"/>
    <col min="5" max="5" width="6.5546875" bestFit="1" customWidth="1"/>
  </cols>
  <sheetData>
    <row r="1" spans="1:5" ht="16.2" customHeight="1">
      <c r="A1" s="56" t="s">
        <v>10</v>
      </c>
      <c r="B1" s="56" t="s">
        <v>11</v>
      </c>
      <c r="C1" s="56" t="s">
        <v>13</v>
      </c>
      <c r="D1" s="56" t="s">
        <v>4</v>
      </c>
      <c r="E1" s="56" t="s">
        <v>6</v>
      </c>
    </row>
    <row r="2" spans="1:5" ht="44.4" customHeight="1">
      <c r="A2" s="1">
        <v>1</v>
      </c>
      <c r="B2" s="1" t="s">
        <v>114</v>
      </c>
      <c r="C2" s="1">
        <v>16</v>
      </c>
      <c r="D2" s="1">
        <v>285</v>
      </c>
      <c r="E2" s="1">
        <f>C2*D2</f>
        <v>4560</v>
      </c>
    </row>
    <row r="3" spans="1:5">
      <c r="A3" s="138" t="s">
        <v>6</v>
      </c>
      <c r="B3" s="138"/>
      <c r="C3" s="138"/>
      <c r="D3" s="138"/>
      <c r="E3" s="56">
        <f>SUM(E2)</f>
        <v>4560</v>
      </c>
    </row>
    <row r="4" spans="1:5">
      <c r="A4" s="138" t="s">
        <v>7</v>
      </c>
      <c r="B4" s="138"/>
      <c r="C4" s="138"/>
      <c r="D4" s="138"/>
      <c r="E4" s="56">
        <f>E3*18%</f>
        <v>820.8</v>
      </c>
    </row>
    <row r="5" spans="1:5">
      <c r="A5" s="138" t="s">
        <v>8</v>
      </c>
      <c r="B5" s="138"/>
      <c r="C5" s="138"/>
      <c r="D5" s="138"/>
      <c r="E5" s="56">
        <f>SUM(E3:E4)</f>
        <v>5380.8</v>
      </c>
    </row>
    <row r="19" spans="8:8">
      <c r="H19" t="s">
        <v>36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17" sqref="M17"/>
    </sheetView>
  </sheetViews>
  <sheetFormatPr defaultRowHeight="14.4"/>
  <cols>
    <col min="1" max="1" width="7.33203125" customWidth="1"/>
    <col min="2" max="2" width="47.109375" customWidth="1"/>
    <col min="3" max="3" width="5.6640625" customWidth="1"/>
    <col min="4" max="4" width="13.21875" customWidth="1"/>
    <col min="5" max="5" width="12.5546875" customWidth="1"/>
    <col min="6" max="6" width="7.33203125" customWidth="1"/>
    <col min="7" max="7" width="11" customWidth="1"/>
  </cols>
  <sheetData>
    <row r="1" spans="1:7" ht="28.8">
      <c r="A1" s="57" t="s">
        <v>10</v>
      </c>
      <c r="B1" s="57" t="s">
        <v>11</v>
      </c>
      <c r="C1" s="57" t="s">
        <v>31</v>
      </c>
      <c r="D1" s="57" t="s">
        <v>4</v>
      </c>
      <c r="E1" s="57" t="s">
        <v>96</v>
      </c>
      <c r="F1" s="57" t="s">
        <v>97</v>
      </c>
      <c r="G1" s="57" t="s">
        <v>18</v>
      </c>
    </row>
    <row r="2" spans="1:7">
      <c r="A2" s="1">
        <v>1</v>
      </c>
      <c r="B2" s="1" t="s">
        <v>95</v>
      </c>
      <c r="C2" s="1">
        <v>10</v>
      </c>
      <c r="D2" s="1">
        <v>860</v>
      </c>
      <c r="E2" s="1">
        <v>0</v>
      </c>
      <c r="F2" s="1">
        <v>0</v>
      </c>
      <c r="G2" s="1">
        <f>C2*D2</f>
        <v>8600</v>
      </c>
    </row>
    <row r="3" spans="1:7" ht="41.4" customHeight="1">
      <c r="A3" s="1">
        <v>2</v>
      </c>
      <c r="B3" s="35" t="s">
        <v>94</v>
      </c>
      <c r="C3" s="1">
        <v>10</v>
      </c>
      <c r="D3" s="1">
        <v>33140</v>
      </c>
      <c r="E3" s="1">
        <f>D3*1%</f>
        <v>331.40000000000003</v>
      </c>
      <c r="F3" s="1">
        <v>32808</v>
      </c>
      <c r="G3" s="1">
        <f>C3*F3</f>
        <v>328080</v>
      </c>
    </row>
    <row r="4" spans="1:7">
      <c r="A4" s="135" t="s">
        <v>6</v>
      </c>
      <c r="B4" s="136"/>
      <c r="C4" s="136"/>
      <c r="D4" s="136"/>
      <c r="E4" s="136"/>
      <c r="F4" s="137"/>
      <c r="G4" s="57">
        <f>SUM(G2:G3)</f>
        <v>336680</v>
      </c>
    </row>
    <row r="5" spans="1:7" ht="14.4" customHeight="1">
      <c r="A5" s="135" t="s">
        <v>109</v>
      </c>
      <c r="B5" s="136"/>
      <c r="C5" s="136"/>
      <c r="D5" s="136"/>
      <c r="E5" s="136"/>
      <c r="F5" s="137"/>
      <c r="G5" s="57">
        <f>G4*9%</f>
        <v>30301.199999999997</v>
      </c>
    </row>
    <row r="6" spans="1:7" ht="10.8" customHeight="1">
      <c r="A6" s="135" t="s">
        <v>108</v>
      </c>
      <c r="B6" s="136"/>
      <c r="C6" s="136"/>
      <c r="D6" s="136"/>
      <c r="E6" s="136"/>
      <c r="F6" s="137"/>
      <c r="G6" s="58">
        <f>G4*9%</f>
        <v>30301.199999999997</v>
      </c>
    </row>
    <row r="7" spans="1:7" ht="14.4" customHeight="1">
      <c r="A7" s="135" t="s">
        <v>8</v>
      </c>
      <c r="B7" s="136"/>
      <c r="C7" s="136"/>
      <c r="D7" s="136"/>
      <c r="E7" s="136"/>
      <c r="F7" s="137"/>
      <c r="G7" s="57">
        <f>SUM(G4:G6)</f>
        <v>397282.4</v>
      </c>
    </row>
    <row r="11" spans="1:7">
      <c r="F11">
        <f>32808*10</f>
        <v>328080</v>
      </c>
    </row>
    <row r="12" spans="1:7">
      <c r="F12">
        <f>860*10</f>
        <v>8600</v>
      </c>
    </row>
    <row r="13" spans="1:7">
      <c r="F13">
        <f>SUM(F11:F12)</f>
        <v>336680</v>
      </c>
    </row>
    <row r="14" spans="1:7">
      <c r="F14">
        <f>F13*18%</f>
        <v>60602.399999999994</v>
      </c>
    </row>
    <row r="15" spans="1:7">
      <c r="F15">
        <f>SUM(F13:F14)</f>
        <v>397282.4</v>
      </c>
    </row>
  </sheetData>
  <mergeCells count="4">
    <mergeCell ref="A6:F6"/>
    <mergeCell ref="A5:F5"/>
    <mergeCell ref="A7:F7"/>
    <mergeCell ref="A4:F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7" sqref="G17"/>
    </sheetView>
  </sheetViews>
  <sheetFormatPr defaultRowHeight="14.4"/>
  <cols>
    <col min="1" max="1" width="6.5546875" customWidth="1"/>
    <col min="2" max="2" width="37.33203125" customWidth="1"/>
    <col min="3" max="3" width="5.5546875" customWidth="1"/>
    <col min="4" max="4" width="14.109375" customWidth="1"/>
    <col min="5" max="5" width="10.33203125" customWidth="1"/>
  </cols>
  <sheetData>
    <row r="1" spans="1:5" ht="24" customHeight="1">
      <c r="A1" s="59" t="s">
        <v>10</v>
      </c>
      <c r="B1" s="59" t="s">
        <v>11</v>
      </c>
      <c r="C1" s="59" t="s">
        <v>31</v>
      </c>
      <c r="D1" s="59" t="s">
        <v>4</v>
      </c>
      <c r="E1" s="59" t="s">
        <v>18</v>
      </c>
    </row>
    <row r="2" spans="1:5" ht="48" customHeight="1">
      <c r="A2" s="1">
        <v>1</v>
      </c>
      <c r="B2" s="1" t="s">
        <v>114</v>
      </c>
      <c r="C2" s="1">
        <v>16</v>
      </c>
      <c r="D2" s="1">
        <v>230</v>
      </c>
      <c r="E2" s="1">
        <f>C2*D2</f>
        <v>3680</v>
      </c>
    </row>
    <row r="3" spans="1:5">
      <c r="A3" s="138" t="s">
        <v>6</v>
      </c>
      <c r="B3" s="138"/>
      <c r="C3" s="138"/>
      <c r="D3" s="138"/>
      <c r="E3" s="59">
        <f>SUM(E2)</f>
        <v>3680</v>
      </c>
    </row>
    <row r="4" spans="1:5">
      <c r="A4" s="138" t="s">
        <v>7</v>
      </c>
      <c r="B4" s="138"/>
      <c r="C4" s="138"/>
      <c r="D4" s="138"/>
      <c r="E4" s="59">
        <f>E3*18%</f>
        <v>662.4</v>
      </c>
    </row>
    <row r="5" spans="1:5">
      <c r="A5" s="138" t="s">
        <v>8</v>
      </c>
      <c r="B5" s="138"/>
      <c r="C5" s="138"/>
      <c r="D5" s="138"/>
      <c r="E5" s="59">
        <f>SUM(E3:E4)</f>
        <v>4342.3999999999996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O8" sqref="O8"/>
    </sheetView>
  </sheetViews>
  <sheetFormatPr defaultRowHeight="14.4"/>
  <cols>
    <col min="1" max="1" width="7.21875" style="2" customWidth="1"/>
    <col min="2" max="2" width="52.88671875" style="2" customWidth="1"/>
    <col min="3" max="3" width="5.109375" style="2" customWidth="1"/>
    <col min="4" max="4" width="14.21875" style="2" customWidth="1"/>
    <col min="5" max="16384" width="8.88671875" style="2"/>
  </cols>
  <sheetData>
    <row r="1" spans="1:5" ht="18" customHeight="1">
      <c r="A1" s="60" t="s">
        <v>10</v>
      </c>
      <c r="B1" s="60" t="s">
        <v>11</v>
      </c>
      <c r="C1" s="60" t="s">
        <v>31</v>
      </c>
      <c r="D1" s="60" t="s">
        <v>4</v>
      </c>
      <c r="E1" s="60" t="s">
        <v>18</v>
      </c>
    </row>
    <row r="2" spans="1:5" ht="61.8" customHeight="1">
      <c r="A2" s="1">
        <v>1</v>
      </c>
      <c r="B2" s="1" t="s">
        <v>115</v>
      </c>
      <c r="C2" s="1">
        <v>4</v>
      </c>
      <c r="D2" s="1">
        <v>6950</v>
      </c>
      <c r="E2" s="1">
        <f>C2*D2</f>
        <v>27800</v>
      </c>
    </row>
    <row r="3" spans="1:5" ht="28.8">
      <c r="A3" s="1">
        <v>2</v>
      </c>
      <c r="B3" s="1" t="s">
        <v>116</v>
      </c>
      <c r="C3" s="1">
        <v>3</v>
      </c>
      <c r="D3" s="1">
        <v>2850</v>
      </c>
      <c r="E3" s="1">
        <f t="shared" ref="E3:E8" si="0">C3*D3</f>
        <v>8550</v>
      </c>
    </row>
    <row r="4" spans="1:5" ht="28.8">
      <c r="A4" s="1">
        <v>3</v>
      </c>
      <c r="B4" s="1" t="s">
        <v>116</v>
      </c>
      <c r="C4" s="1">
        <v>1</v>
      </c>
      <c r="D4" s="1">
        <v>4850</v>
      </c>
      <c r="E4" s="1">
        <f t="shared" si="0"/>
        <v>4850</v>
      </c>
    </row>
    <row r="5" spans="1:5">
      <c r="A5" s="1">
        <v>4</v>
      </c>
      <c r="B5" s="1" t="s">
        <v>117</v>
      </c>
      <c r="C5" s="1">
        <v>4</v>
      </c>
      <c r="D5" s="1">
        <v>950</v>
      </c>
      <c r="E5" s="1">
        <f t="shared" si="0"/>
        <v>3800</v>
      </c>
    </row>
    <row r="6" spans="1:5">
      <c r="A6" s="1">
        <v>5</v>
      </c>
      <c r="B6" s="1" t="s">
        <v>118</v>
      </c>
      <c r="C6" s="1">
        <v>2</v>
      </c>
      <c r="D6" s="1">
        <v>250</v>
      </c>
      <c r="E6" s="1">
        <f t="shared" si="0"/>
        <v>500</v>
      </c>
    </row>
    <row r="7" spans="1:5">
      <c r="A7" s="1">
        <v>6</v>
      </c>
      <c r="B7" s="1" t="s">
        <v>119</v>
      </c>
      <c r="C7" s="1">
        <v>4</v>
      </c>
      <c r="D7" s="1">
        <v>1000</v>
      </c>
      <c r="E7" s="1">
        <f t="shared" si="0"/>
        <v>4000</v>
      </c>
    </row>
    <row r="8" spans="1:5">
      <c r="A8" s="1">
        <v>7</v>
      </c>
      <c r="B8" s="1" t="s">
        <v>120</v>
      </c>
      <c r="C8" s="1">
        <v>1</v>
      </c>
      <c r="D8" s="1">
        <v>6500</v>
      </c>
      <c r="E8" s="1">
        <f t="shared" si="0"/>
        <v>6500</v>
      </c>
    </row>
    <row r="9" spans="1:5">
      <c r="A9" s="138" t="s">
        <v>6</v>
      </c>
      <c r="B9" s="138"/>
      <c r="C9" s="138"/>
      <c r="D9" s="138"/>
      <c r="E9" s="60">
        <f>SUM(E2:E8)</f>
        <v>56000</v>
      </c>
    </row>
    <row r="10" spans="1:5">
      <c r="A10" s="138" t="s">
        <v>7</v>
      </c>
      <c r="B10" s="138"/>
      <c r="C10" s="138"/>
      <c r="D10" s="138"/>
      <c r="E10" s="60">
        <f>E9*18%</f>
        <v>10080</v>
      </c>
    </row>
    <row r="11" spans="1:5">
      <c r="A11" s="138" t="s">
        <v>8</v>
      </c>
      <c r="B11" s="138"/>
      <c r="C11" s="138"/>
      <c r="D11" s="138"/>
      <c r="E11" s="60">
        <f>SUM(E9:E10)</f>
        <v>66080</v>
      </c>
    </row>
  </sheetData>
  <mergeCells count="3">
    <mergeCell ref="A9:D9"/>
    <mergeCell ref="A10:D10"/>
    <mergeCell ref="A11:D1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cols>
    <col min="2" max="2" width="20.109375" customWidth="1"/>
    <col min="3" max="3" width="16.21875" customWidth="1"/>
  </cols>
  <sheetData>
    <row r="1" spans="1:6" ht="31.2" customHeight="1">
      <c r="A1" s="61" t="s">
        <v>10</v>
      </c>
      <c r="B1" s="61" t="s">
        <v>11</v>
      </c>
      <c r="C1" s="61" t="s">
        <v>12</v>
      </c>
      <c r="D1" s="61" t="s">
        <v>13</v>
      </c>
      <c r="E1" s="61" t="s">
        <v>4</v>
      </c>
      <c r="F1" s="61" t="s">
        <v>18</v>
      </c>
    </row>
    <row r="2" spans="1:6" ht="33.6" customHeight="1">
      <c r="A2" s="1">
        <v>1</v>
      </c>
      <c r="B2" s="1" t="s">
        <v>19</v>
      </c>
      <c r="C2" s="1" t="s">
        <v>20</v>
      </c>
      <c r="D2" s="1">
        <v>15</v>
      </c>
      <c r="E2" s="1">
        <v>702</v>
      </c>
      <c r="F2" s="1">
        <f>D2*E2</f>
        <v>10530</v>
      </c>
    </row>
    <row r="3" spans="1:6">
      <c r="A3" s="135" t="s">
        <v>21</v>
      </c>
      <c r="B3" s="136"/>
      <c r="C3" s="136"/>
      <c r="D3" s="136"/>
      <c r="E3" s="137"/>
      <c r="F3" s="61">
        <f>SUM(F2)</f>
        <v>10530</v>
      </c>
    </row>
    <row r="4" spans="1:6">
      <c r="A4" s="135" t="s">
        <v>7</v>
      </c>
      <c r="B4" s="136"/>
      <c r="C4" s="136"/>
      <c r="D4" s="136"/>
      <c r="E4" s="137"/>
      <c r="F4" s="61">
        <f>F3*18%</f>
        <v>1895.3999999999999</v>
      </c>
    </row>
    <row r="5" spans="1:6">
      <c r="A5" s="135" t="s">
        <v>22</v>
      </c>
      <c r="B5" s="136"/>
      <c r="C5" s="136"/>
      <c r="D5" s="136"/>
      <c r="E5" s="137"/>
      <c r="F5" s="61">
        <f>SUM(F3:F4)</f>
        <v>12425.4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cols>
    <col min="2" max="2" width="26.21875" customWidth="1"/>
  </cols>
  <sheetData>
    <row r="1" spans="1:6" ht="34.200000000000003" customHeight="1">
      <c r="A1" s="61" t="s">
        <v>10</v>
      </c>
      <c r="B1" s="61" t="s">
        <v>11</v>
      </c>
      <c r="C1" s="61" t="s">
        <v>12</v>
      </c>
      <c r="D1" s="61" t="s">
        <v>13</v>
      </c>
      <c r="E1" s="61" t="s">
        <v>4</v>
      </c>
      <c r="F1" s="61" t="s">
        <v>6</v>
      </c>
    </row>
    <row r="2" spans="1:6" ht="28.8">
      <c r="A2" s="1">
        <v>1</v>
      </c>
      <c r="B2" s="1" t="s">
        <v>23</v>
      </c>
      <c r="C2" s="1" t="s">
        <v>15</v>
      </c>
      <c r="D2" s="1">
        <v>10</v>
      </c>
      <c r="E2" s="1">
        <v>950</v>
      </c>
      <c r="F2" s="1">
        <f>D2*E2</f>
        <v>9500</v>
      </c>
    </row>
    <row r="3" spans="1:6">
      <c r="A3" s="138" t="s">
        <v>6</v>
      </c>
      <c r="B3" s="138"/>
      <c r="C3" s="138"/>
      <c r="D3" s="138"/>
      <c r="E3" s="138"/>
      <c r="F3" s="61">
        <f>SUM(F2:F2)</f>
        <v>9500</v>
      </c>
    </row>
    <row r="4" spans="1:6">
      <c r="A4" s="138" t="s">
        <v>7</v>
      </c>
      <c r="B4" s="138"/>
      <c r="C4" s="138"/>
      <c r="D4" s="138"/>
      <c r="E4" s="138"/>
      <c r="F4" s="61">
        <f>F3*18%</f>
        <v>1710</v>
      </c>
    </row>
    <row r="5" spans="1:6">
      <c r="A5" s="138" t="s">
        <v>8</v>
      </c>
      <c r="B5" s="138"/>
      <c r="C5" s="138"/>
      <c r="D5" s="138"/>
      <c r="E5" s="138"/>
      <c r="F5" s="61">
        <f>SUM(F3:F4)</f>
        <v>11210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8" sqref="C18"/>
    </sheetView>
  </sheetViews>
  <sheetFormatPr defaultRowHeight="14.4"/>
  <cols>
    <col min="1" max="1" width="7.109375" customWidth="1"/>
    <col min="2" max="2" width="27.77734375" customWidth="1"/>
    <col min="4" max="4" width="15.6640625" customWidth="1"/>
  </cols>
  <sheetData>
    <row r="1" spans="1:5" ht="22.2" customHeight="1">
      <c r="A1" s="62" t="s">
        <v>10</v>
      </c>
      <c r="B1" s="62" t="s">
        <v>11</v>
      </c>
      <c r="C1" s="62" t="s">
        <v>13</v>
      </c>
      <c r="D1" s="62" t="s">
        <v>4</v>
      </c>
      <c r="E1" s="62" t="s">
        <v>6</v>
      </c>
    </row>
    <row r="2" spans="1:5" ht="36" customHeight="1">
      <c r="A2" s="1">
        <v>1</v>
      </c>
      <c r="B2" s="1" t="s">
        <v>121</v>
      </c>
      <c r="C2" s="1">
        <v>8</v>
      </c>
      <c r="D2" s="1">
        <v>150</v>
      </c>
      <c r="E2" s="1">
        <f>C2*D2</f>
        <v>1200</v>
      </c>
    </row>
    <row r="3" spans="1:5">
      <c r="A3" s="138" t="s">
        <v>6</v>
      </c>
      <c r="B3" s="138"/>
      <c r="C3" s="138"/>
      <c r="D3" s="138"/>
      <c r="E3" s="62">
        <f>SUM(E2:E2)</f>
        <v>1200</v>
      </c>
    </row>
    <row r="4" spans="1:5">
      <c r="A4" s="138" t="s">
        <v>7</v>
      </c>
      <c r="B4" s="138"/>
      <c r="C4" s="138"/>
      <c r="D4" s="138"/>
      <c r="E4" s="62">
        <f>E3*18%</f>
        <v>216</v>
      </c>
    </row>
    <row r="5" spans="1:5">
      <c r="A5" s="138" t="s">
        <v>8</v>
      </c>
      <c r="B5" s="138"/>
      <c r="C5" s="138"/>
      <c r="D5" s="138"/>
      <c r="E5" s="62">
        <f>SUM(E3:E4)</f>
        <v>1416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5"/>
    </sheetView>
  </sheetViews>
  <sheetFormatPr defaultRowHeight="14.4"/>
  <cols>
    <col min="1" max="1" width="8.88671875" style="11"/>
    <col min="2" max="2" width="70.21875" style="11" customWidth="1"/>
    <col min="3" max="3" width="8.88671875" style="11"/>
    <col min="4" max="4" width="14.109375" style="11" customWidth="1"/>
    <col min="5" max="5" width="13.21875" style="11" customWidth="1"/>
    <col min="6" max="16384" width="8.88671875" style="11"/>
  </cols>
  <sheetData>
    <row r="1" spans="1:5" ht="17.399999999999999" customHeight="1">
      <c r="A1" s="64" t="s">
        <v>10</v>
      </c>
      <c r="B1" s="64" t="s">
        <v>11</v>
      </c>
      <c r="C1" s="64" t="s">
        <v>13</v>
      </c>
      <c r="D1" s="64" t="s">
        <v>4</v>
      </c>
      <c r="E1" s="64" t="s">
        <v>6</v>
      </c>
    </row>
    <row r="2" spans="1:5" ht="325.2" customHeight="1">
      <c r="A2" s="1">
        <v>1</v>
      </c>
      <c r="B2" s="1" t="s">
        <v>122</v>
      </c>
      <c r="C2" s="1">
        <v>25</v>
      </c>
      <c r="D2" s="1">
        <v>32355</v>
      </c>
      <c r="E2" s="1">
        <f>C2*D2</f>
        <v>808875</v>
      </c>
    </row>
    <row r="3" spans="1:5">
      <c r="A3" s="138" t="s">
        <v>6</v>
      </c>
      <c r="B3" s="138"/>
      <c r="C3" s="138"/>
      <c r="D3" s="138"/>
      <c r="E3" s="64">
        <f>SUM(E2)</f>
        <v>808875</v>
      </c>
    </row>
    <row r="4" spans="1:5">
      <c r="A4" s="138" t="s">
        <v>7</v>
      </c>
      <c r="B4" s="138"/>
      <c r="C4" s="138"/>
      <c r="D4" s="138"/>
      <c r="E4" s="64">
        <f>E3*18%</f>
        <v>145597.5</v>
      </c>
    </row>
    <row r="5" spans="1:5">
      <c r="A5" s="138" t="s">
        <v>8</v>
      </c>
      <c r="B5" s="138"/>
      <c r="C5" s="138"/>
      <c r="D5" s="138"/>
      <c r="E5" s="64">
        <f>SUM(E3:E4)</f>
        <v>954472.5</v>
      </c>
    </row>
    <row r="7" spans="1:5">
      <c r="A7" s="65"/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defaultRowHeight="14.4"/>
  <cols>
    <col min="2" max="2" width="11.88671875" customWidth="1"/>
    <col min="5" max="5" width="14.88671875" customWidth="1"/>
  </cols>
  <sheetData>
    <row r="1" spans="1:6" ht="28.8">
      <c r="A1" s="3" t="s">
        <v>10</v>
      </c>
      <c r="B1" s="3" t="s">
        <v>11</v>
      </c>
      <c r="C1" s="3" t="s">
        <v>12</v>
      </c>
      <c r="D1" s="3" t="s">
        <v>13</v>
      </c>
      <c r="E1" s="3" t="s">
        <v>4</v>
      </c>
      <c r="F1" s="3" t="s">
        <v>6</v>
      </c>
    </row>
    <row r="2" spans="1:6" ht="28.8">
      <c r="A2" s="1">
        <v>1</v>
      </c>
      <c r="B2" s="1" t="s">
        <v>14</v>
      </c>
      <c r="C2" s="1" t="s">
        <v>15</v>
      </c>
      <c r="D2" s="1">
        <v>70</v>
      </c>
      <c r="E2" s="1">
        <v>445</v>
      </c>
      <c r="F2" s="1">
        <f>D2*E2</f>
        <v>31150</v>
      </c>
    </row>
    <row r="3" spans="1:6">
      <c r="A3" s="135" t="s">
        <v>6</v>
      </c>
      <c r="B3" s="136"/>
      <c r="C3" s="136"/>
      <c r="D3" s="136"/>
      <c r="E3" s="137"/>
      <c r="F3" s="3">
        <f>SUM(F2)</f>
        <v>31150</v>
      </c>
    </row>
    <row r="4" spans="1:6">
      <c r="A4" s="135" t="s">
        <v>7</v>
      </c>
      <c r="B4" s="136"/>
      <c r="C4" s="136"/>
      <c r="D4" s="136"/>
      <c r="E4" s="137"/>
      <c r="F4" s="3">
        <f>F3*18%</f>
        <v>5607</v>
      </c>
    </row>
    <row r="5" spans="1:6">
      <c r="A5" s="135" t="s">
        <v>8</v>
      </c>
      <c r="B5" s="136"/>
      <c r="C5" s="136"/>
      <c r="D5" s="136"/>
      <c r="E5" s="137"/>
      <c r="F5" s="3">
        <f>SUM(F3:F4)</f>
        <v>36757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4.4"/>
  <cols>
    <col min="1" max="1" width="7.44140625" customWidth="1"/>
    <col min="3" max="3" width="23.44140625" customWidth="1"/>
    <col min="7" max="7" width="14.33203125" customWidth="1"/>
  </cols>
  <sheetData>
    <row r="1" spans="1:7" ht="32.4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51" t="s">
        <v>112</v>
      </c>
    </row>
    <row r="2" spans="1:7" ht="31.2" customHeight="1">
      <c r="A2" s="1">
        <v>1</v>
      </c>
      <c r="B2" s="1">
        <v>616026</v>
      </c>
      <c r="C2" s="1" t="s">
        <v>9</v>
      </c>
      <c r="D2" s="1">
        <v>10</v>
      </c>
      <c r="E2" s="1">
        <v>2245</v>
      </c>
      <c r="F2" s="1">
        <f t="shared" ref="F2" si="0">D2*E2</f>
        <v>22450</v>
      </c>
      <c r="G2" s="52">
        <v>44933</v>
      </c>
    </row>
    <row r="3" spans="1:7">
      <c r="A3" s="138" t="s">
        <v>6</v>
      </c>
      <c r="B3" s="138"/>
      <c r="C3" s="138"/>
      <c r="D3" s="138"/>
      <c r="E3" s="138"/>
      <c r="F3" s="63">
        <f>SUM(F2:F2)</f>
        <v>22450</v>
      </c>
    </row>
    <row r="4" spans="1:7">
      <c r="A4" s="138" t="s">
        <v>7</v>
      </c>
      <c r="B4" s="138"/>
      <c r="C4" s="138"/>
      <c r="D4" s="138"/>
      <c r="E4" s="138"/>
      <c r="F4" s="63">
        <f>F3*18%</f>
        <v>4041</v>
      </c>
    </row>
    <row r="5" spans="1:7">
      <c r="A5" s="138" t="s">
        <v>8</v>
      </c>
      <c r="B5" s="138"/>
      <c r="C5" s="138"/>
      <c r="D5" s="138"/>
      <c r="E5" s="138"/>
      <c r="F5" s="63">
        <f>SUM(F3:F4)</f>
        <v>26491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/>
  <cols>
    <col min="2" max="2" width="18.5546875" customWidth="1"/>
    <col min="4" max="4" width="17.44140625" customWidth="1"/>
  </cols>
  <sheetData>
    <row r="1" spans="1:5">
      <c r="A1" s="70" t="s">
        <v>10</v>
      </c>
      <c r="B1" s="28" t="s">
        <v>11</v>
      </c>
      <c r="C1" s="70" t="s">
        <v>13</v>
      </c>
      <c r="D1" s="70" t="s">
        <v>4</v>
      </c>
      <c r="E1" s="70" t="s">
        <v>6</v>
      </c>
    </row>
    <row r="2" spans="1:5">
      <c r="A2" s="67">
        <v>1</v>
      </c>
      <c r="B2" s="69" t="s">
        <v>125</v>
      </c>
      <c r="C2" s="68">
        <v>16</v>
      </c>
      <c r="D2" s="1">
        <v>1800</v>
      </c>
      <c r="E2" s="1">
        <f>C2*D2</f>
        <v>28800</v>
      </c>
    </row>
    <row r="3" spans="1:5">
      <c r="A3" s="138" t="s">
        <v>6</v>
      </c>
      <c r="B3" s="141"/>
      <c r="C3" s="138"/>
      <c r="D3" s="138"/>
      <c r="E3" s="70">
        <f>SUM(E2:E2)</f>
        <v>28800</v>
      </c>
    </row>
    <row r="4" spans="1:5">
      <c r="A4" s="138" t="s">
        <v>7</v>
      </c>
      <c r="B4" s="138"/>
      <c r="C4" s="138"/>
      <c r="D4" s="138"/>
      <c r="E4" s="70">
        <f>E3*18%</f>
        <v>5184</v>
      </c>
    </row>
    <row r="5" spans="1:5">
      <c r="A5" s="138" t="s">
        <v>8</v>
      </c>
      <c r="B5" s="138"/>
      <c r="C5" s="138"/>
      <c r="D5" s="138"/>
      <c r="E5" s="70">
        <f>SUM(E3:E4)</f>
        <v>33984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7" sqref="E27"/>
    </sheetView>
  </sheetViews>
  <sheetFormatPr defaultRowHeight="14.4"/>
  <cols>
    <col min="1" max="1" width="6.77734375" customWidth="1"/>
    <col min="3" max="3" width="41.77734375" customWidth="1"/>
    <col min="5" max="5" width="14.109375" customWidth="1"/>
    <col min="6" max="6" width="6.6640625" customWidth="1"/>
  </cols>
  <sheetData>
    <row r="1" spans="1:6" ht="27" customHeight="1">
      <c r="A1" s="66" t="s">
        <v>10</v>
      </c>
      <c r="B1" s="28" t="s">
        <v>123</v>
      </c>
      <c r="C1" s="28" t="s">
        <v>11</v>
      </c>
      <c r="D1" s="66" t="s">
        <v>13</v>
      </c>
      <c r="E1" s="66" t="s">
        <v>4</v>
      </c>
      <c r="F1" s="66" t="s">
        <v>6</v>
      </c>
    </row>
    <row r="2" spans="1:6" ht="42" customHeight="1">
      <c r="A2" s="67">
        <v>1</v>
      </c>
      <c r="B2" s="69">
        <v>506326</v>
      </c>
      <c r="C2" s="69" t="s">
        <v>124</v>
      </c>
      <c r="D2" s="68">
        <v>6</v>
      </c>
      <c r="E2" s="1">
        <v>3265</v>
      </c>
      <c r="F2" s="1">
        <f>D2*E2</f>
        <v>19590</v>
      </c>
    </row>
    <row r="3" spans="1:6">
      <c r="A3" s="138" t="s">
        <v>6</v>
      </c>
      <c r="B3" s="141"/>
      <c r="C3" s="141"/>
      <c r="D3" s="138"/>
      <c r="E3" s="138"/>
      <c r="F3" s="66">
        <f>SUM(F2:F2)</f>
        <v>19590</v>
      </c>
    </row>
    <row r="4" spans="1:6">
      <c r="A4" s="138" t="s">
        <v>7</v>
      </c>
      <c r="B4" s="138"/>
      <c r="C4" s="138"/>
      <c r="D4" s="138"/>
      <c r="E4" s="138"/>
      <c r="F4" s="66">
        <f>F3*18%</f>
        <v>3526.2</v>
      </c>
    </row>
    <row r="5" spans="1:6">
      <c r="A5" s="138" t="s">
        <v>8</v>
      </c>
      <c r="B5" s="138"/>
      <c r="C5" s="138"/>
      <c r="D5" s="138"/>
      <c r="E5" s="138"/>
      <c r="F5" s="66">
        <f>SUM(F3:F4)</f>
        <v>23116.2</v>
      </c>
    </row>
  </sheetData>
  <mergeCells count="3">
    <mergeCell ref="A3:E3"/>
    <mergeCell ref="A4:E4"/>
    <mergeCell ref="A5:E5"/>
  </mergeCells>
  <pageMargins left="0.7" right="0.7" top="0.75" bottom="0.75" header="0.3" footer="0.3"/>
  <pageSetup paperSize="9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3" sqref="G23"/>
    </sheetView>
  </sheetViews>
  <sheetFormatPr defaultRowHeight="14.4"/>
  <cols>
    <col min="1" max="1" width="6.5546875" customWidth="1"/>
    <col min="2" max="2" width="28.33203125" customWidth="1"/>
    <col min="3" max="3" width="8.77734375" customWidth="1"/>
    <col min="4" max="4" width="14.44140625" customWidth="1"/>
  </cols>
  <sheetData>
    <row r="1" spans="1:5" ht="17.399999999999999" customHeight="1">
      <c r="A1" s="70" t="s">
        <v>10</v>
      </c>
      <c r="B1" s="28" t="s">
        <v>11</v>
      </c>
      <c r="C1" s="70" t="s">
        <v>13</v>
      </c>
      <c r="D1" s="70" t="s">
        <v>4</v>
      </c>
      <c r="E1" s="70" t="s">
        <v>6</v>
      </c>
    </row>
    <row r="2" spans="1:5">
      <c r="A2" s="67">
        <v>1</v>
      </c>
      <c r="B2" s="69" t="s">
        <v>127</v>
      </c>
      <c r="C2" s="68">
        <v>2</v>
      </c>
      <c r="D2" s="1">
        <v>5375</v>
      </c>
      <c r="E2" s="1">
        <f>C2*D2</f>
        <v>10750</v>
      </c>
    </row>
    <row r="3" spans="1:5">
      <c r="A3" s="138" t="s">
        <v>6</v>
      </c>
      <c r="B3" s="138"/>
      <c r="C3" s="138"/>
      <c r="D3" s="138"/>
      <c r="E3" s="70">
        <f>SUM(E2:E2)</f>
        <v>10750</v>
      </c>
    </row>
    <row r="4" spans="1:5">
      <c r="A4" s="138" t="s">
        <v>126</v>
      </c>
      <c r="B4" s="138"/>
      <c r="C4" s="138"/>
      <c r="D4" s="138"/>
      <c r="E4" s="70">
        <f>E3*9%</f>
        <v>967.5</v>
      </c>
    </row>
    <row r="5" spans="1:5">
      <c r="A5" s="138" t="s">
        <v>126</v>
      </c>
      <c r="B5" s="138"/>
      <c r="C5" s="138"/>
      <c r="D5" s="138"/>
      <c r="E5" s="70">
        <f>E3*9%</f>
        <v>967.5</v>
      </c>
    </row>
    <row r="6" spans="1:5">
      <c r="A6" s="138" t="s">
        <v>8</v>
      </c>
      <c r="B6" s="138"/>
      <c r="C6" s="138"/>
      <c r="D6" s="138"/>
      <c r="E6" s="70">
        <f>SUM(E3:E5)</f>
        <v>12685</v>
      </c>
    </row>
  </sheetData>
  <mergeCells count="4">
    <mergeCell ref="A3:D3"/>
    <mergeCell ref="A5:D5"/>
    <mergeCell ref="A6:D6"/>
    <mergeCell ref="A4:D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25" sqref="K25"/>
    </sheetView>
  </sheetViews>
  <sheetFormatPr defaultRowHeight="14.4"/>
  <cols>
    <col min="2" max="2" width="16.6640625" customWidth="1"/>
  </cols>
  <sheetData>
    <row r="1" spans="1:5" ht="28.8">
      <c r="A1" s="71" t="s">
        <v>10</v>
      </c>
      <c r="B1" s="28" t="s">
        <v>11</v>
      </c>
      <c r="C1" s="71" t="s">
        <v>13</v>
      </c>
      <c r="D1" s="71" t="s">
        <v>4</v>
      </c>
      <c r="E1" s="71" t="s">
        <v>6</v>
      </c>
    </row>
    <row r="2" spans="1:5" ht="28.8">
      <c r="A2" s="67">
        <v>1</v>
      </c>
      <c r="B2" s="69" t="s">
        <v>127</v>
      </c>
      <c r="C2" s="68">
        <v>4</v>
      </c>
      <c r="D2" s="1">
        <v>5375</v>
      </c>
      <c r="E2" s="1">
        <f>C2*D2</f>
        <v>21500</v>
      </c>
    </row>
    <row r="3" spans="1:5">
      <c r="A3" s="138" t="s">
        <v>6</v>
      </c>
      <c r="B3" s="138"/>
      <c r="C3" s="138"/>
      <c r="D3" s="138"/>
      <c r="E3" s="71">
        <f>SUM(E2:E2)</f>
        <v>21500</v>
      </c>
    </row>
    <row r="4" spans="1:5">
      <c r="A4" s="138" t="s">
        <v>126</v>
      </c>
      <c r="B4" s="138"/>
      <c r="C4" s="138"/>
      <c r="D4" s="138"/>
      <c r="E4" s="71">
        <f>E3*9%</f>
        <v>1935</v>
      </c>
    </row>
    <row r="5" spans="1:5">
      <c r="A5" s="138" t="s">
        <v>126</v>
      </c>
      <c r="B5" s="138"/>
      <c r="C5" s="138"/>
      <c r="D5" s="138"/>
      <c r="E5" s="71">
        <f>E3*9%</f>
        <v>1935</v>
      </c>
    </row>
    <row r="6" spans="1:5">
      <c r="A6" s="138" t="s">
        <v>8</v>
      </c>
      <c r="B6" s="138"/>
      <c r="C6" s="138"/>
      <c r="D6" s="138"/>
      <c r="E6" s="71">
        <f>SUM(E3:E5)</f>
        <v>25370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3" sqref="H3"/>
    </sheetView>
  </sheetViews>
  <sheetFormatPr defaultRowHeight="13.8"/>
  <cols>
    <col min="1" max="1" width="8.109375" style="78" customWidth="1"/>
    <col min="2" max="2" width="64.44140625" style="78" customWidth="1"/>
    <col min="3" max="3" width="13.109375" style="78" customWidth="1"/>
    <col min="4" max="4" width="18.77734375" style="78" customWidth="1"/>
    <col min="5" max="16384" width="8.88671875" style="78"/>
  </cols>
  <sheetData>
    <row r="1" spans="1:5" ht="16.2" customHeight="1" thickBot="1">
      <c r="A1" s="72" t="s">
        <v>10</v>
      </c>
      <c r="B1" s="74" t="s">
        <v>11</v>
      </c>
      <c r="C1" s="72" t="s">
        <v>13</v>
      </c>
      <c r="D1" s="72" t="s">
        <v>4</v>
      </c>
      <c r="E1" s="72" t="s">
        <v>6</v>
      </c>
    </row>
    <row r="2" spans="1:5" ht="155.4" customHeight="1" thickBot="1">
      <c r="A2" s="75">
        <v>1</v>
      </c>
      <c r="B2" s="77" t="s">
        <v>128</v>
      </c>
      <c r="C2" s="76">
        <v>2</v>
      </c>
      <c r="D2" s="29">
        <v>5000</v>
      </c>
      <c r="E2" s="29">
        <f>C2*D2</f>
        <v>10000</v>
      </c>
    </row>
    <row r="3" spans="1:5" ht="156.6" customHeight="1" thickBot="1">
      <c r="A3" s="29">
        <v>2</v>
      </c>
      <c r="B3" s="77" t="s">
        <v>129</v>
      </c>
      <c r="C3" s="29">
        <v>2</v>
      </c>
      <c r="D3" s="29">
        <v>5850</v>
      </c>
      <c r="E3" s="29">
        <f>C3*D3</f>
        <v>11700</v>
      </c>
    </row>
    <row r="4" spans="1:5">
      <c r="A4" s="140" t="s">
        <v>6</v>
      </c>
      <c r="B4" s="140"/>
      <c r="C4" s="140"/>
      <c r="D4" s="140"/>
      <c r="E4" s="72">
        <f>SUM(E2:E3)</f>
        <v>21700</v>
      </c>
    </row>
    <row r="5" spans="1:5">
      <c r="A5" s="140" t="s">
        <v>7</v>
      </c>
      <c r="B5" s="140"/>
      <c r="C5" s="140"/>
      <c r="D5" s="140"/>
      <c r="E5" s="72">
        <f>E4*18%</f>
        <v>3906</v>
      </c>
    </row>
    <row r="6" spans="1:5" ht="14.4" customHeight="1">
      <c r="A6" s="140" t="s">
        <v>8</v>
      </c>
      <c r="B6" s="140"/>
      <c r="C6" s="140"/>
      <c r="D6" s="140"/>
      <c r="E6" s="72">
        <f>SUM(E4:E5)</f>
        <v>25606</v>
      </c>
    </row>
  </sheetData>
  <mergeCells count="3">
    <mergeCell ref="A4:D4"/>
    <mergeCell ref="A5:D5"/>
    <mergeCell ref="A6:D6"/>
  </mergeCells>
  <pageMargins left="0.7" right="0.7" top="0.75" bottom="0.75" header="0.3" footer="0.3"/>
  <pageSetup paperSize="9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/>
  <cols>
    <col min="1" max="1" width="6.88671875" customWidth="1"/>
    <col min="2" max="2" width="13.44140625" customWidth="1"/>
    <col min="3" max="3" width="44.88671875" customWidth="1"/>
    <col min="5" max="5" width="15.21875" customWidth="1"/>
  </cols>
  <sheetData>
    <row r="1" spans="1:6" ht="15" customHeight="1">
      <c r="A1" s="73" t="s">
        <v>10</v>
      </c>
      <c r="B1" s="28" t="s">
        <v>123</v>
      </c>
      <c r="C1" s="28" t="s">
        <v>11</v>
      </c>
      <c r="D1" s="73" t="s">
        <v>13</v>
      </c>
      <c r="E1" s="73" t="s">
        <v>4</v>
      </c>
      <c r="F1" s="73" t="s">
        <v>6</v>
      </c>
    </row>
    <row r="2" spans="1:6" ht="54.6" customHeight="1">
      <c r="A2" s="67">
        <v>1</v>
      </c>
      <c r="B2" s="69">
        <v>506326</v>
      </c>
      <c r="C2" s="69" t="s">
        <v>124</v>
      </c>
      <c r="D2" s="68">
        <v>34</v>
      </c>
      <c r="E2" s="1">
        <v>3265</v>
      </c>
      <c r="F2" s="1">
        <f>D2*E2</f>
        <v>111010</v>
      </c>
    </row>
    <row r="3" spans="1:6">
      <c r="A3" s="138" t="s">
        <v>6</v>
      </c>
      <c r="B3" s="141"/>
      <c r="C3" s="141"/>
      <c r="D3" s="138"/>
      <c r="E3" s="138"/>
      <c r="F3" s="73">
        <f>SUM(F2)</f>
        <v>111010</v>
      </c>
    </row>
    <row r="4" spans="1:6">
      <c r="A4" s="138" t="s">
        <v>7</v>
      </c>
      <c r="B4" s="138"/>
      <c r="C4" s="138"/>
      <c r="D4" s="138"/>
      <c r="E4" s="138"/>
      <c r="F4" s="73">
        <f>F3*18%</f>
        <v>19981.8</v>
      </c>
    </row>
    <row r="5" spans="1:6">
      <c r="A5" s="138" t="s">
        <v>8</v>
      </c>
      <c r="B5" s="138"/>
      <c r="C5" s="138"/>
      <c r="D5" s="138"/>
      <c r="E5" s="138"/>
      <c r="F5" s="73">
        <f>SUM(F3:F4)</f>
        <v>130991.8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2" sqref="C22"/>
    </sheetView>
  </sheetViews>
  <sheetFormatPr defaultRowHeight="14.4"/>
  <cols>
    <col min="1" max="1" width="6.6640625" customWidth="1"/>
    <col min="2" max="2" width="14.109375" customWidth="1"/>
    <col min="3" max="3" width="32" customWidth="1"/>
    <col min="4" max="4" width="6" customWidth="1"/>
    <col min="5" max="5" width="14.5546875" customWidth="1"/>
    <col min="7" max="7" width="30.33203125" customWidth="1"/>
  </cols>
  <sheetData>
    <row r="1" spans="1:7" ht="15.6" customHeight="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51" t="s">
        <v>112</v>
      </c>
    </row>
    <row r="2" spans="1:7" ht="30.6" customHeight="1">
      <c r="A2" s="1">
        <v>1</v>
      </c>
      <c r="B2" s="1">
        <v>663093</v>
      </c>
      <c r="C2" s="1" t="s">
        <v>28</v>
      </c>
      <c r="D2" s="1">
        <v>5</v>
      </c>
      <c r="E2" s="1">
        <v>2800</v>
      </c>
      <c r="F2" s="1">
        <f t="shared" ref="F2" si="0">D2*E2</f>
        <v>14000</v>
      </c>
      <c r="G2" s="52">
        <v>44936</v>
      </c>
    </row>
    <row r="3" spans="1:7">
      <c r="A3" s="138" t="s">
        <v>6</v>
      </c>
      <c r="B3" s="138"/>
      <c r="C3" s="138"/>
      <c r="D3" s="138"/>
      <c r="E3" s="138"/>
      <c r="F3" s="79">
        <f>SUM(F2)</f>
        <v>14000</v>
      </c>
    </row>
    <row r="4" spans="1:7">
      <c r="A4" s="138" t="s">
        <v>7</v>
      </c>
      <c r="B4" s="138"/>
      <c r="C4" s="138"/>
      <c r="D4" s="138"/>
      <c r="E4" s="138"/>
      <c r="F4" s="79">
        <f>F3*18%</f>
        <v>2520</v>
      </c>
    </row>
    <row r="5" spans="1:7">
      <c r="A5" s="138" t="s">
        <v>8</v>
      </c>
      <c r="B5" s="138"/>
      <c r="C5" s="138"/>
      <c r="D5" s="138"/>
      <c r="E5" s="138"/>
      <c r="F5" s="79">
        <f>SUM(F3:F4)</f>
        <v>16520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22" workbookViewId="0">
      <selection activeCell="M36" sqref="M36"/>
    </sheetView>
  </sheetViews>
  <sheetFormatPr defaultRowHeight="14.4"/>
  <cols>
    <col min="1" max="1" width="6.6640625" customWidth="1"/>
    <col min="2" max="2" width="20.6640625" customWidth="1"/>
    <col min="3" max="3" width="18.21875" customWidth="1"/>
    <col min="4" max="4" width="34.21875" customWidth="1"/>
    <col min="6" max="6" width="9.88671875" customWidth="1"/>
    <col min="7" max="7" width="25.5546875" customWidth="1"/>
  </cols>
  <sheetData>
    <row r="2" spans="1:11">
      <c r="A2" s="142" t="s">
        <v>141</v>
      </c>
      <c r="B2" s="142"/>
      <c r="C2" s="143" t="s">
        <v>142</v>
      </c>
      <c r="D2" s="143"/>
    </row>
    <row r="3" spans="1:11">
      <c r="A3" s="83"/>
      <c r="B3" s="83"/>
      <c r="C3" s="143" t="s">
        <v>143</v>
      </c>
      <c r="D3" s="143"/>
    </row>
    <row r="4" spans="1:11">
      <c r="A4" s="83"/>
      <c r="B4" s="83"/>
      <c r="C4" s="143" t="s">
        <v>144</v>
      </c>
      <c r="D4" s="143"/>
    </row>
    <row r="5" spans="1:11">
      <c r="A5" s="83"/>
      <c r="B5" s="83"/>
      <c r="C5" s="143" t="s">
        <v>145</v>
      </c>
      <c r="D5" s="143"/>
    </row>
    <row r="6" spans="1:11">
      <c r="A6" s="83"/>
      <c r="B6" s="83"/>
      <c r="C6" s="143" t="s">
        <v>146</v>
      </c>
      <c r="D6" s="143"/>
    </row>
    <row r="7" spans="1:11">
      <c r="A7" s="83"/>
      <c r="B7" s="83"/>
      <c r="C7" s="143" t="s">
        <v>147</v>
      </c>
      <c r="D7" s="143"/>
    </row>
    <row r="8" spans="1:11">
      <c r="A8" s="83"/>
      <c r="B8" s="83"/>
      <c r="C8" s="143" t="s">
        <v>148</v>
      </c>
      <c r="D8" s="143"/>
    </row>
    <row r="9" spans="1:11">
      <c r="A9" s="83"/>
      <c r="B9" s="83"/>
      <c r="C9" s="143" t="s">
        <v>149</v>
      </c>
      <c r="D9" s="143"/>
    </row>
    <row r="12" spans="1:11" ht="55.8" customHeight="1">
      <c r="A12" s="98" t="s">
        <v>0</v>
      </c>
      <c r="B12" s="96" t="s">
        <v>130</v>
      </c>
      <c r="C12" s="98" t="s">
        <v>156</v>
      </c>
      <c r="D12" s="96" t="s">
        <v>11</v>
      </c>
      <c r="E12" s="96" t="s">
        <v>138</v>
      </c>
      <c r="F12" s="96" t="s">
        <v>139</v>
      </c>
      <c r="G12" s="101" t="s">
        <v>150</v>
      </c>
      <c r="H12" s="97"/>
    </row>
    <row r="13" spans="1:11" ht="47.4" customHeight="1">
      <c r="A13" s="29">
        <v>1</v>
      </c>
      <c r="B13" s="80" t="s">
        <v>131</v>
      </c>
      <c r="C13" s="29"/>
      <c r="D13" s="80" t="s">
        <v>132</v>
      </c>
      <c r="E13" s="29">
        <v>1</v>
      </c>
      <c r="F13" s="86">
        <v>23460</v>
      </c>
      <c r="G13" s="87">
        <f>F13*(1-25%)*E13</f>
        <v>17595</v>
      </c>
      <c r="J13">
        <f>23460*25%</f>
        <v>5865</v>
      </c>
      <c r="K13">
        <f>23460-5865</f>
        <v>17595</v>
      </c>
    </row>
    <row r="14" spans="1:11" ht="69" customHeight="1">
      <c r="A14" s="29">
        <v>2</v>
      </c>
      <c r="B14" s="29" t="s">
        <v>133</v>
      </c>
      <c r="C14" s="29"/>
      <c r="D14" s="81" t="s">
        <v>134</v>
      </c>
      <c r="E14" s="29">
        <v>3</v>
      </c>
      <c r="F14" s="86">
        <v>24750</v>
      </c>
      <c r="G14" s="87">
        <f t="shared" ref="G14:G16" si="0">F14*(1-25%)*E14</f>
        <v>55687.5</v>
      </c>
    </row>
    <row r="15" spans="1:11" ht="58.8" customHeight="1">
      <c r="A15" s="89">
        <v>3</v>
      </c>
      <c r="B15" s="89" t="s">
        <v>135</v>
      </c>
      <c r="C15" s="89"/>
      <c r="D15" s="91" t="s">
        <v>136</v>
      </c>
      <c r="E15" s="89">
        <v>5</v>
      </c>
      <c r="F15" s="92">
        <v>41500</v>
      </c>
      <c r="G15" s="93">
        <f t="shared" si="0"/>
        <v>155625</v>
      </c>
    </row>
    <row r="16" spans="1:11" ht="51" customHeight="1">
      <c r="A16" s="29">
        <v>4</v>
      </c>
      <c r="B16" s="29"/>
      <c r="C16" s="29"/>
      <c r="D16" s="82" t="s">
        <v>137</v>
      </c>
      <c r="E16" s="29">
        <v>1</v>
      </c>
      <c r="F16" s="88">
        <v>81154</v>
      </c>
      <c r="G16" s="87">
        <f t="shared" si="0"/>
        <v>60865.5</v>
      </c>
    </row>
    <row r="17" spans="1:9">
      <c r="A17" s="84"/>
      <c r="B17" s="84"/>
      <c r="C17" s="84"/>
      <c r="D17" s="84"/>
      <c r="E17" s="144" t="s">
        <v>140</v>
      </c>
      <c r="F17" s="145"/>
      <c r="G17" s="94">
        <f>SUM(G13:G16)</f>
        <v>289773</v>
      </c>
    </row>
    <row r="18" spans="1:9">
      <c r="A18" s="90"/>
      <c r="B18" s="90"/>
      <c r="C18" s="90"/>
      <c r="D18" s="152" t="s">
        <v>155</v>
      </c>
      <c r="E18" s="152"/>
      <c r="F18" s="152"/>
      <c r="G18" s="152"/>
    </row>
    <row r="19" spans="1:9">
      <c r="D19" s="149" t="s">
        <v>153</v>
      </c>
      <c r="E19" s="150"/>
      <c r="F19" s="151"/>
      <c r="G19" s="85">
        <v>275284.34999999998</v>
      </c>
    </row>
    <row r="20" spans="1:9">
      <c r="D20" s="149" t="s">
        <v>154</v>
      </c>
      <c r="E20" s="150"/>
      <c r="F20" s="151"/>
      <c r="G20" s="85">
        <v>260795.7</v>
      </c>
    </row>
    <row r="21" spans="1:9">
      <c r="A21" s="95" t="s">
        <v>152</v>
      </c>
    </row>
    <row r="22" spans="1:9">
      <c r="A22" s="95" t="s">
        <v>151</v>
      </c>
    </row>
    <row r="24" spans="1:9" s="100" customFormat="1"/>
    <row r="25" spans="1:9" ht="58.8" customHeight="1">
      <c r="A25" s="99" t="s">
        <v>0</v>
      </c>
      <c r="B25" s="99" t="s">
        <v>130</v>
      </c>
      <c r="C25" s="99" t="s">
        <v>157</v>
      </c>
      <c r="D25" s="99" t="s">
        <v>11</v>
      </c>
      <c r="E25" s="99" t="s">
        <v>138</v>
      </c>
      <c r="F25" s="99" t="s">
        <v>158</v>
      </c>
      <c r="G25" s="99" t="s">
        <v>159</v>
      </c>
    </row>
    <row r="26" spans="1:9" ht="43.2" customHeight="1">
      <c r="A26" s="1">
        <v>1</v>
      </c>
      <c r="B26" s="1" t="s">
        <v>131</v>
      </c>
      <c r="C26" s="1"/>
      <c r="D26" s="1" t="s">
        <v>132</v>
      </c>
      <c r="E26" s="1">
        <v>1</v>
      </c>
      <c r="F26" s="1">
        <v>23460</v>
      </c>
      <c r="G26" s="1">
        <f>F26*(1-25%)*E26</f>
        <v>17595</v>
      </c>
    </row>
    <row r="27" spans="1:9" ht="51" customHeight="1">
      <c r="A27" s="1">
        <v>2</v>
      </c>
      <c r="B27" s="29" t="s">
        <v>133</v>
      </c>
      <c r="C27" s="1"/>
      <c r="D27" s="1" t="s">
        <v>134</v>
      </c>
      <c r="E27" s="1">
        <v>3</v>
      </c>
      <c r="F27" s="1">
        <v>24750</v>
      </c>
      <c r="G27" s="1">
        <f t="shared" ref="G27:G29" si="1">F27*(1-25%)*E27</f>
        <v>55687.5</v>
      </c>
    </row>
    <row r="28" spans="1:9" ht="37.799999999999997" customHeight="1">
      <c r="A28" s="1">
        <v>3</v>
      </c>
      <c r="B28" s="1" t="s">
        <v>135</v>
      </c>
      <c r="C28" s="1"/>
      <c r="D28" s="1" t="s">
        <v>136</v>
      </c>
      <c r="E28" s="1">
        <v>5</v>
      </c>
      <c r="F28" s="1">
        <v>41500</v>
      </c>
      <c r="G28" s="1">
        <f t="shared" si="1"/>
        <v>155625</v>
      </c>
    </row>
    <row r="29" spans="1:9" ht="43.2" customHeight="1">
      <c r="A29" s="1">
        <v>4</v>
      </c>
      <c r="B29" s="1"/>
      <c r="C29" s="1"/>
      <c r="D29" s="1" t="s">
        <v>137</v>
      </c>
      <c r="E29" s="1">
        <v>1</v>
      </c>
      <c r="F29" s="1">
        <v>81154</v>
      </c>
      <c r="G29" s="1">
        <f t="shared" si="1"/>
        <v>60865.5</v>
      </c>
    </row>
    <row r="30" spans="1:9">
      <c r="A30" s="102"/>
      <c r="B30" s="102"/>
      <c r="C30" s="102"/>
      <c r="D30" s="102"/>
      <c r="E30" s="153" t="s">
        <v>160</v>
      </c>
      <c r="F30" s="153"/>
      <c r="G30" s="28">
        <f>SUM(G26:G29)</f>
        <v>289773</v>
      </c>
    </row>
    <row r="31" spans="1:9">
      <c r="A31" s="102"/>
      <c r="B31" s="102"/>
      <c r="C31" s="102"/>
      <c r="D31" s="138" t="s">
        <v>155</v>
      </c>
      <c r="E31" s="138"/>
      <c r="F31" s="138"/>
      <c r="G31" s="138"/>
    </row>
    <row r="32" spans="1:9">
      <c r="A32" s="102"/>
      <c r="B32" s="102"/>
      <c r="C32" s="102"/>
      <c r="D32" s="146" t="s">
        <v>153</v>
      </c>
      <c r="E32" s="147"/>
      <c r="F32" s="148"/>
      <c r="G32" s="103">
        <v>275284.40000000002</v>
      </c>
      <c r="H32">
        <f>G30*5%</f>
        <v>14488.650000000001</v>
      </c>
      <c r="I32">
        <f>G30-H32</f>
        <v>275284.34999999998</v>
      </c>
    </row>
    <row r="33" spans="1:9">
      <c r="A33" s="102"/>
      <c r="B33" s="102"/>
      <c r="C33" s="102"/>
      <c r="D33" s="146" t="s">
        <v>161</v>
      </c>
      <c r="E33" s="147"/>
      <c r="F33" s="148"/>
      <c r="G33" s="99">
        <v>260795.7</v>
      </c>
      <c r="H33">
        <f>G30*10%</f>
        <v>28977.300000000003</v>
      </c>
      <c r="I33">
        <f>G30-H33</f>
        <v>260795.7</v>
      </c>
    </row>
    <row r="34" spans="1:9">
      <c r="A34" s="90"/>
      <c r="B34" s="90"/>
      <c r="C34" s="90"/>
    </row>
    <row r="35" spans="1:9">
      <c r="A35" s="95" t="s">
        <v>152</v>
      </c>
    </row>
    <row r="36" spans="1:9">
      <c r="A36" s="95" t="s">
        <v>151</v>
      </c>
    </row>
  </sheetData>
  <mergeCells count="17">
    <mergeCell ref="D33:F33"/>
    <mergeCell ref="D20:F20"/>
    <mergeCell ref="D18:G18"/>
    <mergeCell ref="D19:F19"/>
    <mergeCell ref="E30:F30"/>
    <mergeCell ref="D31:G31"/>
    <mergeCell ref="D32:F32"/>
    <mergeCell ref="C6:D6"/>
    <mergeCell ref="C7:D7"/>
    <mergeCell ref="C8:D8"/>
    <mergeCell ref="C9:D9"/>
    <mergeCell ref="E17:F17"/>
    <mergeCell ref="A2:B2"/>
    <mergeCell ref="C2:D2"/>
    <mergeCell ref="C3:D3"/>
    <mergeCell ref="C4:D4"/>
    <mergeCell ref="C5:D5"/>
  </mergeCells>
  <conditionalFormatting sqref="B14">
    <cfRule type="containsText" dxfId="19" priority="20" operator="containsText" text="(blank)">
      <formula>NOT(ISERROR(SEARCH("(blank)",B14)))</formula>
    </cfRule>
  </conditionalFormatting>
  <conditionalFormatting sqref="B14">
    <cfRule type="containsText" dxfId="18" priority="19" operator="containsText" text="(blank)">
      <formula>NOT(ISERROR(SEARCH("(blank)",B14)))</formula>
    </cfRule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D14">
    <cfRule type="containsText" dxfId="13" priority="14" operator="containsText" text="(blank)">
      <formula>NOT(ISERROR(SEARCH("(blank)",D14)))</formula>
    </cfRule>
  </conditionalFormatting>
  <conditionalFormatting sqref="B15">
    <cfRule type="containsText" dxfId="12" priority="13" operator="containsText" text="(blank)">
      <formula>NOT(ISERROR(SEARCH("(blank)",B15)))</formula>
    </cfRule>
  </conditionalFormatting>
  <conditionalFormatting sqref="B15">
    <cfRule type="containsText" dxfId="11" priority="12" operator="containsText" text="(blank)">
      <formula>NOT(ISERROR(SEARCH("(blank)",B15)))</formula>
    </cfRule>
  </conditionalFormatting>
  <conditionalFormatting sqref="B15">
    <cfRule type="duplicateValues" dxfId="10" priority="11"/>
  </conditionalFormatting>
  <conditionalFormatting sqref="B15">
    <cfRule type="duplicateValues" dxfId="9" priority="8"/>
    <cfRule type="duplicateValues" dxfId="8" priority="9"/>
    <cfRule type="duplicateValues" dxfId="7" priority="10"/>
  </conditionalFormatting>
  <conditionalFormatting sqref="D15">
    <cfRule type="containsText" dxfId="6" priority="7" operator="containsText" text="(blank)">
      <formula>NOT(ISERROR(SEARCH("(blank)",D15)))</formula>
    </cfRule>
  </conditionalFormatting>
  <conditionalFormatting sqref="B27">
    <cfRule type="containsText" dxfId="5" priority="6" operator="containsText" text="(blank)">
      <formula>NOT(ISERROR(SEARCH("(blank)",B27)))</formula>
    </cfRule>
  </conditionalFormatting>
  <conditionalFormatting sqref="B27">
    <cfRule type="containsText" dxfId="4" priority="5" operator="containsText" text="(blank)">
      <formula>NOT(ISERROR(SEARCH("(blank)",B27)))</formula>
    </cfRule>
  </conditionalFormatting>
  <conditionalFormatting sqref="B27">
    <cfRule type="duplicateValues" dxfId="3" priority="4"/>
  </conditionalFormatting>
  <conditionalFormatting sqref="B2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4"/>
  <cols>
    <col min="1" max="1" width="8.109375" customWidth="1"/>
    <col min="2" max="2" width="24.33203125" customWidth="1"/>
  </cols>
  <sheetData>
    <row r="1" spans="1:6" ht="28.8">
      <c r="A1" s="104" t="s">
        <v>10</v>
      </c>
      <c r="B1" s="104" t="s">
        <v>11</v>
      </c>
      <c r="C1" s="104" t="s">
        <v>12</v>
      </c>
      <c r="D1" s="104" t="s">
        <v>13</v>
      </c>
      <c r="E1" s="104" t="s">
        <v>4</v>
      </c>
      <c r="F1" s="104" t="s">
        <v>6</v>
      </c>
    </row>
    <row r="2" spans="1:6" ht="27.6" customHeight="1">
      <c r="A2" s="1">
        <v>1</v>
      </c>
      <c r="B2" s="1" t="s">
        <v>23</v>
      </c>
      <c r="C2" s="1" t="s">
        <v>15</v>
      </c>
      <c r="D2" s="1">
        <v>5</v>
      </c>
      <c r="E2" s="1">
        <v>1100</v>
      </c>
      <c r="F2" s="1">
        <f>D2*E2</f>
        <v>5500</v>
      </c>
    </row>
    <row r="3" spans="1:6" ht="21.6" customHeight="1">
      <c r="A3" s="1">
        <v>2</v>
      </c>
      <c r="B3" s="1" t="s">
        <v>14</v>
      </c>
      <c r="C3" s="1" t="s">
        <v>15</v>
      </c>
      <c r="D3" s="1">
        <v>100</v>
      </c>
      <c r="E3" s="1">
        <v>445</v>
      </c>
      <c r="F3" s="1">
        <f>D3*E3</f>
        <v>44500</v>
      </c>
    </row>
    <row r="4" spans="1:6">
      <c r="A4" s="138" t="s">
        <v>6</v>
      </c>
      <c r="B4" s="138"/>
      <c r="C4" s="138"/>
      <c r="D4" s="138"/>
      <c r="E4" s="138"/>
      <c r="F4" s="104">
        <f>SUM(F2:F3)</f>
        <v>50000</v>
      </c>
    </row>
    <row r="5" spans="1:6">
      <c r="A5" s="138" t="s">
        <v>7</v>
      </c>
      <c r="B5" s="138"/>
      <c r="C5" s="138"/>
      <c r="D5" s="138"/>
      <c r="E5" s="138"/>
      <c r="F5" s="104">
        <f>F4*18%</f>
        <v>9000</v>
      </c>
    </row>
    <row r="6" spans="1:6">
      <c r="A6" s="138" t="s">
        <v>8</v>
      </c>
      <c r="B6" s="138"/>
      <c r="C6" s="138"/>
      <c r="D6" s="138"/>
      <c r="E6" s="138"/>
      <c r="F6" s="104">
        <f>SUM(F4:F5)</f>
        <v>59000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2" sqref="E12"/>
    </sheetView>
  </sheetViews>
  <sheetFormatPr defaultRowHeight="14.4"/>
  <cols>
    <col min="1" max="1" width="6.88671875" customWidth="1"/>
    <col min="2" max="2" width="25.33203125" customWidth="1"/>
    <col min="3" max="3" width="21" customWidth="1"/>
    <col min="5" max="5" width="17.6640625" customWidth="1"/>
    <col min="6" max="6" width="11.44140625" customWidth="1"/>
  </cols>
  <sheetData>
    <row r="1" spans="1:6" ht="28.5" customHeight="1">
      <c r="A1" s="3" t="s">
        <v>10</v>
      </c>
      <c r="B1" s="3" t="s">
        <v>11</v>
      </c>
      <c r="C1" s="3" t="s">
        <v>12</v>
      </c>
      <c r="D1" s="3" t="s">
        <v>13</v>
      </c>
      <c r="E1" s="3" t="s">
        <v>4</v>
      </c>
      <c r="F1" s="3" t="s">
        <v>18</v>
      </c>
    </row>
    <row r="2" spans="1:6" ht="29.25" customHeight="1">
      <c r="A2" s="1">
        <v>1</v>
      </c>
      <c r="B2" s="1" t="s">
        <v>19</v>
      </c>
      <c r="C2" s="1" t="s">
        <v>20</v>
      </c>
      <c r="D2" s="1">
        <v>10</v>
      </c>
      <c r="E2" s="1">
        <v>615</v>
      </c>
      <c r="F2" s="1">
        <f>D2*E2</f>
        <v>6150</v>
      </c>
    </row>
    <row r="3" spans="1:6">
      <c r="A3" s="135" t="s">
        <v>21</v>
      </c>
      <c r="B3" s="136"/>
      <c r="C3" s="136"/>
      <c r="D3" s="136"/>
      <c r="E3" s="137"/>
      <c r="F3" s="3">
        <f>SUM(F2)</f>
        <v>6150</v>
      </c>
    </row>
    <row r="4" spans="1:6">
      <c r="A4" s="135" t="s">
        <v>7</v>
      </c>
      <c r="B4" s="136"/>
      <c r="C4" s="136"/>
      <c r="D4" s="136"/>
      <c r="E4" s="137"/>
      <c r="F4" s="3">
        <f>F3*18%</f>
        <v>1107</v>
      </c>
    </row>
    <row r="5" spans="1:6" ht="15.75" customHeight="1">
      <c r="A5" s="135" t="s">
        <v>22</v>
      </c>
      <c r="B5" s="136"/>
      <c r="C5" s="136"/>
      <c r="D5" s="136"/>
      <c r="E5" s="137"/>
      <c r="F5" s="3">
        <f>SUM(F3:F4)</f>
        <v>7257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:E3"/>
    </sheetView>
  </sheetViews>
  <sheetFormatPr defaultRowHeight="14.4"/>
  <cols>
    <col min="3" max="3" width="36.21875" customWidth="1"/>
  </cols>
  <sheetData>
    <row r="1" spans="1:7" ht="43.2">
      <c r="A1" s="104" t="s">
        <v>0</v>
      </c>
      <c r="B1" s="104" t="s">
        <v>1</v>
      </c>
      <c r="C1" s="104" t="s">
        <v>2</v>
      </c>
      <c r="D1" s="104" t="s">
        <v>3</v>
      </c>
      <c r="E1" s="104" t="s">
        <v>4</v>
      </c>
      <c r="F1" s="104" t="s">
        <v>5</v>
      </c>
      <c r="G1" s="51" t="s">
        <v>112</v>
      </c>
    </row>
    <row r="2" spans="1:7">
      <c r="A2" s="1">
        <v>1</v>
      </c>
      <c r="B2" s="1">
        <v>616026</v>
      </c>
      <c r="C2" s="1" t="s">
        <v>9</v>
      </c>
      <c r="D2" s="1">
        <v>10</v>
      </c>
      <c r="E2" s="1">
        <v>2245</v>
      </c>
      <c r="F2" s="1">
        <f t="shared" ref="F2:F4" si="0">D2*E2</f>
        <v>22450</v>
      </c>
      <c r="G2" s="52">
        <v>44949</v>
      </c>
    </row>
    <row r="3" spans="1:7">
      <c r="A3" s="1">
        <v>2</v>
      </c>
      <c r="B3" s="1">
        <v>630059</v>
      </c>
      <c r="C3" s="1" t="s">
        <v>25</v>
      </c>
      <c r="D3" s="1">
        <v>20</v>
      </c>
      <c r="E3" s="1">
        <v>1725</v>
      </c>
      <c r="F3" s="1">
        <f t="shared" si="0"/>
        <v>34500</v>
      </c>
      <c r="G3" s="52">
        <v>44973</v>
      </c>
    </row>
    <row r="4" spans="1:7">
      <c r="A4" s="1">
        <v>3</v>
      </c>
      <c r="B4" s="1">
        <v>616039</v>
      </c>
      <c r="C4" s="1" t="s">
        <v>24</v>
      </c>
      <c r="D4" s="1">
        <v>30</v>
      </c>
      <c r="E4" s="1">
        <v>3100</v>
      </c>
      <c r="F4" s="1">
        <f t="shared" si="0"/>
        <v>93000</v>
      </c>
      <c r="G4" s="52">
        <v>44973</v>
      </c>
    </row>
    <row r="5" spans="1:7">
      <c r="A5" s="135" t="s">
        <v>6</v>
      </c>
      <c r="B5" s="136"/>
      <c r="C5" s="136"/>
      <c r="D5" s="136"/>
      <c r="E5" s="137"/>
      <c r="F5" s="104">
        <f>SUM(F2:F4)</f>
        <v>149950</v>
      </c>
    </row>
    <row r="6" spans="1:7">
      <c r="A6" s="138" t="s">
        <v>7</v>
      </c>
      <c r="B6" s="138"/>
      <c r="C6" s="138"/>
      <c r="D6" s="138"/>
      <c r="E6" s="138"/>
      <c r="F6" s="104">
        <f>F5*18%</f>
        <v>26991</v>
      </c>
    </row>
    <row r="7" spans="1:7">
      <c r="A7" s="138" t="s">
        <v>8</v>
      </c>
      <c r="B7" s="138"/>
      <c r="C7" s="138"/>
      <c r="D7" s="138"/>
      <c r="E7" s="138"/>
      <c r="F7" s="104">
        <f>SUM(F5:F6)</f>
        <v>176941</v>
      </c>
    </row>
  </sheetData>
  <mergeCells count="3">
    <mergeCell ref="A5:E5"/>
    <mergeCell ref="A6:E6"/>
    <mergeCell ref="A7:E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7" sqref="E27"/>
    </sheetView>
  </sheetViews>
  <sheetFormatPr defaultRowHeight="14.4"/>
  <cols>
    <col min="2" max="2" width="16.88671875" customWidth="1"/>
    <col min="3" max="3" width="21.77734375" customWidth="1"/>
    <col min="5" max="5" width="7.6640625" customWidth="1"/>
  </cols>
  <sheetData>
    <row r="1" spans="1:6" ht="43.2">
      <c r="A1" s="104" t="s">
        <v>10</v>
      </c>
      <c r="B1" s="104" t="s">
        <v>11</v>
      </c>
      <c r="C1" s="104" t="s">
        <v>12</v>
      </c>
      <c r="D1" s="104" t="s">
        <v>13</v>
      </c>
      <c r="E1" s="104" t="s">
        <v>4</v>
      </c>
      <c r="F1" s="104" t="s">
        <v>18</v>
      </c>
    </row>
    <row r="2" spans="1:6" ht="28.8">
      <c r="A2" s="1">
        <v>1</v>
      </c>
      <c r="B2" s="1" t="s">
        <v>19</v>
      </c>
      <c r="C2" s="1" t="s">
        <v>20</v>
      </c>
      <c r="D2" s="1">
        <v>9</v>
      </c>
      <c r="E2" s="1">
        <v>702</v>
      </c>
      <c r="F2" s="1">
        <f>D2*E2</f>
        <v>6318</v>
      </c>
    </row>
    <row r="3" spans="1:6">
      <c r="A3" s="135" t="s">
        <v>21</v>
      </c>
      <c r="B3" s="136"/>
      <c r="C3" s="136"/>
      <c r="D3" s="136"/>
      <c r="E3" s="137"/>
      <c r="F3" s="104">
        <f>SUM(F2)</f>
        <v>6318</v>
      </c>
    </row>
    <row r="4" spans="1:6">
      <c r="A4" s="135" t="s">
        <v>7</v>
      </c>
      <c r="B4" s="136"/>
      <c r="C4" s="136"/>
      <c r="D4" s="136"/>
      <c r="E4" s="137"/>
      <c r="F4" s="104">
        <f>F3*18%</f>
        <v>1137.24</v>
      </c>
    </row>
    <row r="5" spans="1:6">
      <c r="A5" s="135" t="s">
        <v>22</v>
      </c>
      <c r="B5" s="136"/>
      <c r="C5" s="136"/>
      <c r="D5" s="136"/>
      <c r="E5" s="137"/>
      <c r="F5" s="104">
        <f>SUM(F3:F4)</f>
        <v>7455.24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/>
  <cols>
    <col min="2" max="2" width="24" customWidth="1"/>
  </cols>
  <sheetData>
    <row r="1" spans="1:5" ht="31.2" customHeight="1">
      <c r="A1" s="104" t="s">
        <v>10</v>
      </c>
      <c r="B1" s="105" t="s">
        <v>11</v>
      </c>
      <c r="C1" s="104" t="s">
        <v>13</v>
      </c>
      <c r="D1" s="104" t="s">
        <v>4</v>
      </c>
      <c r="E1" s="104" t="s">
        <v>6</v>
      </c>
    </row>
    <row r="2" spans="1:5" ht="28.8">
      <c r="A2" s="67">
        <v>1</v>
      </c>
      <c r="B2" s="69" t="s">
        <v>127</v>
      </c>
      <c r="C2" s="68">
        <v>3</v>
      </c>
      <c r="D2" s="1">
        <v>5375</v>
      </c>
      <c r="E2" s="1">
        <f>C2*D2</f>
        <v>16125</v>
      </c>
    </row>
    <row r="3" spans="1:5">
      <c r="A3" s="138" t="s">
        <v>6</v>
      </c>
      <c r="B3" s="138"/>
      <c r="C3" s="138"/>
      <c r="D3" s="138"/>
      <c r="E3" s="104">
        <f>SUM(E2)</f>
        <v>16125</v>
      </c>
    </row>
    <row r="4" spans="1:5">
      <c r="A4" s="138" t="s">
        <v>126</v>
      </c>
      <c r="B4" s="138"/>
      <c r="C4" s="138"/>
      <c r="D4" s="138"/>
      <c r="E4" s="104">
        <f>E3*9%</f>
        <v>1451.25</v>
      </c>
    </row>
    <row r="5" spans="1:5">
      <c r="A5" s="138" t="s">
        <v>126</v>
      </c>
      <c r="B5" s="138"/>
      <c r="C5" s="138"/>
      <c r="D5" s="138"/>
      <c r="E5" s="104">
        <f>E3*9%</f>
        <v>1451.25</v>
      </c>
    </row>
    <row r="6" spans="1:5">
      <c r="A6" s="138" t="s">
        <v>8</v>
      </c>
      <c r="B6" s="138"/>
      <c r="C6" s="138"/>
      <c r="D6" s="138"/>
      <c r="E6" s="104">
        <f>SUM(E3:E5)</f>
        <v>19027.5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4" sqref="G24"/>
    </sheetView>
  </sheetViews>
  <sheetFormatPr defaultRowHeight="14.4"/>
  <cols>
    <col min="1" max="1" width="6.5546875" customWidth="1"/>
    <col min="2" max="2" width="12.33203125" customWidth="1"/>
    <col min="3" max="3" width="35.6640625" customWidth="1"/>
    <col min="4" max="4" width="5.6640625" customWidth="1"/>
    <col min="5" max="5" width="15.5546875" customWidth="1"/>
    <col min="7" max="7" width="22.109375" customWidth="1"/>
  </cols>
  <sheetData>
    <row r="1" spans="1:7" ht="15" customHeight="1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51" t="s">
        <v>112</v>
      </c>
    </row>
    <row r="2" spans="1:7" ht="16.8" customHeight="1">
      <c r="A2" s="1">
        <v>1</v>
      </c>
      <c r="B2" s="1">
        <v>616026</v>
      </c>
      <c r="C2" s="1" t="s">
        <v>9</v>
      </c>
      <c r="D2" s="1">
        <v>20</v>
      </c>
      <c r="E2" s="1">
        <v>2245</v>
      </c>
      <c r="F2" s="1">
        <f t="shared" ref="F2:F3" si="0">D2*E2</f>
        <v>44900</v>
      </c>
      <c r="G2" s="52">
        <v>44949</v>
      </c>
    </row>
    <row r="3" spans="1:7">
      <c r="A3" s="1">
        <v>2</v>
      </c>
      <c r="B3" s="1">
        <v>663093</v>
      </c>
      <c r="C3" s="1" t="s">
        <v>28</v>
      </c>
      <c r="D3" s="1">
        <v>5</v>
      </c>
      <c r="E3" s="1">
        <v>2800</v>
      </c>
      <c r="F3" s="1">
        <f t="shared" si="0"/>
        <v>14000</v>
      </c>
      <c r="G3" s="52">
        <v>44973</v>
      </c>
    </row>
    <row r="4" spans="1:7">
      <c r="A4" s="135" t="s">
        <v>6</v>
      </c>
      <c r="B4" s="136"/>
      <c r="C4" s="136"/>
      <c r="D4" s="136"/>
      <c r="E4" s="137"/>
      <c r="F4" s="106">
        <f>SUM(F2:F3)</f>
        <v>58900</v>
      </c>
    </row>
    <row r="5" spans="1:7">
      <c r="A5" s="138" t="s">
        <v>7</v>
      </c>
      <c r="B5" s="138"/>
      <c r="C5" s="138"/>
      <c r="D5" s="138"/>
      <c r="E5" s="138"/>
      <c r="F5" s="106">
        <f>F4*18%</f>
        <v>10602</v>
      </c>
    </row>
    <row r="6" spans="1:7">
      <c r="A6" s="138" t="s">
        <v>8</v>
      </c>
      <c r="B6" s="138"/>
      <c r="C6" s="138"/>
      <c r="D6" s="138"/>
      <c r="E6" s="138"/>
      <c r="F6" s="106">
        <f>SUM(F4:F5)</f>
        <v>69502</v>
      </c>
    </row>
  </sheetData>
  <mergeCells count="3">
    <mergeCell ref="A4:E4"/>
    <mergeCell ref="A5:E5"/>
    <mergeCell ref="A6:E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4" sqref="C24"/>
    </sheetView>
  </sheetViews>
  <sheetFormatPr defaultRowHeight="14.4"/>
  <cols>
    <col min="2" max="2" width="14.88671875" customWidth="1"/>
    <col min="3" max="3" width="29.109375" customWidth="1"/>
    <col min="7" max="7" width="14.44140625" customWidth="1"/>
  </cols>
  <sheetData>
    <row r="1" spans="1:7" ht="29.4" customHeight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51" t="s">
        <v>112</v>
      </c>
    </row>
    <row r="2" spans="1:7" ht="28.8" customHeight="1">
      <c r="A2" s="1">
        <v>1</v>
      </c>
      <c r="B2" s="1">
        <v>663093</v>
      </c>
      <c r="C2" s="1" t="s">
        <v>28</v>
      </c>
      <c r="D2" s="1">
        <v>2</v>
      </c>
      <c r="E2" s="1">
        <v>2800</v>
      </c>
      <c r="F2" s="1">
        <f t="shared" ref="F2" si="0">D2*E2</f>
        <v>5600</v>
      </c>
      <c r="G2" s="52">
        <v>44949</v>
      </c>
    </row>
    <row r="3" spans="1:7">
      <c r="A3" s="135" t="s">
        <v>6</v>
      </c>
      <c r="B3" s="136"/>
      <c r="C3" s="136"/>
      <c r="D3" s="136"/>
      <c r="E3" s="137"/>
      <c r="F3" s="107">
        <f>SUM(F2)</f>
        <v>5600</v>
      </c>
    </row>
    <row r="4" spans="1:7">
      <c r="A4" s="138" t="s">
        <v>7</v>
      </c>
      <c r="B4" s="138"/>
      <c r="C4" s="138"/>
      <c r="D4" s="138"/>
      <c r="E4" s="138"/>
      <c r="F4" s="107">
        <f>F3*18%</f>
        <v>1008</v>
      </c>
    </row>
    <row r="5" spans="1:7">
      <c r="A5" s="138" t="s">
        <v>8</v>
      </c>
      <c r="B5" s="138"/>
      <c r="C5" s="138"/>
      <c r="D5" s="138"/>
      <c r="E5" s="138"/>
      <c r="F5" s="107">
        <f>SUM(F3:F4)</f>
        <v>6608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17" sqref="H17"/>
    </sheetView>
  </sheetViews>
  <sheetFormatPr defaultRowHeight="14.4"/>
  <cols>
    <col min="2" max="2" width="21.6640625" customWidth="1"/>
    <col min="3" max="3" width="19.44140625" customWidth="1"/>
    <col min="5" max="5" width="16" customWidth="1"/>
  </cols>
  <sheetData>
    <row r="1" spans="1:6" ht="27.6" customHeight="1">
      <c r="A1" s="107" t="s">
        <v>10</v>
      </c>
      <c r="B1" s="107" t="s">
        <v>11</v>
      </c>
      <c r="C1" s="107" t="s">
        <v>12</v>
      </c>
      <c r="D1" s="107" t="s">
        <v>13</v>
      </c>
      <c r="E1" s="107" t="s">
        <v>4</v>
      </c>
      <c r="F1" s="107" t="s">
        <v>18</v>
      </c>
    </row>
    <row r="2" spans="1:6" ht="28.8">
      <c r="A2" s="1">
        <v>1</v>
      </c>
      <c r="B2" s="1" t="s">
        <v>19</v>
      </c>
      <c r="C2" s="1" t="s">
        <v>20</v>
      </c>
      <c r="D2" s="1">
        <v>2</v>
      </c>
      <c r="E2" s="1">
        <v>702</v>
      </c>
      <c r="F2" s="1">
        <f>D2*E2</f>
        <v>1404</v>
      </c>
    </row>
    <row r="3" spans="1:6">
      <c r="A3" s="135" t="s">
        <v>21</v>
      </c>
      <c r="B3" s="136"/>
      <c r="C3" s="136"/>
      <c r="D3" s="136"/>
      <c r="E3" s="137"/>
      <c r="F3" s="107">
        <f>SUM(F2)</f>
        <v>1404</v>
      </c>
    </row>
    <row r="4" spans="1:6">
      <c r="A4" s="135" t="s">
        <v>7</v>
      </c>
      <c r="B4" s="136"/>
      <c r="C4" s="136"/>
      <c r="D4" s="136"/>
      <c r="E4" s="137"/>
      <c r="F4" s="107">
        <f>F3*18%</f>
        <v>252.72</v>
      </c>
    </row>
    <row r="5" spans="1:6">
      <c r="A5" s="135" t="s">
        <v>22</v>
      </c>
      <c r="B5" s="136"/>
      <c r="C5" s="136"/>
      <c r="D5" s="136"/>
      <c r="E5" s="137"/>
      <c r="F5" s="107">
        <f>SUM(F3:F4)</f>
        <v>1656.72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4"/>
  <cols>
    <col min="1" max="1" width="8" customWidth="1"/>
    <col min="2" max="2" width="18.5546875" customWidth="1"/>
    <col min="4" max="4" width="21.44140625" customWidth="1"/>
  </cols>
  <sheetData>
    <row r="1" spans="1:5" ht="22.2" customHeight="1">
      <c r="A1" s="108" t="s">
        <v>10</v>
      </c>
      <c r="B1" s="108" t="s">
        <v>11</v>
      </c>
      <c r="C1" s="108" t="s">
        <v>13</v>
      </c>
      <c r="D1" s="108" t="s">
        <v>4</v>
      </c>
      <c r="E1" s="108" t="s">
        <v>6</v>
      </c>
    </row>
    <row r="2" spans="1:5">
      <c r="A2" s="1">
        <v>1</v>
      </c>
      <c r="B2" s="1" t="s">
        <v>16</v>
      </c>
      <c r="C2" s="1">
        <v>11</v>
      </c>
      <c r="D2" s="1">
        <v>1800</v>
      </c>
      <c r="E2" s="1">
        <f>D2*C2</f>
        <v>19800</v>
      </c>
    </row>
    <row r="3" spans="1:5">
      <c r="A3" s="135" t="s">
        <v>6</v>
      </c>
      <c r="B3" s="136"/>
      <c r="C3" s="136"/>
      <c r="D3" s="137"/>
      <c r="E3" s="108">
        <f>SUM(E2)</f>
        <v>19800</v>
      </c>
    </row>
    <row r="4" spans="1:5">
      <c r="A4" s="135" t="s">
        <v>7</v>
      </c>
      <c r="B4" s="136"/>
      <c r="C4" s="136"/>
      <c r="D4" s="137"/>
      <c r="E4" s="108">
        <f>E3*18%</f>
        <v>3564</v>
      </c>
    </row>
    <row r="5" spans="1:5">
      <c r="A5" s="135" t="s">
        <v>8</v>
      </c>
      <c r="B5" s="136"/>
      <c r="C5" s="136"/>
      <c r="D5" s="137"/>
      <c r="E5" s="108">
        <f>SUM(E3:E4)</f>
        <v>23364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K22" sqref="K22"/>
    </sheetView>
  </sheetViews>
  <sheetFormatPr defaultRowHeight="14.4"/>
  <cols>
    <col min="2" max="2" width="20.88671875" customWidth="1"/>
    <col min="5" max="5" width="14.5546875" customWidth="1"/>
  </cols>
  <sheetData>
    <row r="1" spans="1:6" ht="22.8" customHeight="1">
      <c r="A1" s="113" t="s">
        <v>10</v>
      </c>
      <c r="B1" s="113" t="s">
        <v>11</v>
      </c>
      <c r="C1" s="113" t="s">
        <v>12</v>
      </c>
      <c r="D1" s="113" t="s">
        <v>13</v>
      </c>
      <c r="E1" s="113" t="s">
        <v>4</v>
      </c>
      <c r="F1" s="113" t="s">
        <v>6</v>
      </c>
    </row>
    <row r="2" spans="1:6" ht="28.8">
      <c r="A2" s="1">
        <v>1</v>
      </c>
      <c r="B2" s="1" t="s">
        <v>23</v>
      </c>
      <c r="C2" s="1" t="s">
        <v>15</v>
      </c>
      <c r="D2" s="1">
        <v>10</v>
      </c>
      <c r="E2" s="1">
        <v>1100</v>
      </c>
      <c r="F2" s="1">
        <f>D2*E2</f>
        <v>11000</v>
      </c>
    </row>
    <row r="3" spans="1:6">
      <c r="A3" s="138" t="s">
        <v>6</v>
      </c>
      <c r="B3" s="138"/>
      <c r="C3" s="138"/>
      <c r="D3" s="138"/>
      <c r="E3" s="138"/>
      <c r="F3" s="113">
        <f>SUM(F2:F2)</f>
        <v>11000</v>
      </c>
    </row>
    <row r="4" spans="1:6">
      <c r="A4" s="138" t="s">
        <v>7</v>
      </c>
      <c r="B4" s="138"/>
      <c r="C4" s="138"/>
      <c r="D4" s="138"/>
      <c r="E4" s="138"/>
      <c r="F4" s="113">
        <f>F3*18%</f>
        <v>1980</v>
      </c>
    </row>
    <row r="5" spans="1:6">
      <c r="A5" s="138" t="s">
        <v>8</v>
      </c>
      <c r="B5" s="138"/>
      <c r="C5" s="138"/>
      <c r="D5" s="138"/>
      <c r="E5" s="138"/>
      <c r="F5" s="113">
        <f>SUM(F3:F4)</f>
        <v>12980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8" sqref="C28"/>
    </sheetView>
  </sheetViews>
  <sheetFormatPr defaultRowHeight="14.4"/>
  <cols>
    <col min="1" max="1" width="6.44140625" customWidth="1"/>
    <col min="2" max="2" width="12.33203125" customWidth="1"/>
    <col min="3" max="3" width="26.33203125" customWidth="1"/>
    <col min="4" max="4" width="6.44140625" customWidth="1"/>
    <col min="5" max="5" width="15" customWidth="1"/>
    <col min="7" max="7" width="26.77734375" customWidth="1"/>
  </cols>
  <sheetData>
    <row r="1" spans="1:7" ht="24" customHeight="1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51" t="s">
        <v>112</v>
      </c>
    </row>
    <row r="2" spans="1:7" ht="28.8">
      <c r="A2" s="1">
        <v>1</v>
      </c>
      <c r="B2" s="1">
        <v>616026</v>
      </c>
      <c r="C2" s="1" t="s">
        <v>9</v>
      </c>
      <c r="D2" s="1">
        <v>12</v>
      </c>
      <c r="E2" s="1">
        <v>2245</v>
      </c>
      <c r="F2" s="1">
        <f t="shared" ref="F2" si="0">D2*E2</f>
        <v>26940</v>
      </c>
      <c r="G2" s="52">
        <v>44977</v>
      </c>
    </row>
    <row r="3" spans="1:7">
      <c r="A3" s="135" t="s">
        <v>6</v>
      </c>
      <c r="B3" s="136"/>
      <c r="C3" s="136"/>
      <c r="D3" s="136"/>
      <c r="E3" s="137"/>
      <c r="F3" s="113">
        <f>SUM(F2:F2)</f>
        <v>26940</v>
      </c>
    </row>
    <row r="4" spans="1:7">
      <c r="A4" s="138" t="s">
        <v>7</v>
      </c>
      <c r="B4" s="138"/>
      <c r="C4" s="138"/>
      <c r="D4" s="138"/>
      <c r="E4" s="138"/>
      <c r="F4" s="113">
        <f>F3*18%</f>
        <v>4849.2</v>
      </c>
    </row>
    <row r="5" spans="1:7">
      <c r="A5" s="138" t="s">
        <v>8</v>
      </c>
      <c r="B5" s="138"/>
      <c r="C5" s="138"/>
      <c r="D5" s="138"/>
      <c r="E5" s="138"/>
      <c r="F5" s="113">
        <f>SUM(F3:F4)</f>
        <v>31789.200000000001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4.4"/>
  <cols>
    <col min="3" max="3" width="35.6640625" customWidth="1"/>
  </cols>
  <sheetData>
    <row r="1" spans="1:6" ht="28.8">
      <c r="A1" s="114" t="s">
        <v>10</v>
      </c>
      <c r="B1" s="115" t="s">
        <v>123</v>
      </c>
      <c r="C1" s="115" t="s">
        <v>11</v>
      </c>
      <c r="D1" s="114" t="s">
        <v>13</v>
      </c>
      <c r="E1" s="114" t="s">
        <v>4</v>
      </c>
      <c r="F1" s="114" t="s">
        <v>6</v>
      </c>
    </row>
    <row r="2" spans="1:6" ht="69" customHeight="1">
      <c r="A2" s="67">
        <v>1</v>
      </c>
      <c r="B2" s="69">
        <v>506326</v>
      </c>
      <c r="C2" s="69" t="s">
        <v>124</v>
      </c>
      <c r="D2" s="68">
        <v>10</v>
      </c>
      <c r="E2" s="1">
        <v>3265</v>
      </c>
      <c r="F2" s="1">
        <f>D2*E2</f>
        <v>32650</v>
      </c>
    </row>
    <row r="3" spans="1:6">
      <c r="A3" s="138" t="s">
        <v>6</v>
      </c>
      <c r="B3" s="141"/>
      <c r="C3" s="141"/>
      <c r="D3" s="138"/>
      <c r="E3" s="138"/>
      <c r="F3" s="114">
        <f>SUM(F2)</f>
        <v>32650</v>
      </c>
    </row>
    <row r="4" spans="1:6">
      <c r="A4" s="138" t="s">
        <v>7</v>
      </c>
      <c r="B4" s="138"/>
      <c r="C4" s="138"/>
      <c r="D4" s="138"/>
      <c r="E4" s="138"/>
      <c r="F4" s="114">
        <f>F3*18%</f>
        <v>5877</v>
      </c>
    </row>
    <row r="5" spans="1:6">
      <c r="A5" s="138" t="s">
        <v>8</v>
      </c>
      <c r="B5" s="138"/>
      <c r="C5" s="138"/>
      <c r="D5" s="138"/>
      <c r="E5" s="138"/>
      <c r="F5" s="114">
        <f>SUM(F3:F4)</f>
        <v>38527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9" sqref="I9"/>
    </sheetView>
  </sheetViews>
  <sheetFormatPr defaultColWidth="9.109375" defaultRowHeight="14.4"/>
  <cols>
    <col min="1" max="1" width="9.109375" style="2"/>
    <col min="2" max="2" width="10.88671875" style="2" customWidth="1"/>
    <col min="3" max="3" width="19.6640625" style="2" customWidth="1"/>
    <col min="4" max="4" width="7.6640625" style="2" customWidth="1"/>
    <col min="5" max="5" width="17.33203125" style="2" customWidth="1"/>
    <col min="6" max="6" width="7.6640625" style="2" customWidth="1"/>
    <col min="7" max="16384" width="9.109375" style="2"/>
  </cols>
  <sheetData>
    <row r="1" spans="1:6" ht="31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46.5" customHeight="1">
      <c r="A2" s="1">
        <v>1</v>
      </c>
      <c r="B2" s="1">
        <v>616039</v>
      </c>
      <c r="C2" s="1" t="s">
        <v>17</v>
      </c>
      <c r="D2" s="1">
        <v>18</v>
      </c>
      <c r="E2" s="1">
        <v>3100</v>
      </c>
      <c r="F2" s="1">
        <f>D2*E2</f>
        <v>55800</v>
      </c>
    </row>
    <row r="3" spans="1:6">
      <c r="A3" s="135" t="s">
        <v>6</v>
      </c>
      <c r="B3" s="136"/>
      <c r="C3" s="136"/>
      <c r="D3" s="136"/>
      <c r="E3" s="137"/>
      <c r="F3" s="3">
        <f>SUM(F2)</f>
        <v>55800</v>
      </c>
    </row>
    <row r="4" spans="1:6">
      <c r="A4" s="135" t="s">
        <v>7</v>
      </c>
      <c r="B4" s="136"/>
      <c r="C4" s="136"/>
      <c r="D4" s="136"/>
      <c r="E4" s="137"/>
      <c r="F4" s="3">
        <f>F3*18%</f>
        <v>10044</v>
      </c>
    </row>
    <row r="5" spans="1:6" ht="12.75" customHeight="1">
      <c r="A5" s="135" t="s">
        <v>8</v>
      </c>
      <c r="B5" s="136"/>
      <c r="C5" s="136"/>
      <c r="D5" s="136"/>
      <c r="E5" s="137"/>
      <c r="F5" s="3">
        <f>SUM(F3:F4)</f>
        <v>65844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/>
  <cols>
    <col min="2" max="2" width="22.44140625" customWidth="1"/>
  </cols>
  <sheetData>
    <row r="1" spans="1:6" ht="28.8">
      <c r="A1" s="116" t="s">
        <v>10</v>
      </c>
      <c r="B1" s="116" t="s">
        <v>11</v>
      </c>
      <c r="C1" s="116" t="s">
        <v>12</v>
      </c>
      <c r="D1" s="116" t="s">
        <v>13</v>
      </c>
      <c r="E1" s="116" t="s">
        <v>4</v>
      </c>
      <c r="F1" s="116" t="s">
        <v>18</v>
      </c>
    </row>
    <row r="2" spans="1:6" ht="57.6">
      <c r="A2" s="1">
        <v>1</v>
      </c>
      <c r="B2" s="1" t="s">
        <v>85</v>
      </c>
      <c r="C2" s="1" t="s">
        <v>86</v>
      </c>
      <c r="D2" s="1" t="s">
        <v>87</v>
      </c>
      <c r="E2" s="1">
        <v>545</v>
      </c>
      <c r="F2" s="1">
        <v>8175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5" sqref="C25"/>
    </sheetView>
  </sheetViews>
  <sheetFormatPr defaultRowHeight="14.4"/>
  <cols>
    <col min="1" max="1" width="6.77734375" customWidth="1"/>
    <col min="3" max="3" width="28.33203125" customWidth="1"/>
    <col min="7" max="7" width="22.6640625" customWidth="1"/>
  </cols>
  <sheetData>
    <row r="1" spans="1:7" ht="25.8" customHeight="1">
      <c r="A1" s="117" t="s">
        <v>0</v>
      </c>
      <c r="B1" s="117" t="s">
        <v>1</v>
      </c>
      <c r="C1" s="117" t="s">
        <v>2</v>
      </c>
      <c r="D1" s="117" t="s">
        <v>3</v>
      </c>
      <c r="E1" s="117" t="s">
        <v>4</v>
      </c>
      <c r="F1" s="117" t="s">
        <v>5</v>
      </c>
      <c r="G1" s="51" t="s">
        <v>112</v>
      </c>
    </row>
    <row r="2" spans="1:7" ht="28.8">
      <c r="A2" s="1">
        <v>1</v>
      </c>
      <c r="B2" s="69">
        <v>646872</v>
      </c>
      <c r="C2" s="8" t="s">
        <v>164</v>
      </c>
      <c r="D2" s="1">
        <v>14</v>
      </c>
      <c r="E2" s="1">
        <v>1225</v>
      </c>
      <c r="F2" s="1">
        <f>D2*E2</f>
        <v>17150</v>
      </c>
      <c r="G2" s="52">
        <v>44971</v>
      </c>
    </row>
    <row r="3" spans="1:7">
      <c r="A3" s="135" t="s">
        <v>6</v>
      </c>
      <c r="B3" s="136"/>
      <c r="C3" s="136"/>
      <c r="D3" s="136"/>
      <c r="E3" s="137"/>
      <c r="F3" s="117">
        <f>SUM(F2)</f>
        <v>17150</v>
      </c>
    </row>
    <row r="4" spans="1:7">
      <c r="A4" s="138" t="s">
        <v>7</v>
      </c>
      <c r="B4" s="138"/>
      <c r="C4" s="138"/>
      <c r="D4" s="138"/>
      <c r="E4" s="138"/>
      <c r="F4" s="117">
        <f>F3*18%</f>
        <v>3087</v>
      </c>
    </row>
    <row r="5" spans="1:7">
      <c r="A5" s="138" t="s">
        <v>8</v>
      </c>
      <c r="B5" s="138"/>
      <c r="C5" s="138"/>
      <c r="D5" s="138"/>
      <c r="E5" s="138"/>
      <c r="F5" s="117">
        <f>SUM(F3:F4)</f>
        <v>20237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7" sqref="F27"/>
    </sheetView>
  </sheetViews>
  <sheetFormatPr defaultRowHeight="14.4"/>
  <cols>
    <col min="3" max="3" width="27.6640625" customWidth="1"/>
    <col min="7" max="7" width="17.33203125" customWidth="1"/>
  </cols>
  <sheetData>
    <row r="1" spans="1:7" ht="28.8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51" t="s">
        <v>112</v>
      </c>
    </row>
    <row r="2" spans="1:7" ht="28.8">
      <c r="A2" s="1">
        <v>1</v>
      </c>
      <c r="B2" s="1">
        <v>616026</v>
      </c>
      <c r="C2" s="1" t="s">
        <v>9</v>
      </c>
      <c r="D2" s="1">
        <v>10</v>
      </c>
      <c r="E2" s="1">
        <v>2245</v>
      </c>
      <c r="F2" s="1">
        <f t="shared" ref="F2" si="0">D2*E2</f>
        <v>22450</v>
      </c>
      <c r="G2" s="52">
        <v>44968</v>
      </c>
    </row>
    <row r="3" spans="1:7">
      <c r="A3" s="135" t="s">
        <v>6</v>
      </c>
      <c r="B3" s="136"/>
      <c r="C3" s="136"/>
      <c r="D3" s="136"/>
      <c r="E3" s="137"/>
      <c r="F3" s="118">
        <f>SUM(F2)</f>
        <v>22450</v>
      </c>
    </row>
    <row r="4" spans="1:7">
      <c r="A4" s="138" t="s">
        <v>7</v>
      </c>
      <c r="B4" s="138"/>
      <c r="C4" s="138"/>
      <c r="D4" s="138"/>
      <c r="E4" s="138"/>
      <c r="F4" s="118">
        <f>F3*18%</f>
        <v>4041</v>
      </c>
    </row>
    <row r="5" spans="1:7">
      <c r="A5" s="138" t="s">
        <v>8</v>
      </c>
      <c r="B5" s="138"/>
      <c r="C5" s="138"/>
      <c r="D5" s="138"/>
      <c r="E5" s="138"/>
      <c r="F5" s="118">
        <f>SUM(F3:F4)</f>
        <v>26491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/>
  <cols>
    <col min="1" max="1" width="9.21875" customWidth="1"/>
    <col min="2" max="2" width="65.109375" customWidth="1"/>
    <col min="4" max="4" width="15.44140625" customWidth="1"/>
  </cols>
  <sheetData>
    <row r="1" spans="1:5" ht="16.8" customHeight="1">
      <c r="A1" s="119" t="s">
        <v>10</v>
      </c>
      <c r="B1" s="119" t="s">
        <v>11</v>
      </c>
      <c r="C1" s="119" t="s">
        <v>13</v>
      </c>
      <c r="D1" s="119" t="s">
        <v>4</v>
      </c>
      <c r="E1" s="119" t="s">
        <v>6</v>
      </c>
    </row>
    <row r="2" spans="1:5" ht="316.8">
      <c r="A2" s="1">
        <v>1</v>
      </c>
      <c r="B2" s="1" t="s">
        <v>122</v>
      </c>
      <c r="C2" s="1">
        <v>15</v>
      </c>
      <c r="D2" s="1">
        <v>32355</v>
      </c>
      <c r="E2" s="1">
        <f>C2*D2</f>
        <v>485325</v>
      </c>
    </row>
    <row r="3" spans="1:5">
      <c r="A3" s="138" t="s">
        <v>6</v>
      </c>
      <c r="B3" s="138"/>
      <c r="C3" s="138"/>
      <c r="D3" s="138"/>
      <c r="E3" s="119">
        <f>SUM(E2)</f>
        <v>485325</v>
      </c>
    </row>
    <row r="4" spans="1:5">
      <c r="A4" s="138" t="s">
        <v>7</v>
      </c>
      <c r="B4" s="138"/>
      <c r="C4" s="138"/>
      <c r="D4" s="138"/>
      <c r="E4" s="119">
        <f>E3*18%</f>
        <v>87358.5</v>
      </c>
    </row>
    <row r="5" spans="1:5">
      <c r="A5" s="138" t="s">
        <v>8</v>
      </c>
      <c r="B5" s="138"/>
      <c r="C5" s="138"/>
      <c r="D5" s="138"/>
      <c r="E5" s="119">
        <f>SUM(E3:E4)</f>
        <v>572683.5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.4"/>
  <cols>
    <col min="3" max="3" width="27.6640625" customWidth="1"/>
  </cols>
  <sheetData>
    <row r="1" spans="1:7" ht="43.2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51" t="s">
        <v>112</v>
      </c>
    </row>
    <row r="2" spans="1:7" ht="28.8">
      <c r="A2" s="1">
        <v>1</v>
      </c>
      <c r="B2" s="1">
        <v>616026</v>
      </c>
      <c r="C2" s="1" t="s">
        <v>9</v>
      </c>
      <c r="D2" s="1">
        <v>15</v>
      </c>
      <c r="E2" s="1">
        <v>2245</v>
      </c>
      <c r="F2" s="1">
        <f t="shared" ref="F2" si="0">D2*E2</f>
        <v>33675</v>
      </c>
      <c r="G2" s="52">
        <v>44974</v>
      </c>
    </row>
    <row r="3" spans="1:7">
      <c r="A3" s="135" t="s">
        <v>6</v>
      </c>
      <c r="B3" s="136"/>
      <c r="C3" s="136"/>
      <c r="D3" s="136"/>
      <c r="E3" s="137"/>
      <c r="F3" s="120">
        <f>SUM(F2)</f>
        <v>33675</v>
      </c>
    </row>
    <row r="4" spans="1:7">
      <c r="A4" s="138" t="s">
        <v>7</v>
      </c>
      <c r="B4" s="138"/>
      <c r="C4" s="138"/>
      <c r="D4" s="138"/>
      <c r="E4" s="138"/>
      <c r="F4" s="120">
        <f>F3*18%</f>
        <v>6061.5</v>
      </c>
    </row>
    <row r="5" spans="1:7">
      <c r="A5" s="138" t="s">
        <v>8</v>
      </c>
      <c r="B5" s="138"/>
      <c r="C5" s="138"/>
      <c r="D5" s="138"/>
      <c r="E5" s="138"/>
      <c r="F5" s="120">
        <f>SUM(F3:F4)</f>
        <v>39736.5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:E2"/>
    </sheetView>
  </sheetViews>
  <sheetFormatPr defaultRowHeight="14.4"/>
  <cols>
    <col min="3" max="3" width="26.44140625" customWidth="1"/>
  </cols>
  <sheetData>
    <row r="1" spans="1:7" ht="43.2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51" t="s">
        <v>112</v>
      </c>
    </row>
    <row r="2" spans="1:7" ht="39" customHeight="1">
      <c r="A2" s="1">
        <v>1</v>
      </c>
      <c r="B2" s="69">
        <v>646872</v>
      </c>
      <c r="C2" s="8" t="s">
        <v>164</v>
      </c>
      <c r="D2" s="1">
        <v>10</v>
      </c>
      <c r="E2" s="1">
        <v>1225</v>
      </c>
      <c r="F2" s="1">
        <f>D2*E2</f>
        <v>12250</v>
      </c>
      <c r="G2" s="52">
        <v>44974</v>
      </c>
    </row>
    <row r="3" spans="1:7">
      <c r="A3" s="135" t="s">
        <v>6</v>
      </c>
      <c r="B3" s="136"/>
      <c r="C3" s="136"/>
      <c r="D3" s="136"/>
      <c r="E3" s="137"/>
      <c r="F3" s="121">
        <f>SUM(F2)</f>
        <v>12250</v>
      </c>
    </row>
    <row r="4" spans="1:7">
      <c r="A4" s="138" t="s">
        <v>7</v>
      </c>
      <c r="B4" s="138"/>
      <c r="C4" s="138"/>
      <c r="D4" s="138"/>
      <c r="E4" s="138"/>
      <c r="F4" s="121">
        <f>F3*18%</f>
        <v>2205</v>
      </c>
    </row>
    <row r="5" spans="1:7">
      <c r="A5" s="138" t="s">
        <v>8</v>
      </c>
      <c r="B5" s="138"/>
      <c r="C5" s="138"/>
      <c r="D5" s="138"/>
      <c r="E5" s="138"/>
      <c r="F5" s="121">
        <f>SUM(F3:F4)</f>
        <v>14455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:E2"/>
    </sheetView>
  </sheetViews>
  <sheetFormatPr defaultRowHeight="14.4"/>
  <cols>
    <col min="3" max="3" width="21.33203125" customWidth="1"/>
  </cols>
  <sheetData>
    <row r="1" spans="1:7" ht="43.2">
      <c r="A1" s="122" t="s">
        <v>0</v>
      </c>
      <c r="B1" s="122" t="s">
        <v>1</v>
      </c>
      <c r="C1" s="122" t="s">
        <v>2</v>
      </c>
      <c r="D1" s="122" t="s">
        <v>3</v>
      </c>
      <c r="E1" s="122" t="s">
        <v>4</v>
      </c>
      <c r="F1" s="122" t="s">
        <v>5</v>
      </c>
      <c r="G1" s="51" t="s">
        <v>112</v>
      </c>
    </row>
    <row r="2" spans="1:7" ht="28.8">
      <c r="A2" s="1">
        <v>1</v>
      </c>
      <c r="B2" s="69">
        <v>615698</v>
      </c>
      <c r="C2" s="1" t="s">
        <v>165</v>
      </c>
      <c r="D2" s="1">
        <v>15</v>
      </c>
      <c r="E2" s="1">
        <v>1880</v>
      </c>
      <c r="F2" s="1">
        <f>D2*E2</f>
        <v>28200</v>
      </c>
      <c r="G2" s="52">
        <v>44977</v>
      </c>
    </row>
    <row r="3" spans="1:7">
      <c r="A3" s="135" t="s">
        <v>6</v>
      </c>
      <c r="B3" s="136"/>
      <c r="C3" s="136"/>
      <c r="D3" s="136"/>
      <c r="E3" s="137"/>
      <c r="F3" s="122">
        <f>SUM(F2)</f>
        <v>28200</v>
      </c>
    </row>
    <row r="4" spans="1:7">
      <c r="A4" s="138" t="s">
        <v>7</v>
      </c>
      <c r="B4" s="138"/>
      <c r="C4" s="138"/>
      <c r="D4" s="138"/>
      <c r="E4" s="138"/>
      <c r="F4" s="122">
        <f>F3*18%</f>
        <v>5076</v>
      </c>
    </row>
    <row r="5" spans="1:7">
      <c r="A5" s="138" t="s">
        <v>8</v>
      </c>
      <c r="B5" s="138"/>
      <c r="C5" s="138"/>
      <c r="D5" s="138"/>
      <c r="E5" s="138"/>
      <c r="F5" s="122">
        <f>SUM(F3:F4)</f>
        <v>33276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5" sqref="F5"/>
    </sheetView>
  </sheetViews>
  <sheetFormatPr defaultRowHeight="14.4"/>
  <cols>
    <col min="1" max="1" width="6.77734375" customWidth="1"/>
    <col min="2" max="2" width="22" customWidth="1"/>
    <col min="4" max="4" width="21.109375" customWidth="1"/>
    <col min="5" max="5" width="8.44140625" customWidth="1"/>
  </cols>
  <sheetData>
    <row r="1" spans="1:5" ht="15.6" customHeight="1">
      <c r="A1" s="123" t="s">
        <v>10</v>
      </c>
      <c r="B1" s="123" t="s">
        <v>11</v>
      </c>
      <c r="C1" s="123" t="s">
        <v>13</v>
      </c>
      <c r="D1" s="123" t="s">
        <v>4</v>
      </c>
      <c r="E1" s="123" t="s">
        <v>6</v>
      </c>
    </row>
    <row r="2" spans="1:5" ht="26.4" customHeight="1">
      <c r="A2" s="1">
        <v>1</v>
      </c>
      <c r="B2" s="1" t="s">
        <v>167</v>
      </c>
      <c r="C2" s="1" t="s">
        <v>166</v>
      </c>
      <c r="D2" s="1">
        <v>60</v>
      </c>
      <c r="E2" s="1">
        <f>60*61</f>
        <v>3660</v>
      </c>
    </row>
    <row r="3" spans="1:5">
      <c r="A3" s="138" t="s">
        <v>6</v>
      </c>
      <c r="B3" s="138"/>
      <c r="C3" s="138"/>
      <c r="D3" s="138"/>
      <c r="E3" s="123">
        <f>SUM(E2)</f>
        <v>3660</v>
      </c>
    </row>
    <row r="4" spans="1:5">
      <c r="A4" s="138" t="s">
        <v>7</v>
      </c>
      <c r="B4" s="138"/>
      <c r="C4" s="138"/>
      <c r="D4" s="138"/>
      <c r="E4" s="123">
        <f>E3*18%</f>
        <v>658.8</v>
      </c>
    </row>
    <row r="5" spans="1:5">
      <c r="A5" s="138" t="s">
        <v>8</v>
      </c>
      <c r="B5" s="138"/>
      <c r="C5" s="138"/>
      <c r="D5" s="138"/>
      <c r="E5" s="123">
        <f>SUM(E3:E4)</f>
        <v>4318.8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4" sqref="F24"/>
    </sheetView>
  </sheetViews>
  <sheetFormatPr defaultRowHeight="14.4"/>
  <cols>
    <col min="1" max="1" width="6.33203125" customWidth="1"/>
    <col min="2" max="2" width="7.44140625" customWidth="1"/>
    <col min="3" max="3" width="23.44140625" customWidth="1"/>
    <col min="7" max="7" width="16.88671875" customWidth="1"/>
  </cols>
  <sheetData>
    <row r="1" spans="1:7" ht="36.6" customHeight="1">
      <c r="A1" s="124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51" t="s">
        <v>112</v>
      </c>
    </row>
    <row r="2" spans="1:7" ht="28.8">
      <c r="A2" s="1">
        <v>1</v>
      </c>
      <c r="B2" s="69">
        <v>632215</v>
      </c>
      <c r="C2" s="8" t="s">
        <v>168</v>
      </c>
      <c r="D2" s="1">
        <v>8</v>
      </c>
      <c r="E2" s="1">
        <v>2270</v>
      </c>
      <c r="F2" s="1">
        <f>D2*E2</f>
        <v>18160</v>
      </c>
      <c r="G2" s="52">
        <v>44982</v>
      </c>
    </row>
    <row r="3" spans="1:7">
      <c r="A3" s="135" t="s">
        <v>6</v>
      </c>
      <c r="B3" s="136"/>
      <c r="C3" s="136"/>
      <c r="D3" s="136"/>
      <c r="E3" s="137"/>
      <c r="F3" s="124">
        <f>SUM(F2)</f>
        <v>18160</v>
      </c>
    </row>
    <row r="4" spans="1:7">
      <c r="A4" s="138" t="s">
        <v>7</v>
      </c>
      <c r="B4" s="138"/>
      <c r="C4" s="138"/>
      <c r="D4" s="138"/>
      <c r="E4" s="138"/>
      <c r="F4" s="124">
        <f>F3*18%</f>
        <v>3268.7999999999997</v>
      </c>
    </row>
    <row r="5" spans="1:7">
      <c r="A5" s="138" t="s">
        <v>8</v>
      </c>
      <c r="B5" s="138"/>
      <c r="C5" s="138"/>
      <c r="D5" s="138"/>
      <c r="E5" s="138"/>
      <c r="F5" s="124">
        <f>SUM(F3:F4)</f>
        <v>21428.799999999999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:E3"/>
    </sheetView>
  </sheetViews>
  <sheetFormatPr defaultRowHeight="14.4"/>
  <cols>
    <col min="1" max="1" width="6.88671875" customWidth="1"/>
    <col min="2" max="2" width="20.109375" customWidth="1"/>
    <col min="3" max="3" width="11.33203125" customWidth="1"/>
    <col min="4" max="4" width="7.5546875" customWidth="1"/>
    <col min="5" max="5" width="14.88671875" customWidth="1"/>
    <col min="6" max="6" width="8.5546875" customWidth="1"/>
  </cols>
  <sheetData>
    <row r="1" spans="1:6" ht="22.8" customHeight="1">
      <c r="A1" s="125" t="s">
        <v>10</v>
      </c>
      <c r="B1" s="125" t="s">
        <v>11</v>
      </c>
      <c r="C1" s="125" t="s">
        <v>12</v>
      </c>
      <c r="D1" s="125" t="s">
        <v>3</v>
      </c>
      <c r="E1" s="125" t="s">
        <v>4</v>
      </c>
      <c r="F1" s="125" t="s">
        <v>6</v>
      </c>
    </row>
    <row r="2" spans="1:6" ht="34.799999999999997" customHeight="1">
      <c r="A2" s="1" t="s">
        <v>171</v>
      </c>
      <c r="B2" s="127" t="s">
        <v>170</v>
      </c>
      <c r="C2" s="1" t="s">
        <v>169</v>
      </c>
      <c r="D2" s="1">
        <v>2</v>
      </c>
      <c r="E2" s="1">
        <v>2850</v>
      </c>
      <c r="F2" s="1">
        <f>D2*E2</f>
        <v>5700</v>
      </c>
    </row>
    <row r="3" spans="1:6">
      <c r="A3" s="135" t="s">
        <v>6</v>
      </c>
      <c r="B3" s="136"/>
      <c r="C3" s="136"/>
      <c r="D3" s="136"/>
      <c r="E3" s="137"/>
      <c r="F3" s="125">
        <f>SUM(F2)</f>
        <v>5700</v>
      </c>
    </row>
    <row r="4" spans="1:6">
      <c r="A4" s="135" t="s">
        <v>7</v>
      </c>
      <c r="B4" s="136"/>
      <c r="C4" s="136"/>
      <c r="D4" s="136"/>
      <c r="E4" s="137"/>
      <c r="F4" s="125">
        <f>F3*18%</f>
        <v>1026</v>
      </c>
    </row>
    <row r="5" spans="1:6" ht="14.4" customHeight="1">
      <c r="A5" s="135" t="s">
        <v>8</v>
      </c>
      <c r="B5" s="136"/>
      <c r="C5" s="136"/>
      <c r="D5" s="136"/>
      <c r="E5" s="137"/>
      <c r="F5" s="125">
        <f>SUM(F3:F4)</f>
        <v>6726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1" sqref="I11"/>
    </sheetView>
  </sheetViews>
  <sheetFormatPr defaultColWidth="9.109375" defaultRowHeight="14.4"/>
  <cols>
    <col min="1" max="1" width="9.109375" style="2"/>
    <col min="2" max="2" width="22.44140625" style="2" customWidth="1"/>
    <col min="3" max="3" width="6.33203125" style="2" customWidth="1"/>
    <col min="4" max="4" width="8.44140625" style="2" customWidth="1"/>
    <col min="5" max="5" width="14.44140625" style="2" customWidth="1"/>
    <col min="6" max="6" width="7.88671875" style="2" customWidth="1"/>
    <col min="7" max="16384" width="9.109375" style="2"/>
  </cols>
  <sheetData>
    <row r="1" spans="1:6" ht="42" customHeight="1">
      <c r="A1" s="3" t="s">
        <v>10</v>
      </c>
      <c r="B1" s="3" t="s">
        <v>11</v>
      </c>
      <c r="C1" s="3" t="s">
        <v>12</v>
      </c>
      <c r="D1" s="3" t="s">
        <v>13</v>
      </c>
      <c r="E1" s="3" t="s">
        <v>4</v>
      </c>
      <c r="F1" s="3" t="s">
        <v>6</v>
      </c>
    </row>
    <row r="2" spans="1:6" ht="48" customHeight="1">
      <c r="A2" s="1">
        <v>1</v>
      </c>
      <c r="B2" s="1" t="s">
        <v>23</v>
      </c>
      <c r="C2" s="1" t="s">
        <v>15</v>
      </c>
      <c r="D2" s="1">
        <v>14</v>
      </c>
      <c r="E2" s="1">
        <v>950</v>
      </c>
      <c r="F2" s="1">
        <f>D2*E2</f>
        <v>13300</v>
      </c>
    </row>
    <row r="3" spans="1:6">
      <c r="A3" s="138" t="s">
        <v>6</v>
      </c>
      <c r="B3" s="138"/>
      <c r="C3" s="138"/>
      <c r="D3" s="138"/>
      <c r="E3" s="138"/>
      <c r="F3" s="3">
        <f>SUM(F2)</f>
        <v>13300</v>
      </c>
    </row>
    <row r="4" spans="1:6">
      <c r="A4" s="138" t="s">
        <v>7</v>
      </c>
      <c r="B4" s="138"/>
      <c r="C4" s="138"/>
      <c r="D4" s="138"/>
      <c r="E4" s="138"/>
      <c r="F4" s="3">
        <f>F3*18%</f>
        <v>2394</v>
      </c>
    </row>
    <row r="5" spans="1:6">
      <c r="A5" s="138" t="s">
        <v>8</v>
      </c>
      <c r="B5" s="138"/>
      <c r="C5" s="138"/>
      <c r="D5" s="138"/>
      <c r="E5" s="138"/>
      <c r="F5" s="3">
        <f>SUM(F3:F4)</f>
        <v>15694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9" sqref="J9"/>
    </sheetView>
  </sheetViews>
  <sheetFormatPr defaultRowHeight="14.4"/>
  <cols>
    <col min="1" max="1" width="6.5546875" customWidth="1"/>
    <col min="2" max="2" width="22.6640625" customWidth="1"/>
    <col min="5" max="5" width="20.88671875" customWidth="1"/>
  </cols>
  <sheetData>
    <row r="1" spans="1:6" ht="17.399999999999999" customHeight="1">
      <c r="A1" s="126" t="s">
        <v>10</v>
      </c>
      <c r="B1" s="126" t="s">
        <v>11</v>
      </c>
      <c r="C1" s="126" t="s">
        <v>12</v>
      </c>
      <c r="D1" s="126" t="s">
        <v>3</v>
      </c>
      <c r="E1" s="126" t="s">
        <v>4</v>
      </c>
      <c r="F1" s="126" t="s">
        <v>6</v>
      </c>
    </row>
    <row r="2" spans="1:6" ht="36.6" customHeight="1">
      <c r="A2" s="1" t="s">
        <v>171</v>
      </c>
      <c r="B2" s="127" t="s">
        <v>170</v>
      </c>
      <c r="C2" s="1" t="s">
        <v>169</v>
      </c>
      <c r="D2" s="1">
        <v>2</v>
      </c>
      <c r="E2" s="1">
        <v>2415</v>
      </c>
      <c r="F2" s="1">
        <f>D2*E2</f>
        <v>4830</v>
      </c>
    </row>
    <row r="3" spans="1:6">
      <c r="A3" s="135" t="s">
        <v>6</v>
      </c>
      <c r="B3" s="136"/>
      <c r="C3" s="136"/>
      <c r="D3" s="136"/>
      <c r="E3" s="137"/>
      <c r="F3" s="126">
        <f>SUM(F2)</f>
        <v>4830</v>
      </c>
    </row>
    <row r="4" spans="1:6">
      <c r="A4" s="135" t="s">
        <v>7</v>
      </c>
      <c r="B4" s="136"/>
      <c r="C4" s="136"/>
      <c r="D4" s="136"/>
      <c r="E4" s="137"/>
      <c r="F4" s="126">
        <f>F3*18%</f>
        <v>869.4</v>
      </c>
    </row>
    <row r="5" spans="1:6">
      <c r="A5" s="135" t="s">
        <v>8</v>
      </c>
      <c r="B5" s="136"/>
      <c r="C5" s="136"/>
      <c r="D5" s="136"/>
      <c r="E5" s="137"/>
      <c r="F5" s="126">
        <f>SUM(F3:F4)</f>
        <v>5699.4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.4"/>
  <cols>
    <col min="1" max="1" width="6.33203125" customWidth="1"/>
    <col min="2" max="2" width="13.5546875" customWidth="1"/>
    <col min="3" max="3" width="27.109375" customWidth="1"/>
    <col min="4" max="4" width="6" customWidth="1"/>
    <col min="7" max="7" width="23.5546875" customWidth="1"/>
  </cols>
  <sheetData>
    <row r="1" spans="1:7" ht="33" customHeight="1">
      <c r="A1" s="128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51" t="s">
        <v>112</v>
      </c>
    </row>
    <row r="2" spans="1:7" ht="29.4" customHeight="1">
      <c r="A2" s="1">
        <v>1</v>
      </c>
      <c r="B2" s="1">
        <v>616039</v>
      </c>
      <c r="C2" s="1" t="s">
        <v>24</v>
      </c>
      <c r="D2" s="1">
        <v>8</v>
      </c>
      <c r="E2" s="1">
        <v>3100</v>
      </c>
      <c r="F2" s="1">
        <f t="shared" ref="F2" si="0">D2*E2</f>
        <v>24800</v>
      </c>
      <c r="G2" s="52">
        <v>44986</v>
      </c>
    </row>
    <row r="3" spans="1:7">
      <c r="A3" s="135" t="s">
        <v>6</v>
      </c>
      <c r="B3" s="136"/>
      <c r="C3" s="136"/>
      <c r="D3" s="136"/>
      <c r="E3" s="137"/>
      <c r="F3" s="128">
        <f>SUM(F2)</f>
        <v>24800</v>
      </c>
    </row>
    <row r="4" spans="1:7">
      <c r="A4" s="138" t="s">
        <v>7</v>
      </c>
      <c r="B4" s="138"/>
      <c r="C4" s="138"/>
      <c r="D4" s="138"/>
      <c r="E4" s="138"/>
      <c r="F4" s="128">
        <f>F3*18%</f>
        <v>4464</v>
      </c>
    </row>
    <row r="5" spans="1:7">
      <c r="A5" s="138" t="s">
        <v>8</v>
      </c>
      <c r="B5" s="138"/>
      <c r="C5" s="138"/>
      <c r="D5" s="138"/>
      <c r="E5" s="138"/>
      <c r="F5" s="128">
        <f>SUM(F3:F4)</f>
        <v>29264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:E2"/>
    </sheetView>
  </sheetViews>
  <sheetFormatPr defaultRowHeight="14.4"/>
  <cols>
    <col min="1" max="1" width="6.21875" customWidth="1"/>
    <col min="3" max="3" width="28.5546875" customWidth="1"/>
    <col min="5" max="5" width="15.109375" customWidth="1"/>
    <col min="7" max="7" width="16.109375" customWidth="1"/>
  </cols>
  <sheetData>
    <row r="1" spans="1:7" ht="28.8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51" t="s">
        <v>112</v>
      </c>
    </row>
    <row r="2" spans="1:7" ht="28.8">
      <c r="A2" s="1">
        <v>1</v>
      </c>
      <c r="B2" s="1">
        <v>616026</v>
      </c>
      <c r="C2" s="1" t="s">
        <v>9</v>
      </c>
      <c r="D2" s="1">
        <v>4</v>
      </c>
      <c r="E2" s="1">
        <v>2245</v>
      </c>
      <c r="F2" s="1">
        <f t="shared" ref="F2" si="0">D2*E2</f>
        <v>8980</v>
      </c>
      <c r="G2" s="52">
        <v>44987</v>
      </c>
    </row>
    <row r="3" spans="1:7">
      <c r="A3" s="135" t="s">
        <v>6</v>
      </c>
      <c r="B3" s="136"/>
      <c r="C3" s="136"/>
      <c r="D3" s="136"/>
      <c r="E3" s="137"/>
      <c r="F3" s="129">
        <f>SUM(F2)</f>
        <v>8980</v>
      </c>
    </row>
    <row r="4" spans="1:7">
      <c r="A4" s="138" t="s">
        <v>7</v>
      </c>
      <c r="B4" s="138"/>
      <c r="C4" s="138"/>
      <c r="D4" s="138"/>
      <c r="E4" s="138"/>
      <c r="F4" s="129">
        <f>F3*18%</f>
        <v>1616.3999999999999</v>
      </c>
    </row>
    <row r="5" spans="1:7">
      <c r="A5" s="138" t="s">
        <v>8</v>
      </c>
      <c r="B5" s="138"/>
      <c r="C5" s="138"/>
      <c r="D5" s="138"/>
      <c r="E5" s="138"/>
      <c r="F5" s="129">
        <f>SUM(F3:F4)</f>
        <v>10596.4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/>
  <cols>
    <col min="1" max="1" width="6.88671875" customWidth="1"/>
    <col min="2" max="2" width="9" customWidth="1"/>
    <col min="3" max="3" width="33.44140625" customWidth="1"/>
  </cols>
  <sheetData>
    <row r="1" spans="1:7" ht="43.2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51" t="s">
        <v>112</v>
      </c>
    </row>
    <row r="2" spans="1:7" ht="28.8">
      <c r="A2" s="1">
        <v>1</v>
      </c>
      <c r="B2" s="1">
        <v>616039</v>
      </c>
      <c r="C2" s="1" t="s">
        <v>24</v>
      </c>
      <c r="D2" s="1">
        <v>5</v>
      </c>
      <c r="E2" s="1">
        <v>3100</v>
      </c>
      <c r="F2" s="1">
        <f t="shared" ref="F2:F6" si="0">D2*E2</f>
        <v>15500</v>
      </c>
      <c r="G2" s="52">
        <v>44991</v>
      </c>
    </row>
    <row r="3" spans="1:7" ht="28.8">
      <c r="A3" s="1">
        <v>2</v>
      </c>
      <c r="B3" s="69">
        <v>615698</v>
      </c>
      <c r="C3" s="1" t="s">
        <v>165</v>
      </c>
      <c r="D3" s="1">
        <v>5</v>
      </c>
      <c r="E3" s="1">
        <v>1880</v>
      </c>
      <c r="F3" s="1">
        <f t="shared" si="0"/>
        <v>9400</v>
      </c>
      <c r="G3" s="52">
        <v>44991</v>
      </c>
    </row>
    <row r="4" spans="1:7" ht="28.8">
      <c r="A4" s="1">
        <v>3</v>
      </c>
      <c r="B4" s="69">
        <v>646872</v>
      </c>
      <c r="C4" s="8" t="s">
        <v>164</v>
      </c>
      <c r="D4" s="1">
        <v>10</v>
      </c>
      <c r="E4" s="1">
        <v>1225</v>
      </c>
      <c r="F4" s="1">
        <f t="shared" si="0"/>
        <v>12250</v>
      </c>
      <c r="G4" s="52">
        <v>44991</v>
      </c>
    </row>
    <row r="5" spans="1:7" ht="28.8">
      <c r="A5" s="1">
        <v>4</v>
      </c>
      <c r="B5" s="1">
        <v>630059</v>
      </c>
      <c r="C5" s="1" t="s">
        <v>25</v>
      </c>
      <c r="D5" s="1">
        <v>10</v>
      </c>
      <c r="E5" s="1">
        <v>1725</v>
      </c>
      <c r="F5" s="1">
        <f t="shared" si="0"/>
        <v>17250</v>
      </c>
      <c r="G5" s="52">
        <v>44991</v>
      </c>
    </row>
    <row r="6" spans="1:7" ht="28.8">
      <c r="A6" s="1">
        <v>5</v>
      </c>
      <c r="B6" s="1">
        <v>616026</v>
      </c>
      <c r="C6" s="1" t="s">
        <v>9</v>
      </c>
      <c r="D6" s="1">
        <v>4</v>
      </c>
      <c r="E6" s="1">
        <v>2245</v>
      </c>
      <c r="F6" s="1">
        <f t="shared" si="0"/>
        <v>8980</v>
      </c>
      <c r="G6" s="52">
        <v>44991</v>
      </c>
    </row>
    <row r="7" spans="1:7">
      <c r="A7" s="138" t="s">
        <v>6</v>
      </c>
      <c r="B7" s="138"/>
      <c r="C7" s="138"/>
      <c r="D7" s="138"/>
      <c r="E7" s="138"/>
      <c r="F7" s="130">
        <f>SUM(F2:F6)</f>
        <v>63380</v>
      </c>
    </row>
    <row r="8" spans="1:7">
      <c r="A8" s="138" t="s">
        <v>7</v>
      </c>
      <c r="B8" s="138"/>
      <c r="C8" s="138"/>
      <c r="D8" s="138"/>
      <c r="E8" s="138"/>
      <c r="F8" s="130">
        <f>F7*18%</f>
        <v>11408.4</v>
      </c>
    </row>
    <row r="9" spans="1:7">
      <c r="A9" s="138" t="s">
        <v>8</v>
      </c>
      <c r="B9" s="138"/>
      <c r="C9" s="138"/>
      <c r="D9" s="138"/>
      <c r="E9" s="138"/>
      <c r="F9" s="130">
        <f>SUM(F7:F8)</f>
        <v>74788.399999999994</v>
      </c>
    </row>
  </sheetData>
  <mergeCells count="3">
    <mergeCell ref="A7:E7"/>
    <mergeCell ref="A8:E8"/>
    <mergeCell ref="A9:E9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4.4"/>
  <cols>
    <col min="2" max="2" width="19.33203125" customWidth="1"/>
    <col min="3" max="3" width="14.77734375" customWidth="1"/>
    <col min="5" max="5" width="15.5546875" customWidth="1"/>
  </cols>
  <sheetData>
    <row r="1" spans="1:6" ht="24" customHeight="1">
      <c r="A1" s="131" t="s">
        <v>10</v>
      </c>
      <c r="B1" s="131" t="s">
        <v>11</v>
      </c>
      <c r="C1" s="131" t="s">
        <v>12</v>
      </c>
      <c r="D1" s="131" t="s">
        <v>13</v>
      </c>
      <c r="E1" s="131" t="s">
        <v>4</v>
      </c>
      <c r="F1" s="131" t="s">
        <v>18</v>
      </c>
    </row>
    <row r="2" spans="1:6" ht="28.8">
      <c r="A2" s="1">
        <v>1</v>
      </c>
      <c r="B2" s="1" t="s">
        <v>85</v>
      </c>
      <c r="C2" s="1" t="s">
        <v>86</v>
      </c>
      <c r="D2" s="1" t="s">
        <v>87</v>
      </c>
      <c r="E2" s="1">
        <v>545</v>
      </c>
      <c r="F2" s="1">
        <v>8175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6" sqref="G16"/>
    </sheetView>
  </sheetViews>
  <sheetFormatPr defaultRowHeight="14.4"/>
  <cols>
    <col min="3" max="3" width="22.21875" customWidth="1"/>
    <col min="7" max="7" width="14.88671875" customWidth="1"/>
  </cols>
  <sheetData>
    <row r="1" spans="1:7" ht="28.8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51" t="s">
        <v>112</v>
      </c>
    </row>
    <row r="2" spans="1:7" ht="52.2" customHeight="1">
      <c r="A2" s="1">
        <v>1</v>
      </c>
      <c r="B2" s="69">
        <v>615698</v>
      </c>
      <c r="C2" s="1" t="s">
        <v>165</v>
      </c>
      <c r="D2" s="1">
        <v>15</v>
      </c>
      <c r="E2" s="1">
        <v>1880</v>
      </c>
      <c r="F2" s="1">
        <f t="shared" ref="F2" si="0">D2*E2</f>
        <v>28200</v>
      </c>
      <c r="G2" s="52">
        <v>44995</v>
      </c>
    </row>
    <row r="3" spans="1:7">
      <c r="A3" s="138" t="s">
        <v>6</v>
      </c>
      <c r="B3" s="138"/>
      <c r="C3" s="138"/>
      <c r="D3" s="138"/>
      <c r="E3" s="138"/>
      <c r="F3" s="132">
        <f>SUM(F2:F2)</f>
        <v>28200</v>
      </c>
    </row>
    <row r="4" spans="1:7">
      <c r="A4" s="138" t="s">
        <v>7</v>
      </c>
      <c r="B4" s="138"/>
      <c r="C4" s="138"/>
      <c r="D4" s="138"/>
      <c r="E4" s="138"/>
      <c r="F4" s="132">
        <f>F3*18%</f>
        <v>5076</v>
      </c>
    </row>
    <row r="5" spans="1:7">
      <c r="A5" s="138" t="s">
        <v>8</v>
      </c>
      <c r="B5" s="138"/>
      <c r="C5" s="138"/>
      <c r="D5" s="138"/>
      <c r="E5" s="138"/>
      <c r="F5" s="132">
        <f>SUM(F3:F4)</f>
        <v>33276</v>
      </c>
    </row>
  </sheetData>
  <mergeCells count="3">
    <mergeCell ref="A3:E3"/>
    <mergeCell ref="A4:E4"/>
    <mergeCell ref="A5:E5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8" sqref="F18"/>
    </sheetView>
  </sheetViews>
  <sheetFormatPr defaultRowHeight="14.4"/>
  <cols>
    <col min="2" max="2" width="24.33203125" customWidth="1"/>
    <col min="4" max="4" width="18.6640625" customWidth="1"/>
    <col min="5" max="5" width="11.21875" customWidth="1"/>
  </cols>
  <sheetData>
    <row r="1" spans="1:5" ht="21" customHeight="1">
      <c r="A1" s="133" t="s">
        <v>10</v>
      </c>
      <c r="B1" s="134" t="s">
        <v>11</v>
      </c>
      <c r="C1" s="133" t="s">
        <v>13</v>
      </c>
      <c r="D1" s="133" t="s">
        <v>4</v>
      </c>
      <c r="E1" s="133" t="s">
        <v>6</v>
      </c>
    </row>
    <row r="2" spans="1:5" ht="31.8" customHeight="1">
      <c r="A2" s="67">
        <v>1</v>
      </c>
      <c r="B2" s="69" t="s">
        <v>127</v>
      </c>
      <c r="C2" s="68">
        <v>1</v>
      </c>
      <c r="D2" s="1">
        <v>5375</v>
      </c>
      <c r="E2" s="1">
        <f>C2*D2</f>
        <v>5375</v>
      </c>
    </row>
    <row r="3" spans="1:5">
      <c r="A3" s="138" t="s">
        <v>6</v>
      </c>
      <c r="B3" s="138"/>
      <c r="C3" s="138"/>
      <c r="D3" s="138"/>
      <c r="E3" s="133">
        <f>SUM(E2)</f>
        <v>5375</v>
      </c>
    </row>
    <row r="4" spans="1:5">
      <c r="A4" s="138" t="s">
        <v>126</v>
      </c>
      <c r="B4" s="138"/>
      <c r="C4" s="138"/>
      <c r="D4" s="138"/>
      <c r="E4" s="133">
        <f>E3*9%</f>
        <v>483.75</v>
      </c>
    </row>
    <row r="5" spans="1:5">
      <c r="A5" s="138" t="s">
        <v>126</v>
      </c>
      <c r="B5" s="138"/>
      <c r="C5" s="138"/>
      <c r="D5" s="138"/>
      <c r="E5" s="133">
        <f>E3*9%</f>
        <v>483.75</v>
      </c>
    </row>
    <row r="6" spans="1:5">
      <c r="A6" s="138" t="s">
        <v>8</v>
      </c>
      <c r="B6" s="138"/>
      <c r="C6" s="138"/>
      <c r="D6" s="138"/>
      <c r="E6" s="133">
        <f>SUM(E3:E5)</f>
        <v>6342.5</v>
      </c>
    </row>
    <row r="12" spans="1:5">
      <c r="C12">
        <v>5250</v>
      </c>
    </row>
    <row r="13" spans="1:5">
      <c r="C13">
        <f>SUM(C12:C12)</f>
        <v>5250</v>
      </c>
    </row>
    <row r="14" spans="1:5">
      <c r="C14">
        <f>C13*9%</f>
        <v>472.5</v>
      </c>
    </row>
    <row r="15" spans="1:5">
      <c r="C15">
        <f>C13*9%</f>
        <v>472.5</v>
      </c>
    </row>
    <row r="16" spans="1:5">
      <c r="C16">
        <f>SUM(C13:C15)</f>
        <v>6195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"/>
    </sheetView>
  </sheetViews>
  <sheetFormatPr defaultRowHeight="14.4"/>
  <cols>
    <col min="3" max="3" width="39" customWidth="1"/>
    <col min="6" max="6" width="9" customWidth="1"/>
  </cols>
  <sheetData>
    <row r="1" spans="1:6" ht="33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8.75" customHeight="1">
      <c r="A2" s="1">
        <v>1</v>
      </c>
      <c r="B2" s="1">
        <v>616026</v>
      </c>
      <c r="C2" s="1" t="s">
        <v>9</v>
      </c>
      <c r="D2" s="1">
        <v>9</v>
      </c>
      <c r="E2" s="1">
        <v>2245</v>
      </c>
      <c r="F2" s="1">
        <f>D2*E2</f>
        <v>20205</v>
      </c>
    </row>
    <row r="3" spans="1:6" ht="23.25" customHeight="1">
      <c r="A3" s="1">
        <v>2</v>
      </c>
      <c r="B3" s="1">
        <v>630059</v>
      </c>
      <c r="C3" s="1" t="s">
        <v>25</v>
      </c>
      <c r="D3" s="1">
        <v>10</v>
      </c>
      <c r="E3" s="1">
        <v>1675</v>
      </c>
      <c r="F3" s="1">
        <f t="shared" ref="F3:F4" si="0">D3*E3</f>
        <v>16750</v>
      </c>
    </row>
    <row r="4" spans="1:6" ht="17.25" customHeight="1">
      <c r="A4" s="1">
        <v>3</v>
      </c>
      <c r="B4" s="1">
        <v>646872</v>
      </c>
      <c r="C4" s="1" t="s">
        <v>26</v>
      </c>
      <c r="D4" s="1">
        <v>2</v>
      </c>
      <c r="E4" s="1">
        <v>1190</v>
      </c>
      <c r="F4" s="1">
        <f t="shared" si="0"/>
        <v>2380</v>
      </c>
    </row>
    <row r="5" spans="1:6">
      <c r="A5" s="138" t="s">
        <v>6</v>
      </c>
      <c r="B5" s="138"/>
      <c r="C5" s="138"/>
      <c r="D5" s="138"/>
      <c r="E5" s="138"/>
      <c r="F5" s="4">
        <f>SUM(F2:F4)</f>
        <v>39335</v>
      </c>
    </row>
    <row r="6" spans="1:6">
      <c r="A6" s="138" t="s">
        <v>7</v>
      </c>
      <c r="B6" s="138"/>
      <c r="C6" s="138"/>
      <c r="D6" s="138"/>
      <c r="E6" s="138"/>
      <c r="F6" s="4">
        <f>F5*18%</f>
        <v>7080.3</v>
      </c>
    </row>
    <row r="7" spans="1:6">
      <c r="A7" s="138" t="s">
        <v>8</v>
      </c>
      <c r="B7" s="138"/>
      <c r="C7" s="138"/>
      <c r="D7" s="138"/>
      <c r="E7" s="138"/>
      <c r="F7" s="4">
        <f>SUM(F5:F6)</f>
        <v>46415.3</v>
      </c>
    </row>
    <row r="13" spans="1:6" ht="28.8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</row>
    <row r="14" spans="1:6" ht="15" customHeight="1">
      <c r="A14" s="1">
        <v>1</v>
      </c>
      <c r="B14" s="1">
        <v>616039</v>
      </c>
      <c r="C14" s="1" t="s">
        <v>24</v>
      </c>
      <c r="D14" s="1">
        <v>10</v>
      </c>
      <c r="E14" s="1">
        <v>3100</v>
      </c>
      <c r="F14" s="1">
        <f t="shared" ref="F14" si="1">D14*E14</f>
        <v>31000</v>
      </c>
    </row>
    <row r="15" spans="1:6">
      <c r="A15" s="1">
        <v>2</v>
      </c>
      <c r="B15" s="6">
        <v>663091</v>
      </c>
      <c r="C15" s="1" t="s">
        <v>27</v>
      </c>
      <c r="D15" s="1">
        <v>2</v>
      </c>
      <c r="E15" s="1">
        <v>1050</v>
      </c>
      <c r="F15" s="1">
        <f t="shared" ref="F15:F16" si="2">D15*E15</f>
        <v>2100</v>
      </c>
    </row>
    <row r="16" spans="1:6">
      <c r="A16" s="1">
        <v>3</v>
      </c>
      <c r="B16" s="6">
        <v>663093</v>
      </c>
      <c r="C16" s="1" t="s">
        <v>28</v>
      </c>
      <c r="D16" s="1">
        <v>2</v>
      </c>
      <c r="E16" s="1">
        <v>2800</v>
      </c>
      <c r="F16" s="1">
        <f t="shared" si="2"/>
        <v>5600</v>
      </c>
    </row>
    <row r="17" spans="1:6">
      <c r="A17" s="138" t="s">
        <v>6</v>
      </c>
      <c r="B17" s="138"/>
      <c r="C17" s="138"/>
      <c r="D17" s="138"/>
      <c r="E17" s="138"/>
      <c r="F17" s="4">
        <f>SUM(F14:F16)</f>
        <v>38700</v>
      </c>
    </row>
    <row r="18" spans="1:6">
      <c r="A18" s="138" t="s">
        <v>7</v>
      </c>
      <c r="B18" s="138"/>
      <c r="C18" s="138"/>
      <c r="D18" s="138"/>
      <c r="E18" s="138"/>
      <c r="F18" s="4">
        <f>F17*18%</f>
        <v>6966</v>
      </c>
    </row>
    <row r="19" spans="1:6">
      <c r="A19" s="138" t="s">
        <v>8</v>
      </c>
      <c r="B19" s="138"/>
      <c r="C19" s="138"/>
      <c r="D19" s="138"/>
      <c r="E19" s="138"/>
      <c r="F19" s="4">
        <f>SUM(F17:F18)</f>
        <v>45666</v>
      </c>
    </row>
  </sheetData>
  <mergeCells count="6">
    <mergeCell ref="A19:E19"/>
    <mergeCell ref="A5:E5"/>
    <mergeCell ref="A6:E6"/>
    <mergeCell ref="A7:E7"/>
    <mergeCell ref="A17:E17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Namrata 101</vt:lpstr>
      <vt:lpstr>Collective 102</vt:lpstr>
      <vt:lpstr>VM Traders 103</vt:lpstr>
      <vt:lpstr>VM Traders 104</vt:lpstr>
      <vt:lpstr>Collective 105</vt:lpstr>
      <vt:lpstr>Max International 106</vt:lpstr>
      <vt:lpstr>Namrata 107</vt:lpstr>
      <vt:lpstr>Collective 108</vt:lpstr>
      <vt:lpstr>Namrata 109</vt:lpstr>
      <vt:lpstr>Collective 110</vt:lpstr>
      <vt:lpstr>Collective 111</vt:lpstr>
      <vt:lpstr>Namrata 112</vt:lpstr>
      <vt:lpstr>Namrata 201</vt:lpstr>
      <vt:lpstr>Dlink 202</vt:lpstr>
      <vt:lpstr>Max International 203</vt:lpstr>
      <vt:lpstr>Namrata 204</vt:lpstr>
      <vt:lpstr>Namrata 205</vt:lpstr>
      <vt:lpstr>Prithivi 206</vt:lpstr>
      <vt:lpstr>Honeywell 207</vt:lpstr>
      <vt:lpstr>Namrata 208</vt:lpstr>
      <vt:lpstr>Namrata 301</vt:lpstr>
      <vt:lpstr>Namrata 302</vt:lpstr>
      <vt:lpstr>Max International 303</vt:lpstr>
      <vt:lpstr>Flexible Hoses 304</vt:lpstr>
      <vt:lpstr>Ingram 305</vt:lpstr>
      <vt:lpstr>Elixir Network PVT LTD 306</vt:lpstr>
      <vt:lpstr>Namrata 307</vt:lpstr>
      <vt:lpstr>Max International 308</vt:lpstr>
      <vt:lpstr>Collective 309</vt:lpstr>
      <vt:lpstr>Collective 310</vt:lpstr>
      <vt:lpstr>Rashi 311</vt:lpstr>
      <vt:lpstr>Dlink 312</vt:lpstr>
      <vt:lpstr>Pelican telecom Pvt Ltd 313</vt:lpstr>
      <vt:lpstr>Namrata 314</vt:lpstr>
      <vt:lpstr>Honeywell Building Technolog315</vt:lpstr>
      <vt:lpstr>Namrata 317</vt:lpstr>
      <vt:lpstr>Namrata 318</vt:lpstr>
      <vt:lpstr>Collective 319</vt:lpstr>
      <vt:lpstr>Namrata 320</vt:lpstr>
      <vt:lpstr>Flexible Hoses 321</vt:lpstr>
      <vt:lpstr>Parul 322</vt:lpstr>
      <vt:lpstr>Swastik 323</vt:lpstr>
      <vt:lpstr>Rashi 324</vt:lpstr>
      <vt:lpstr>M R Steel India 325</vt:lpstr>
      <vt:lpstr>Aaron India Industries 326</vt:lpstr>
      <vt:lpstr>Max International 327</vt:lpstr>
      <vt:lpstr>Collective 328</vt:lpstr>
      <vt:lpstr>Asha Enterprises 329</vt:lpstr>
      <vt:lpstr>Dell 330</vt:lpstr>
      <vt:lpstr>Namrata 401</vt:lpstr>
      <vt:lpstr>Ingram 402</vt:lpstr>
      <vt:lpstr>Pilz 403</vt:lpstr>
      <vt:lpstr>Rashi 404</vt:lpstr>
      <vt:lpstr>Rashi 405</vt:lpstr>
      <vt:lpstr>Ritajya Industry 406</vt:lpstr>
      <vt:lpstr>Pilz 407</vt:lpstr>
      <vt:lpstr>Namrata 408</vt:lpstr>
      <vt:lpstr>Pelican Telecom Pvt Ltd 409</vt:lpstr>
      <vt:lpstr>Collective 410</vt:lpstr>
      <vt:lpstr>Namrata 411</vt:lpstr>
      <vt:lpstr>Max International 412</vt:lpstr>
      <vt:lpstr>Rashi 413</vt:lpstr>
      <vt:lpstr>Namrata 414</vt:lpstr>
      <vt:lpstr>Namrata 415</vt:lpstr>
      <vt:lpstr>Max International 416</vt:lpstr>
      <vt:lpstr>V M Traders 417</vt:lpstr>
      <vt:lpstr>Collective 418</vt:lpstr>
      <vt:lpstr>Namrata 419</vt:lpstr>
      <vt:lpstr>Pilz 420</vt:lpstr>
      <vt:lpstr>Flexaflex 421</vt:lpstr>
      <vt:lpstr>Namrata 422</vt:lpstr>
      <vt:lpstr>Namrata 423</vt:lpstr>
      <vt:lpstr>Dell 424</vt:lpstr>
      <vt:lpstr>Namrata 425</vt:lpstr>
      <vt:lpstr>Namrata 426</vt:lpstr>
      <vt:lpstr>Namrata 427</vt:lpstr>
      <vt:lpstr>Repute Traaders 428</vt:lpstr>
      <vt:lpstr>Namrata 429</vt:lpstr>
      <vt:lpstr>A1 Furniture 430</vt:lpstr>
      <vt:lpstr>A1 Furniture 431</vt:lpstr>
      <vt:lpstr>Namrata 432</vt:lpstr>
      <vt:lpstr>Namrata 433</vt:lpstr>
      <vt:lpstr>Namrata 434</vt:lpstr>
      <vt:lpstr>Flexaflex 435</vt:lpstr>
      <vt:lpstr>Namrata 436</vt:lpstr>
      <vt:lpstr>Rashi 437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2023-03-13T08:57:12Z</dcterms:modified>
</cp:coreProperties>
</file>