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<sst xmlns="http://schemas.openxmlformats.org/spreadsheetml/2006/main" uniqueCount="71">
  <si>
    <t>SIDDHIRAJ PEDNEKAR</t>
  </si>
  <si>
    <t>Balance Sheet</t>
  </si>
  <si>
    <t>Particulars</t>
  </si>
  <si>
    <t>FY 16-17</t>
  </si>
  <si>
    <t>FY 17-18</t>
  </si>
  <si>
    <t>FY 18-19</t>
  </si>
  <si>
    <t>FY 19-20</t>
  </si>
  <si>
    <t>FY 20-21</t>
  </si>
  <si>
    <t>FY 21-22</t>
  </si>
  <si>
    <t>FY 22-23</t>
  </si>
  <si>
    <t>FY 23-24</t>
  </si>
  <si>
    <t>CAPITAL &amp; LIABILITIES</t>
  </si>
  <si>
    <t>i</t>
  </si>
  <si>
    <t>Proprietors Capital Account</t>
  </si>
  <si>
    <t>Opening balance</t>
  </si>
  <si>
    <t>Add: Net Proft</t>
  </si>
  <si>
    <t>Less: Drawings</t>
  </si>
  <si>
    <t>Closing balance</t>
  </si>
  <si>
    <t>ii</t>
  </si>
  <si>
    <t>Unsecured Loans from Relatives</t>
  </si>
  <si>
    <t>iii</t>
  </si>
  <si>
    <t>Current Liabilities</t>
  </si>
  <si>
    <t>a</t>
  </si>
  <si>
    <t>Bank Overdaft</t>
  </si>
  <si>
    <t>b</t>
  </si>
  <si>
    <t>Sundry Creditors &amp; Other payables</t>
  </si>
  <si>
    <t>Total Rs.</t>
  </si>
  <si>
    <t>ASSETS</t>
  </si>
  <si>
    <t>vi</t>
  </si>
  <si>
    <t>Fixed Assets</t>
  </si>
  <si>
    <t>vii</t>
  </si>
  <si>
    <t>Closing Stock</t>
  </si>
  <si>
    <t>viii</t>
  </si>
  <si>
    <t>Debtors</t>
  </si>
  <si>
    <t>ix</t>
  </si>
  <si>
    <t>Cash &amp; Bank Balances</t>
  </si>
  <si>
    <t>Cash In Hand</t>
  </si>
  <si>
    <t>Balances in Bank</t>
  </si>
  <si>
    <t>Profit &amp; Loss Statement</t>
  </si>
  <si>
    <t>Sale</t>
  </si>
  <si>
    <t>Service &amp; Installation charges</t>
  </si>
  <si>
    <t>I</t>
  </si>
  <si>
    <t>Total Revenue</t>
  </si>
  <si>
    <t>Cost of Good Sold</t>
  </si>
  <si>
    <t>Opening Stock</t>
  </si>
  <si>
    <t>Add: Purchases</t>
  </si>
  <si>
    <t>Less: Closing Stock</t>
  </si>
  <si>
    <t>II</t>
  </si>
  <si>
    <t>Gross Profit (I-II)</t>
  </si>
  <si>
    <t>Gross Profit %</t>
  </si>
  <si>
    <t>III</t>
  </si>
  <si>
    <t>Other Operating Expenses</t>
  </si>
  <si>
    <t>Fuel Expenses</t>
  </si>
  <si>
    <t>Freight &amp; Transportation</t>
  </si>
  <si>
    <t>Salary &amp; wages</t>
  </si>
  <si>
    <t>Printing &amp; stationary</t>
  </si>
  <si>
    <t>Telephone Expenses</t>
  </si>
  <si>
    <t>Electricity/Water charges</t>
  </si>
  <si>
    <t>Rates &amp; taxes</t>
  </si>
  <si>
    <t>Professional fees</t>
  </si>
  <si>
    <t>Miscellaneuos expenses</t>
  </si>
  <si>
    <t>Total Expenses</t>
  </si>
  <si>
    <t>Profit before Interest and Depreciation</t>
  </si>
  <si>
    <t>PBID %</t>
  </si>
  <si>
    <t>Interest on Loan</t>
  </si>
  <si>
    <t>Depreciation</t>
  </si>
  <si>
    <t>Profit before tax</t>
  </si>
  <si>
    <t>Profit before tax %</t>
  </si>
  <si>
    <t xml:space="preserve">Less: Taxes </t>
  </si>
  <si>
    <t>Net Profit after Tax</t>
  </si>
  <si>
    <t>Net Profit after Tax %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</si>
</sst>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&quot;-&quot;#,##0&quot; &quot;;&quot; &quot;* &quot;-&quot;??&quot; &quot;"/>
    <numFmt numFmtId="60" formatCode="&quot; &quot;* #,##0&quot; &quot;;&quot; &quot;* (#,##0);&quot; 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center" vertical="bottom"/>
    </xf>
    <xf numFmtId="59" fontId="0" fillId="2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left" vertical="bottom"/>
    </xf>
    <xf numFmtId="59" fontId="0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left"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9" applyNumberFormat="1" applyFont="1" applyFill="1" applyBorder="1" applyAlignment="1" applyProtection="0">
      <alignment horizontal="center" vertical="center"/>
    </xf>
    <xf numFmtId="59" fontId="0" fillId="2" borderId="4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left" vertical="bottom"/>
    </xf>
    <xf numFmtId="59" fontId="0" fillId="2" borderId="11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bottom"/>
    </xf>
    <xf numFmtId="49" fontId="5" fillId="2" borderId="3" applyNumberFormat="1" applyFont="1" applyFill="1" applyBorder="1" applyAlignment="1" applyProtection="0">
      <alignment horizontal="left" vertical="bottom"/>
    </xf>
    <xf numFmtId="59" fontId="0" borderId="3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center"/>
    </xf>
    <xf numFmtId="60" fontId="0" fillId="2" borderId="12" applyNumberFormat="1" applyFont="1" applyFill="1" applyBorder="1" applyAlignment="1" applyProtection="0">
      <alignment vertical="bottom"/>
    </xf>
    <xf numFmtId="60" fontId="0" borderId="12" applyNumberFormat="1" applyFont="1" applyFill="0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center"/>
    </xf>
    <xf numFmtId="0" fontId="4" fillId="2" borderId="14" applyNumberFormat="0" applyFont="1" applyFill="1" applyBorder="1" applyAlignment="1" applyProtection="0">
      <alignment horizontal="center" vertical="bottom"/>
    </xf>
    <xf numFmtId="49" fontId="4" fillId="2" borderId="15" applyNumberFormat="1" applyFont="1" applyFill="1" applyBorder="1" applyAlignment="1" applyProtection="0">
      <alignment horizontal="left" vertical="bottom"/>
    </xf>
    <xf numFmtId="59" fontId="0" fillId="2" borderId="15" applyNumberFormat="1" applyFont="1" applyFill="1" applyBorder="1" applyAlignment="1" applyProtection="0">
      <alignment vertical="bottom"/>
    </xf>
    <xf numFmtId="59" fontId="0" borderId="15" applyNumberFormat="1" applyFont="1" applyFill="0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59" fontId="0" fillId="2" borderId="17" applyNumberFormat="1" applyFont="1" applyFill="1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/>
    </xf>
    <xf numFmtId="59" fontId="0" fillId="2" borderId="12" applyNumberFormat="1" applyFont="1" applyFill="1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left" vertical="bottom"/>
    </xf>
    <xf numFmtId="0" fontId="0" fillId="3" borderId="18" applyNumberFormat="0" applyFont="1" applyFill="1" applyBorder="1" applyAlignment="1" applyProtection="0">
      <alignment horizontal="center" vertical="center"/>
    </xf>
    <xf numFmtId="49" fontId="4" fillId="3" borderId="19" applyNumberFormat="1" applyFont="1" applyFill="1" applyBorder="1" applyAlignment="1" applyProtection="0">
      <alignment horizontal="left" vertical="center"/>
    </xf>
    <xf numFmtId="49" fontId="4" fillId="3" borderId="19" applyNumberFormat="1" applyFont="1" applyFill="1" applyBorder="1" applyAlignment="1" applyProtection="0">
      <alignment horizontal="center" vertical="center"/>
    </xf>
    <xf numFmtId="49" fontId="4" fillId="3" borderId="20" applyNumberFormat="1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59" fontId="0" borderId="22" applyNumberFormat="1" applyFont="1" applyFill="0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horizontal="right" vertical="bottom"/>
    </xf>
    <xf numFmtId="59" fontId="0" borderId="23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59" fontId="4" borderId="2" applyNumberFormat="1" applyFont="1" applyFill="0" applyBorder="1" applyAlignment="1" applyProtection="0">
      <alignment vertical="bottom"/>
    </xf>
    <xf numFmtId="59" fontId="4" borderId="24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left" vertical="bottom"/>
    </xf>
    <xf numFmtId="59" fontId="4" borderId="3" applyNumberFormat="1" applyFont="1" applyFill="0" applyBorder="1" applyAlignment="1" applyProtection="0">
      <alignment vertical="bottom"/>
    </xf>
    <xf numFmtId="59" fontId="4" borderId="22" applyNumberFormat="1" applyFont="1" applyFill="0" applyBorder="1" applyAlignment="1" applyProtection="0">
      <alignment vertical="bottom"/>
    </xf>
    <xf numFmtId="9" fontId="4" borderId="3" applyNumberFormat="1" applyFont="1" applyFill="0" applyBorder="1" applyAlignment="1" applyProtection="0">
      <alignment horizontal="center" vertical="bottom"/>
    </xf>
    <xf numFmtId="9" fontId="4" borderId="22" applyNumberFormat="1" applyFont="1" applyFill="0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59" fontId="0" borderId="6" applyNumberFormat="1" applyFont="1" applyFill="0" applyBorder="1" applyAlignment="1" applyProtection="0">
      <alignment vertical="bottom"/>
    </xf>
    <xf numFmtId="59" fontId="0" borderId="25" applyNumberFormat="1" applyFont="1" applyFill="0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horizontal="left" vertical="center" wrapText="1"/>
    </xf>
    <xf numFmtId="49" fontId="4" fillId="3" borderId="8" applyNumberFormat="1" applyFont="1" applyFill="1" applyBorder="1" applyAlignment="1" applyProtection="0">
      <alignment horizontal="left" vertical="center" wrapText="1"/>
    </xf>
    <xf numFmtId="59" fontId="4" fillId="3" borderId="8" applyNumberFormat="1" applyFont="1" applyFill="1" applyBorder="1" applyAlignment="1" applyProtection="0">
      <alignment vertical="center"/>
    </xf>
    <xf numFmtId="59" fontId="4" fillId="3" borderId="9" applyNumberFormat="1" applyFont="1" applyFill="1" applyBorder="1" applyAlignment="1" applyProtection="0">
      <alignment vertical="center"/>
    </xf>
    <xf numFmtId="0" fontId="4" fillId="3" borderId="7" applyNumberFormat="0" applyFont="1" applyFill="1" applyBorder="1" applyAlignment="1" applyProtection="0">
      <alignment horizontal="left" vertical="center"/>
    </xf>
    <xf numFmtId="9" fontId="4" fillId="3" borderId="8" applyNumberFormat="1" applyFont="1" applyFill="1" applyBorder="1" applyAlignment="1" applyProtection="0">
      <alignment horizontal="center" vertical="center"/>
    </xf>
    <xf numFmtId="9" fontId="4" fillId="3" borderId="9" applyNumberFormat="1" applyFont="1" applyFill="1" applyBorder="1" applyAlignment="1" applyProtection="0">
      <alignment horizontal="center" vertical="center"/>
    </xf>
    <xf numFmtId="59" fontId="0" borderId="11" applyNumberFormat="1" applyFont="1" applyFill="0" applyBorder="1" applyAlignment="1" applyProtection="0">
      <alignment vertical="bottom"/>
    </xf>
    <xf numFmtId="59" fontId="0" borderId="21" applyNumberFormat="1" applyFont="1" applyFill="0" applyBorder="1" applyAlignment="1" applyProtection="0">
      <alignment vertical="bottom"/>
    </xf>
    <xf numFmtId="9" fontId="4" fillId="3" borderId="8" applyNumberFormat="1" applyFont="1" applyFill="1" applyBorder="1" applyAlignment="1" applyProtection="0">
      <alignment horizontal="center" vertical="bottom"/>
    </xf>
    <xf numFmtId="9" fontId="4" fillId="3" borderId="9" applyNumberFormat="1" applyFont="1" applyFill="1" applyBorder="1" applyAlignment="1" applyProtection="0">
      <alignment horizontal="center" vertical="bottom"/>
    </xf>
    <xf numFmtId="0" fontId="4" fillId="2" borderId="10" applyNumberFormat="0" applyFont="1" applyFill="1" applyBorder="1" applyAlignment="1" applyProtection="0">
      <alignment horizontal="left" vertical="center"/>
    </xf>
    <xf numFmtId="0" fontId="4" fillId="2" borderId="11" applyNumberFormat="0" applyFont="1" applyFill="1" applyBorder="1" applyAlignment="1" applyProtection="0">
      <alignment horizontal="left" vertical="center"/>
    </xf>
    <xf numFmtId="9" fontId="4" borderId="11" applyNumberFormat="1" applyFont="1" applyFill="0" applyBorder="1" applyAlignment="1" applyProtection="0">
      <alignment horizontal="center" vertical="bottom"/>
    </xf>
    <xf numFmtId="9" fontId="4" borderId="21" applyNumberFormat="1" applyFont="1" applyFill="0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/>
    </xf>
    <xf numFmtId="59" fontId="0" fillId="2" borderId="22" applyNumberFormat="1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59" fontId="4" fillId="2" borderId="3" applyNumberFormat="1" applyFont="1" applyFill="1" applyBorder="1" applyAlignment="1" applyProtection="0">
      <alignment vertical="center"/>
    </xf>
    <xf numFmtId="59" fontId="4" fillId="2" borderId="22" applyNumberFormat="1" applyFont="1" applyFill="1" applyBorder="1" applyAlignment="1" applyProtection="0">
      <alignment vertical="center"/>
    </xf>
    <xf numFmtId="0" fontId="4" fillId="2" borderId="5" applyNumberFormat="0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9" fontId="4" borderId="6" applyNumberFormat="1" applyFont="1" applyFill="0" applyBorder="1" applyAlignment="1" applyProtection="0">
      <alignment horizontal="center" vertical="bottom"/>
    </xf>
    <xf numFmtId="9" fontId="4" borderId="25" applyNumberFormat="1" applyFont="1" applyFill="0" applyBorder="1" applyAlignment="1" applyProtection="0">
      <alignment horizontal="center" vertical="bottom"/>
    </xf>
    <xf numFmtId="0" fontId="4" fillId="3" borderId="26" applyNumberFormat="0" applyFont="1" applyFill="1" applyBorder="1" applyAlignment="1" applyProtection="0">
      <alignment horizontal="left" vertical="center"/>
    </xf>
    <xf numFmtId="49" fontId="4" fillId="3" borderId="27" applyNumberFormat="1" applyFont="1" applyFill="1" applyBorder="1" applyAlignment="1" applyProtection="0">
      <alignment horizontal="left" vertical="center"/>
    </xf>
    <xf numFmtId="9" fontId="4" fillId="3" borderId="27" applyNumberFormat="1" applyFont="1" applyFill="1" applyBorder="1" applyAlignment="1" applyProtection="0">
      <alignment horizontal="center" vertical="bottom"/>
    </xf>
    <xf numFmtId="9" fontId="4" fillId="3" borderId="28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defaultGridColor="1"/>
  </sheetViews>
  <sheetFormatPr defaultColWidth="8.83333" defaultRowHeight="15" customHeight="1" outlineLevelRow="0" outlineLevelCol="0"/>
  <cols>
    <col min="1" max="1" width="3.17188" style="1" customWidth="1"/>
    <col min="2" max="2" width="36" style="1" customWidth="1"/>
    <col min="3" max="8" width="13.1719" style="1" customWidth="1"/>
    <col min="9" max="10" width="13.6719" style="1" customWidth="1"/>
    <col min="11" max="11" width="12.5" style="1" customWidth="1"/>
    <col min="12" max="12" width="10" style="1" customWidth="1"/>
    <col min="13" max="13" width="8.85156" style="1" customWidth="1"/>
    <col min="14" max="256" width="8.85156" style="1" customWidth="1"/>
  </cols>
  <sheetData>
    <row r="1" ht="16.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5"/>
      <c r="L1" s="5"/>
      <c r="M1" s="6"/>
    </row>
    <row r="2" ht="16.5" customHeight="1">
      <c r="A2" t="s" s="7">
        <v>1</v>
      </c>
      <c r="B2" s="8"/>
      <c r="C2" s="8"/>
      <c r="D2" s="8"/>
      <c r="E2" s="9"/>
      <c r="F2" s="9"/>
      <c r="G2" s="9"/>
      <c r="H2" s="9"/>
      <c r="I2" s="9"/>
      <c r="J2" s="9"/>
      <c r="K2" s="5"/>
      <c r="L2" s="5"/>
      <c r="M2" s="6"/>
    </row>
    <row r="3" ht="16.5" customHeight="1">
      <c r="A3" s="10"/>
      <c r="B3" s="11"/>
      <c r="C3" s="12"/>
      <c r="D3" s="12"/>
      <c r="E3" s="13"/>
      <c r="F3" s="13"/>
      <c r="G3" s="13"/>
      <c r="H3" s="13"/>
      <c r="I3" s="13"/>
      <c r="J3" s="13"/>
      <c r="K3" s="5"/>
      <c r="L3" s="5"/>
      <c r="M3" s="6"/>
    </row>
    <row r="4" ht="21.75" customHeight="1">
      <c r="A4" s="14"/>
      <c r="B4" t="s" s="15">
        <v>2</v>
      </c>
      <c r="C4" t="s" s="16">
        <v>3</v>
      </c>
      <c r="D4" t="s" s="16">
        <v>4</v>
      </c>
      <c r="E4" t="s" s="16">
        <v>5</v>
      </c>
      <c r="F4" t="s" s="16">
        <v>6</v>
      </c>
      <c r="G4" t="s" s="16">
        <v>7</v>
      </c>
      <c r="H4" t="s" s="16">
        <v>8</v>
      </c>
      <c r="I4" t="s" s="16">
        <v>9</v>
      </c>
      <c r="J4" t="s" s="17">
        <v>10</v>
      </c>
      <c r="K4" s="18"/>
      <c r="L4" s="5"/>
      <c r="M4" s="6"/>
    </row>
    <row r="5" ht="14.25" customHeight="1">
      <c r="A5" s="19"/>
      <c r="B5" s="20"/>
      <c r="C5" s="21"/>
      <c r="D5" s="21"/>
      <c r="E5" s="22"/>
      <c r="F5" s="22"/>
      <c r="G5" s="22"/>
      <c r="H5" s="22"/>
      <c r="I5" s="22"/>
      <c r="J5" s="22"/>
      <c r="K5" s="5"/>
      <c r="L5" s="5"/>
      <c r="M5" s="6"/>
    </row>
    <row r="6" ht="21.75" customHeight="1">
      <c r="A6" s="23"/>
      <c r="B6" t="s" s="24">
        <v>11</v>
      </c>
      <c r="C6" s="5"/>
      <c r="D6" s="5"/>
      <c r="E6" s="25"/>
      <c r="F6" s="25"/>
      <c r="G6" s="25"/>
      <c r="H6" s="25"/>
      <c r="I6" s="25"/>
      <c r="J6" s="25"/>
      <c r="K6" s="5"/>
      <c r="L6" s="5"/>
      <c r="M6" s="6"/>
    </row>
    <row r="7" ht="13.5" customHeight="1">
      <c r="A7" s="23"/>
      <c r="B7" s="26"/>
      <c r="C7" s="5"/>
      <c r="D7" s="5"/>
      <c r="E7" s="25"/>
      <c r="F7" s="25"/>
      <c r="G7" s="25"/>
      <c r="H7" s="25"/>
      <c r="I7" s="25"/>
      <c r="J7" s="25"/>
      <c r="K7" s="5"/>
      <c r="L7" s="5"/>
      <c r="M7" s="6"/>
    </row>
    <row r="8" ht="21.75" customHeight="1">
      <c r="A8" t="s" s="27">
        <v>12</v>
      </c>
      <c r="B8" t="s" s="28">
        <v>13</v>
      </c>
      <c r="C8" s="29"/>
      <c r="D8" s="29"/>
      <c r="E8" s="25"/>
      <c r="F8" s="25"/>
      <c r="G8" s="25"/>
      <c r="H8" s="25"/>
      <c r="I8" s="25"/>
      <c r="J8" s="25"/>
      <c r="K8" s="29"/>
      <c r="L8" s="29"/>
      <c r="M8" s="6"/>
    </row>
    <row r="9" ht="21.75" customHeight="1">
      <c r="A9" s="30"/>
      <c r="B9" t="s" s="31">
        <v>14</v>
      </c>
      <c r="C9" s="32">
        <v>2000000</v>
      </c>
      <c r="D9" s="32">
        <f>C12</f>
        <v>2042409</v>
      </c>
      <c r="E9" s="32">
        <f>D12</f>
        <v>2908374</v>
      </c>
      <c r="F9" s="32">
        <f>E12</f>
        <v>3530104.575</v>
      </c>
      <c r="G9" s="32">
        <f>F12</f>
        <v>4435988.44875</v>
      </c>
      <c r="H9" s="32">
        <v>4695966</v>
      </c>
      <c r="I9" s="32">
        <f>H12</f>
        <v>5752390.966509376</v>
      </c>
      <c r="J9" s="32">
        <f>I12</f>
        <v>6985406.545322344</v>
      </c>
      <c r="K9" s="29"/>
      <c r="L9" s="29"/>
      <c r="M9" s="6"/>
    </row>
    <row r="10" ht="21.75" customHeight="1">
      <c r="A10" s="30"/>
      <c r="B10" t="s" s="31">
        <v>15</v>
      </c>
      <c r="C10" s="32">
        <v>256272</v>
      </c>
      <c r="D10" s="32">
        <v>1731930</v>
      </c>
      <c r="E10" s="32">
        <v>2072435.25</v>
      </c>
      <c r="F10" s="32">
        <v>3019612.9125</v>
      </c>
      <c r="G10" s="32">
        <v>3374874.890625</v>
      </c>
      <c r="H10" s="32">
        <v>3521416.55503125</v>
      </c>
      <c r="I10" s="32">
        <v>4110051.929376561</v>
      </c>
      <c r="J10" s="32">
        <v>4639818.346090081</v>
      </c>
      <c r="K10" s="29"/>
      <c r="L10" s="29"/>
      <c r="M10" s="6"/>
    </row>
    <row r="11" ht="21.75" customHeight="1">
      <c r="A11" s="30"/>
      <c r="B11" t="s" s="31">
        <v>16</v>
      </c>
      <c r="C11" s="33">
        <v>-213863</v>
      </c>
      <c r="D11" s="33">
        <f>-D10*50%</f>
        <v>-865965</v>
      </c>
      <c r="E11" s="34">
        <f>-E10*70%</f>
        <v>-1450704.675</v>
      </c>
      <c r="F11" s="34">
        <f>-F10*70%</f>
        <v>-2113729.03875</v>
      </c>
      <c r="G11" s="34">
        <f>-G10*70%</f>
        <v>-2362412.4234375</v>
      </c>
      <c r="H11" s="34">
        <f>-H10*70%</f>
        <v>-2464991.588521875</v>
      </c>
      <c r="I11" s="34">
        <f>-I10*70%</f>
        <v>-2877036.350563593</v>
      </c>
      <c r="J11" s="34">
        <f>-J10*70%</f>
        <v>-3247872.842263056</v>
      </c>
      <c r="K11" s="29"/>
      <c r="L11" s="29"/>
      <c r="M11" s="6"/>
    </row>
    <row r="12" ht="21.75" customHeight="1">
      <c r="A12" s="35"/>
      <c r="B12" t="s" s="36">
        <v>17</v>
      </c>
      <c r="C12" s="37">
        <f>SUM(C9:C11)</f>
        <v>2042409</v>
      </c>
      <c r="D12" s="37">
        <f>SUM(D9:D11)</f>
        <v>2908374</v>
      </c>
      <c r="E12" s="37">
        <f>SUM(E9:E11)</f>
        <v>3530104.575</v>
      </c>
      <c r="F12" s="37">
        <f>SUM(F9:F11)</f>
        <v>4435988.44875</v>
      </c>
      <c r="G12" s="37">
        <f>SUM(G9:G11)</f>
        <v>5448450.9159375</v>
      </c>
      <c r="H12" s="37">
        <f>SUM(H9:H11)</f>
        <v>5752390.966509376</v>
      </c>
      <c r="I12" s="37">
        <f>SUM(I9:I11)</f>
        <v>6985406.545322344</v>
      </c>
      <c r="J12" s="37">
        <f>SUM(J9:J11)</f>
        <v>8377352.04914937</v>
      </c>
      <c r="K12" s="5"/>
      <c r="L12" s="5"/>
      <c r="M12" s="6"/>
    </row>
    <row r="13" ht="21.75" customHeight="1">
      <c r="A13" s="30"/>
      <c r="B13" s="29"/>
      <c r="C13" s="32"/>
      <c r="D13" s="32"/>
      <c r="E13" s="32"/>
      <c r="F13" s="32"/>
      <c r="G13" s="32"/>
      <c r="H13" s="32"/>
      <c r="I13" s="32"/>
      <c r="J13" s="32"/>
      <c r="K13" s="29"/>
      <c r="L13" s="29"/>
      <c r="M13" s="6"/>
    </row>
    <row r="14" ht="21.75" customHeight="1">
      <c r="A14" t="s" s="27">
        <v>18</v>
      </c>
      <c r="B14" t="s" s="31">
        <v>19</v>
      </c>
      <c r="C14" s="32">
        <v>1500000</v>
      </c>
      <c r="D14" s="32">
        <f>C14-200000</f>
        <v>1300000</v>
      </c>
      <c r="E14" s="32">
        <f>D14-200000</f>
        <v>1100000</v>
      </c>
      <c r="F14" s="32">
        <f>E14-200000</f>
        <v>900000</v>
      </c>
      <c r="G14" s="32">
        <f>F14-200000</f>
        <v>700000</v>
      </c>
      <c r="H14" s="32">
        <v>689000</v>
      </c>
      <c r="I14" s="32">
        <f>H14-200000</f>
        <v>489000</v>
      </c>
      <c r="J14" s="32">
        <f>I14-200000</f>
        <v>289000</v>
      </c>
      <c r="K14" s="29"/>
      <c r="L14" s="29"/>
      <c r="M14" s="6"/>
    </row>
    <row r="15" ht="16.5" customHeight="1">
      <c r="A15" s="30"/>
      <c r="B15" s="29"/>
      <c r="C15" s="32"/>
      <c r="D15" s="32"/>
      <c r="E15" s="32"/>
      <c r="F15" s="32"/>
      <c r="G15" s="32"/>
      <c r="H15" s="32"/>
      <c r="I15" s="32"/>
      <c r="J15" s="32"/>
      <c r="K15" s="29"/>
      <c r="L15" s="29"/>
      <c r="M15" s="6"/>
    </row>
    <row r="16" ht="21.75" customHeight="1">
      <c r="A16" t="s" s="27">
        <v>20</v>
      </c>
      <c r="B16" t="s" s="31">
        <v>21</v>
      </c>
      <c r="C16" s="32"/>
      <c r="D16" s="32"/>
      <c r="E16" s="32"/>
      <c r="F16" s="32"/>
      <c r="G16" s="32"/>
      <c r="H16" s="32"/>
      <c r="I16" s="32"/>
      <c r="J16" s="32"/>
      <c r="K16" s="29"/>
      <c r="L16" s="29"/>
      <c r="M16" s="6"/>
    </row>
    <row r="17" ht="21.75" customHeight="1">
      <c r="A17" t="s" s="27">
        <v>22</v>
      </c>
      <c r="B17" t="s" s="31">
        <v>23</v>
      </c>
      <c r="C17" s="32">
        <v>300000</v>
      </c>
      <c r="D17" s="32">
        <v>2000000</v>
      </c>
      <c r="E17" s="32">
        <v>2000000</v>
      </c>
      <c r="F17" s="32">
        <v>1500000</v>
      </c>
      <c r="G17" s="32">
        <v>1500000</v>
      </c>
      <c r="H17" s="32">
        <v>1000000</v>
      </c>
      <c r="I17" s="32">
        <v>1000000</v>
      </c>
      <c r="J17" s="32">
        <v>1000000</v>
      </c>
      <c r="K17" s="29"/>
      <c r="L17" s="29"/>
      <c r="M17" s="6"/>
    </row>
    <row r="18" ht="21.75" customHeight="1">
      <c r="A18" t="s" s="27">
        <v>24</v>
      </c>
      <c r="B18" t="s" s="31">
        <v>25</v>
      </c>
      <c r="C18" s="32">
        <v>138983.3333333333</v>
      </c>
      <c r="D18" s="32">
        <v>390468.75</v>
      </c>
      <c r="E18" s="32">
        <v>457537.5</v>
      </c>
      <c r="F18" s="32">
        <v>529200</v>
      </c>
      <c r="G18" s="32">
        <v>582120</v>
      </c>
      <c r="H18" s="32">
        <v>2422982</v>
      </c>
      <c r="I18" s="32">
        <v>704365.2000000001</v>
      </c>
      <c r="J18" s="32">
        <v>774801.7200000001</v>
      </c>
      <c r="K18" s="29"/>
      <c r="L18" s="29"/>
      <c r="M18" s="6"/>
    </row>
    <row r="19" ht="21.75" customHeight="1">
      <c r="A19" s="30"/>
      <c r="B19" s="29"/>
      <c r="C19" s="32"/>
      <c r="D19" s="32"/>
      <c r="E19" s="32"/>
      <c r="F19" s="32"/>
      <c r="G19" s="32"/>
      <c r="H19" s="32"/>
      <c r="I19" s="32"/>
      <c r="J19" s="32"/>
      <c r="K19" s="29"/>
      <c r="L19" s="29"/>
      <c r="M19" s="6"/>
    </row>
    <row r="20" ht="21.75" customHeight="1">
      <c r="A20" s="38"/>
      <c r="B20" s="39"/>
      <c r="C20" s="40"/>
      <c r="D20" s="40"/>
      <c r="E20" s="40"/>
      <c r="F20" s="40"/>
      <c r="G20" s="40"/>
      <c r="H20" s="40"/>
      <c r="I20" s="40"/>
      <c r="J20" s="40"/>
      <c r="K20" s="29"/>
      <c r="L20" s="29"/>
      <c r="M20" s="6"/>
    </row>
    <row r="21" ht="21.75" customHeight="1">
      <c r="A21" s="41"/>
      <c r="B21" t="s" s="42">
        <v>26</v>
      </c>
      <c r="C21" s="43">
        <f>SUM(C12:C20)</f>
        <v>3981392.333333333</v>
      </c>
      <c r="D21" s="43">
        <f>SUM(D12:D20)</f>
        <v>6598842.75</v>
      </c>
      <c r="E21" s="44">
        <f>SUM(E12:E20)</f>
        <v>7087642.075</v>
      </c>
      <c r="F21" s="44">
        <f>SUM(F12:F20)</f>
        <v>7365188.44875</v>
      </c>
      <c r="G21" s="44">
        <f>SUM(G12:G20)</f>
        <v>8230570.9159375</v>
      </c>
      <c r="H21" s="44">
        <f>SUM(H12:H20)</f>
        <v>9864372.966509376</v>
      </c>
      <c r="I21" s="44">
        <f>SUM(I12:I20)</f>
        <v>9178771.745322343</v>
      </c>
      <c r="J21" s="44">
        <f>SUM(J12:J20)</f>
        <v>10441153.76914937</v>
      </c>
      <c r="K21" s="5"/>
      <c r="L21" s="5"/>
      <c r="M21" s="6"/>
    </row>
    <row r="22" ht="21.75" customHeight="1">
      <c r="A22" s="45"/>
      <c r="B22" s="46"/>
      <c r="C22" s="47"/>
      <c r="D22" s="47"/>
      <c r="E22" s="48"/>
      <c r="F22" s="48"/>
      <c r="G22" s="48"/>
      <c r="H22" s="48"/>
      <c r="I22" s="48"/>
      <c r="J22" s="48"/>
      <c r="K22" s="29"/>
      <c r="L22" s="29"/>
      <c r="M22" s="6"/>
    </row>
    <row r="23" ht="21.75" customHeight="1">
      <c r="A23" s="30"/>
      <c r="B23" t="s" s="49">
        <v>27</v>
      </c>
      <c r="C23" s="5"/>
      <c r="D23" s="5"/>
      <c r="E23" s="25"/>
      <c r="F23" s="25"/>
      <c r="G23" s="25"/>
      <c r="H23" s="25"/>
      <c r="I23" s="25"/>
      <c r="J23" s="25"/>
      <c r="K23" s="29"/>
      <c r="L23" s="29"/>
      <c r="M23" s="6"/>
    </row>
    <row r="24" ht="16.5" customHeight="1">
      <c r="A24" s="30"/>
      <c r="B24" s="29"/>
      <c r="C24" s="5"/>
      <c r="D24" s="5"/>
      <c r="E24" s="25"/>
      <c r="F24" s="25"/>
      <c r="G24" s="25"/>
      <c r="H24" s="25"/>
      <c r="I24" s="25"/>
      <c r="J24" s="25"/>
      <c r="K24" s="29"/>
      <c r="L24" s="29"/>
      <c r="M24" s="6"/>
    </row>
    <row r="25" ht="21.75" customHeight="1">
      <c r="A25" t="s" s="27">
        <v>28</v>
      </c>
      <c r="B25" t="s" s="31">
        <v>29</v>
      </c>
      <c r="C25" s="5">
        <v>3267600</v>
      </c>
      <c r="D25" s="5">
        <v>3744460</v>
      </c>
      <c r="E25" s="25">
        <v>3797591</v>
      </c>
      <c r="F25" s="25">
        <v>3717572.35</v>
      </c>
      <c r="G25" s="25">
        <v>3661814.4975</v>
      </c>
      <c r="H25" s="25">
        <v>4696690</v>
      </c>
      <c r="I25" s="25">
        <v>3224093.02444375</v>
      </c>
      <c r="J25" s="25">
        <v>2770482.172777187</v>
      </c>
      <c r="K25" s="29"/>
      <c r="L25" s="29"/>
      <c r="M25" s="6"/>
    </row>
    <row r="26" ht="17.25" customHeight="1">
      <c r="A26" s="30"/>
      <c r="B26" s="29"/>
      <c r="C26" s="5"/>
      <c r="D26" s="5"/>
      <c r="E26" s="25"/>
      <c r="F26" s="25"/>
      <c r="G26" s="25"/>
      <c r="H26" s="25"/>
      <c r="I26" s="25"/>
      <c r="J26" s="25"/>
      <c r="K26" s="29"/>
      <c r="L26" s="29"/>
      <c r="M26" s="6"/>
    </row>
    <row r="27" ht="21.75" customHeight="1">
      <c r="A27" t="s" s="27">
        <v>30</v>
      </c>
      <c r="B27" t="s" s="31">
        <v>31</v>
      </c>
      <c r="C27" s="5">
        <v>305400</v>
      </c>
      <c r="D27" s="5">
        <v>669000</v>
      </c>
      <c r="E27" s="25">
        <v>802800</v>
      </c>
      <c r="F27" s="25">
        <v>963360</v>
      </c>
      <c r="G27" s="25">
        <v>1156032</v>
      </c>
      <c r="H27" s="25">
        <v>1399097</v>
      </c>
      <c r="I27" s="25">
        <v>1591769</v>
      </c>
      <c r="J27" s="25">
        <v>2190295</v>
      </c>
      <c r="K27" s="29"/>
      <c r="L27" s="29"/>
      <c r="M27" s="6"/>
    </row>
    <row r="28" ht="18.75" customHeight="1">
      <c r="A28" s="30"/>
      <c r="B28" s="29"/>
      <c r="C28" s="5"/>
      <c r="D28" s="5"/>
      <c r="E28" s="25"/>
      <c r="F28" s="25"/>
      <c r="G28" s="25"/>
      <c r="H28" s="25"/>
      <c r="I28" s="25"/>
      <c r="J28" s="25"/>
      <c r="K28" s="29"/>
      <c r="L28" s="29"/>
      <c r="M28" s="6"/>
    </row>
    <row r="29" ht="21.75" customHeight="1">
      <c r="A29" t="s" s="27">
        <v>32</v>
      </c>
      <c r="B29" t="s" s="31">
        <v>33</v>
      </c>
      <c r="C29" s="5">
        <v>356392.3333333333</v>
      </c>
      <c r="D29" s="5">
        <v>1056562.5</v>
      </c>
      <c r="E29" s="25">
        <v>1467875</v>
      </c>
      <c r="F29" s="25">
        <v>1721450</v>
      </c>
      <c r="G29" s="25">
        <v>1873595</v>
      </c>
      <c r="H29" s="25">
        <v>1980000</v>
      </c>
      <c r="I29" s="25">
        <v>2025049.95</v>
      </c>
      <c r="J29" s="25">
        <v>2227554.945</v>
      </c>
      <c r="K29" s="29"/>
      <c r="L29" s="29"/>
      <c r="M29" s="25"/>
    </row>
    <row r="30" ht="15.75" customHeight="1">
      <c r="A30" s="30"/>
      <c r="B30" s="29"/>
      <c r="C30" s="5"/>
      <c r="D30" s="5"/>
      <c r="E30" s="25"/>
      <c r="F30" s="25"/>
      <c r="G30" s="25"/>
      <c r="H30" s="25"/>
      <c r="I30" s="25"/>
      <c r="J30" s="25"/>
      <c r="K30" s="29"/>
      <c r="L30" s="29"/>
      <c r="M30" s="25"/>
    </row>
    <row r="31" ht="21.75" customHeight="1">
      <c r="A31" t="s" s="27">
        <v>34</v>
      </c>
      <c r="B31" t="s" s="28">
        <v>35</v>
      </c>
      <c r="C31" s="5"/>
      <c r="D31" s="5"/>
      <c r="E31" s="25"/>
      <c r="F31" s="25"/>
      <c r="G31" s="25"/>
      <c r="H31" s="25"/>
      <c r="I31" s="25"/>
      <c r="J31" s="25"/>
      <c r="K31" s="29"/>
      <c r="L31" s="29"/>
      <c r="M31" s="25"/>
    </row>
    <row r="32" ht="21.75" customHeight="1">
      <c r="A32" s="30"/>
      <c r="B32" t="s" s="31">
        <v>36</v>
      </c>
      <c r="C32" s="5">
        <v>2000</v>
      </c>
      <c r="D32" s="5">
        <v>25600</v>
      </c>
      <c r="E32" s="25">
        <f>D32*1.3</f>
        <v>33280</v>
      </c>
      <c r="F32" s="25">
        <f>E32*1.3</f>
        <v>43264</v>
      </c>
      <c r="G32" s="25">
        <f>F32*1.3</f>
        <v>56243.2</v>
      </c>
      <c r="H32" s="25">
        <v>39600</v>
      </c>
      <c r="I32" s="25">
        <f>H32*1.3</f>
        <v>51480</v>
      </c>
      <c r="J32" s="25">
        <f>I32*1.3</f>
        <v>66924</v>
      </c>
      <c r="K32" s="29"/>
      <c r="L32" s="29"/>
      <c r="M32" s="6"/>
    </row>
    <row r="33" ht="21.75" customHeight="1">
      <c r="A33" s="30"/>
      <c r="B33" t="s" s="31">
        <v>37</v>
      </c>
      <c r="C33" s="5">
        <v>50000</v>
      </c>
      <c r="D33" s="5">
        <f>D21-D25-D27-D29-D32</f>
        <v>1103220.25</v>
      </c>
      <c r="E33" s="25">
        <f>E21-E25-E27-E29-E32</f>
        <v>986096.0750000002</v>
      </c>
      <c r="F33" s="25">
        <f>F21-F25-F27-F29-F32</f>
        <v>919542.0987500004</v>
      </c>
      <c r="G33" s="25">
        <f>G21-G25-G27-G29-G32</f>
        <v>1482886.218437501</v>
      </c>
      <c r="H33" s="25">
        <f>H21-H25-H27-H29-H32</f>
        <v>1748985.966509376</v>
      </c>
      <c r="I33" s="25">
        <f>I21-I25-I27-I29-I32</f>
        <v>2286379.770878593</v>
      </c>
      <c r="J33" s="25">
        <f>J21-J25-J27-J29-J32</f>
        <v>3185897.651372183</v>
      </c>
      <c r="K33" s="29"/>
      <c r="L33" s="29"/>
      <c r="M33" s="6"/>
    </row>
    <row r="34" ht="21.75" customHeight="1">
      <c r="A34" s="38"/>
      <c r="B34" s="39"/>
      <c r="C34" s="50"/>
      <c r="D34" s="50"/>
      <c r="E34" s="51"/>
      <c r="F34" s="51"/>
      <c r="G34" s="51"/>
      <c r="H34" s="51"/>
      <c r="I34" s="51"/>
      <c r="J34" s="51"/>
      <c r="K34" s="29"/>
      <c r="L34" s="29"/>
      <c r="M34" s="6"/>
    </row>
    <row r="35" ht="21.75" customHeight="1">
      <c r="A35" s="41"/>
      <c r="B35" t="s" s="42">
        <v>26</v>
      </c>
      <c r="C35" s="43">
        <f>SUM(C25:C33)</f>
        <v>3981392.333333333</v>
      </c>
      <c r="D35" s="43">
        <f>SUM(D25:D33)</f>
        <v>6598842.75</v>
      </c>
      <c r="E35" s="44">
        <f>SUM(E25:E33)</f>
        <v>7087642.075</v>
      </c>
      <c r="F35" s="44">
        <f>SUM(F25:F33)</f>
        <v>7365188.44875</v>
      </c>
      <c r="G35" s="44">
        <f>SUM(G25:G33)</f>
        <v>8230570.9159375</v>
      </c>
      <c r="H35" s="44">
        <f>SUM(H25:H33)</f>
        <v>9864372.966509376</v>
      </c>
      <c r="I35" s="44">
        <f>SUM(I25:I33)</f>
        <v>9178771.745322343</v>
      </c>
      <c r="J35" s="44">
        <f>SUM(J25:J33)</f>
        <v>10441153.76914937</v>
      </c>
      <c r="K35" s="5"/>
      <c r="L35" s="5"/>
      <c r="M35" s="6"/>
    </row>
    <row r="36" ht="21.75" customHeight="1">
      <c r="A36" s="45"/>
      <c r="B36" s="46"/>
      <c r="C36" s="46"/>
      <c r="D36" s="46"/>
      <c r="E36" s="52"/>
      <c r="F36" s="52"/>
      <c r="G36" s="52"/>
      <c r="H36" s="52"/>
      <c r="I36" s="52"/>
      <c r="J36" s="52"/>
      <c r="K36" s="29"/>
      <c r="L36" s="29"/>
      <c r="M36" s="6"/>
    </row>
    <row r="37" ht="21.75" customHeight="1">
      <c r="A37" s="38"/>
      <c r="B37" s="39"/>
      <c r="C37" s="50"/>
      <c r="D37" s="50"/>
      <c r="E37" s="53"/>
      <c r="F37" s="53"/>
      <c r="G37" s="53"/>
      <c r="H37" s="53"/>
      <c r="I37" s="53"/>
      <c r="J37" s="53"/>
      <c r="K37" s="29"/>
      <c r="L37" s="29"/>
      <c r="M37" s="6"/>
    </row>
    <row r="38" ht="21.75" customHeight="1">
      <c r="A38" s="54"/>
      <c r="B38" s="54"/>
      <c r="C38" s="55">
        <f>C21-C35</f>
        <v>0</v>
      </c>
      <c r="D38" s="55">
        <f>D21-D35</f>
        <v>0</v>
      </c>
      <c r="E38" s="56">
        <f>E21-E35</f>
        <v>0</v>
      </c>
      <c r="F38" s="56">
        <f>F21-F35</f>
        <v>0</v>
      </c>
      <c r="G38" s="56">
        <f>G21-G35</f>
        <v>0</v>
      </c>
      <c r="H38" s="56">
        <f>H21-H35</f>
        <v>0</v>
      </c>
      <c r="I38" s="56">
        <f>I21-I35</f>
        <v>0</v>
      </c>
      <c r="J38" s="56">
        <f>J21-J35</f>
        <v>0</v>
      </c>
      <c r="K38" s="29"/>
      <c r="L38" s="29"/>
      <c r="M38" s="6"/>
    </row>
  </sheetData>
  <mergeCells count="2">
    <mergeCell ref="A1:J1"/>
    <mergeCell ref="A2:J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55"/>
  <sheetViews>
    <sheetView workbookViewId="0" showGridLines="0" defaultGridColor="1"/>
  </sheetViews>
  <sheetFormatPr defaultColWidth="8.83333" defaultRowHeight="15" customHeight="1" outlineLevelRow="0" outlineLevelCol="0"/>
  <cols>
    <col min="1" max="1" width="3.17188" style="57" customWidth="1"/>
    <col min="2" max="2" width="27" style="57" customWidth="1"/>
    <col min="3" max="5" width="13.6719" style="57" customWidth="1"/>
    <col min="6" max="6" width="13" style="57" customWidth="1"/>
    <col min="7" max="7" width="12.5" style="57" customWidth="1"/>
    <col min="8" max="8" width="11.5" style="57" customWidth="1"/>
    <col min="9" max="256" width="8.85156" style="57" customWidth="1"/>
  </cols>
  <sheetData>
    <row r="1" ht="16.5" customHeight="1">
      <c r="A1" t="s" s="7">
        <v>0</v>
      </c>
      <c r="B1" s="8"/>
      <c r="C1" s="6"/>
      <c r="D1" s="9"/>
      <c r="E1" s="9"/>
      <c r="F1" s="9"/>
      <c r="G1" s="5"/>
      <c r="H1" s="5"/>
    </row>
    <row r="2" ht="16.5" customHeight="1">
      <c r="A2" t="s" s="7">
        <v>38</v>
      </c>
      <c r="B2" s="8"/>
      <c r="C2" s="6"/>
      <c r="D2" s="9"/>
      <c r="E2" s="9"/>
      <c r="F2" s="9"/>
      <c r="G2" s="5"/>
      <c r="H2" s="5"/>
    </row>
    <row r="3" ht="16.5" customHeight="1">
      <c r="A3" s="58"/>
      <c r="B3" s="59"/>
      <c r="C3" s="53"/>
      <c r="D3" s="53"/>
      <c r="E3" s="53"/>
      <c r="F3" s="53"/>
      <c r="G3" s="5"/>
      <c r="H3" s="5"/>
    </row>
    <row r="4" ht="19.5" customHeight="1">
      <c r="A4" s="60"/>
      <c r="B4" t="s" s="61">
        <v>2</v>
      </c>
      <c r="C4" t="s" s="62">
        <v>7</v>
      </c>
      <c r="D4" t="s" s="62">
        <v>8</v>
      </c>
      <c r="E4" t="s" s="62">
        <v>9</v>
      </c>
      <c r="F4" t="s" s="63">
        <v>10</v>
      </c>
      <c r="G4" s="18"/>
      <c r="H4" s="5"/>
    </row>
    <row r="5" ht="16.5" customHeight="1">
      <c r="A5" s="19"/>
      <c r="B5" s="20"/>
      <c r="C5" s="22"/>
      <c r="D5" s="22"/>
      <c r="E5" s="22"/>
      <c r="F5" s="64"/>
      <c r="G5" s="18"/>
      <c r="H5" s="5"/>
    </row>
    <row r="6" ht="16.5" customHeight="1">
      <c r="A6" s="23"/>
      <c r="B6" t="s" s="65">
        <v>39</v>
      </c>
      <c r="C6" s="25">
        <v>10815484</v>
      </c>
      <c r="D6" s="25">
        <f>C6*1.9</f>
        <v>20549419.6</v>
      </c>
      <c r="E6" s="25">
        <f>D6*1.9</f>
        <v>39043897.23999999</v>
      </c>
      <c r="F6" s="66">
        <f>E6*1.9</f>
        <v>74183404.75599998</v>
      </c>
      <c r="G6" s="18"/>
      <c r="H6" s="5">
        <f>#REF!*15%</f>
      </c>
    </row>
    <row r="7" ht="16.5" customHeight="1">
      <c r="A7" s="23"/>
      <c r="B7" t="s" s="65">
        <v>40</v>
      </c>
      <c r="C7" s="25">
        <f>10878057-C6</f>
        <v>62573</v>
      </c>
      <c r="D7" s="25">
        <f>C7*1.1</f>
        <v>68830.3</v>
      </c>
      <c r="E7" s="25">
        <f>D7*1.1</f>
        <v>75713.330000000016</v>
      </c>
      <c r="F7" s="66">
        <f>E7*1.1</f>
        <v>83284.663000000030</v>
      </c>
      <c r="G7" s="18"/>
      <c r="H7" s="67"/>
    </row>
    <row r="8" ht="16.5" customHeight="1">
      <c r="A8" s="58"/>
      <c r="B8" s="59"/>
      <c r="C8" s="51"/>
      <c r="D8" s="51"/>
      <c r="E8" s="51"/>
      <c r="F8" s="68"/>
      <c r="G8" s="18"/>
      <c r="H8" s="5"/>
    </row>
    <row r="9" ht="16.5" customHeight="1">
      <c r="A9" t="s" s="69">
        <v>41</v>
      </c>
      <c r="B9" t="s" s="70">
        <v>42</v>
      </c>
      <c r="C9" s="71">
        <f>C6+C7</f>
        <v>10878057</v>
      </c>
      <c r="D9" s="71">
        <f>SUM(D6:D8)</f>
        <v>20618249.9</v>
      </c>
      <c r="E9" s="71">
        <f>SUM(E6:E8)</f>
        <v>39119610.56999999</v>
      </c>
      <c r="F9" s="72">
        <f>SUM(F6:F8)</f>
        <v>74266689.41899998</v>
      </c>
      <c r="G9" s="18"/>
      <c r="H9" s="5"/>
    </row>
    <row r="10" ht="16.5" customHeight="1">
      <c r="A10" s="23"/>
      <c r="B10" s="26"/>
      <c r="C10" s="25"/>
      <c r="D10" s="25"/>
      <c r="E10" s="25"/>
      <c r="F10" s="66"/>
      <c r="G10" s="18"/>
      <c r="H10" s="5"/>
    </row>
    <row r="11" ht="16.5" customHeight="1">
      <c r="A11" s="23"/>
      <c r="B11" s="26"/>
      <c r="C11" s="25"/>
      <c r="D11" s="25"/>
      <c r="E11" s="25"/>
      <c r="F11" s="66"/>
      <c r="G11" s="18"/>
      <c r="H11" s="5"/>
    </row>
    <row r="12" ht="16.5" customHeight="1">
      <c r="A12" s="23"/>
      <c r="B12" t="s" s="24">
        <v>43</v>
      </c>
      <c r="C12" s="25"/>
      <c r="D12" s="25"/>
      <c r="E12" s="25"/>
      <c r="F12" s="66"/>
      <c r="G12" s="18"/>
      <c r="H12" s="5"/>
    </row>
    <row r="13" ht="16.5" customHeight="1">
      <c r="A13" s="23"/>
      <c r="B13" t="s" s="65">
        <v>44</v>
      </c>
      <c r="C13" s="25">
        <v>2668000</v>
      </c>
      <c r="D13" s="25">
        <f>C15</f>
        <v>1969000</v>
      </c>
      <c r="E13" s="25">
        <f>D15</f>
        <v>1399097</v>
      </c>
      <c r="F13" s="66">
        <f>E15</f>
        <v>1591769</v>
      </c>
      <c r="G13" s="18"/>
      <c r="H13" s="5"/>
    </row>
    <row r="14" ht="16.5" customHeight="1">
      <c r="A14" s="23"/>
      <c r="B14" t="s" s="65">
        <v>45</v>
      </c>
      <c r="C14" s="25">
        <v>6990899</v>
      </c>
      <c r="D14" s="25">
        <f>D6*80%</f>
        <v>16439535.68</v>
      </c>
      <c r="E14" s="25">
        <f>E6*80%</f>
        <v>31235117.792</v>
      </c>
      <c r="F14" s="66">
        <f>F6*80%</f>
        <v>59346723.80479999</v>
      </c>
      <c r="G14" s="18"/>
      <c r="H14" s="5"/>
    </row>
    <row r="15" ht="16.5" customHeight="1">
      <c r="A15" s="58"/>
      <c r="B15" t="s" s="73">
        <v>46</v>
      </c>
      <c r="C15" s="51">
        <v>1969000</v>
      </c>
      <c r="D15" s="5">
        <v>1399097</v>
      </c>
      <c r="E15" s="5">
        <v>1591769</v>
      </c>
      <c r="F15" s="5">
        <v>2190295</v>
      </c>
      <c r="G15" s="5"/>
      <c r="H15" s="5"/>
    </row>
    <row r="16" ht="16.5" customHeight="1">
      <c r="A16" t="s" s="69">
        <v>47</v>
      </c>
      <c r="B16" t="s" s="70">
        <v>43</v>
      </c>
      <c r="C16" s="71">
        <f>C13+C14-C15</f>
        <v>7689899</v>
      </c>
      <c r="D16" s="74">
        <f>D13+D14-D15</f>
        <v>17009438.68</v>
      </c>
      <c r="E16" s="74">
        <f>E13+E14-E15</f>
        <v>31042445.792</v>
      </c>
      <c r="F16" s="75">
        <f>F13+F14-F15</f>
        <v>58748197.80479999</v>
      </c>
      <c r="G16" s="18"/>
      <c r="H16" s="5"/>
    </row>
    <row r="17" ht="16.5" customHeight="1">
      <c r="A17" s="23"/>
      <c r="B17" s="26"/>
      <c r="C17" s="25"/>
      <c r="D17" s="25"/>
      <c r="E17" s="25"/>
      <c r="F17" s="66"/>
      <c r="G17" s="18"/>
      <c r="H17" s="5"/>
    </row>
    <row r="18" ht="16.5" customHeight="1">
      <c r="A18" s="35"/>
      <c r="B18" t="s" s="36">
        <v>48</v>
      </c>
      <c r="C18" s="25">
        <f>C9-C16</f>
        <v>3188158</v>
      </c>
      <c r="D18" s="25">
        <f>D9-D16</f>
        <v>3608811.219999999</v>
      </c>
      <c r="E18" s="25">
        <f>E9-E16</f>
        <v>8077164.777999997</v>
      </c>
      <c r="F18" s="25">
        <f>F9-F16</f>
        <v>15518491.6142</v>
      </c>
      <c r="G18" s="5"/>
      <c r="H18" s="5"/>
    </row>
    <row r="19" ht="16.5" customHeight="1">
      <c r="A19" s="35"/>
      <c r="B19" t="s" s="36">
        <v>49</v>
      </c>
      <c r="C19" s="76">
        <f>C18/C9</f>
        <v>0.2930815677836584</v>
      </c>
      <c r="D19" s="76">
        <f>D18/D9</f>
        <v>0.1750299485893805</v>
      </c>
      <c r="E19" s="76">
        <f>E18/E9</f>
        <v>0.2064735476736623</v>
      </c>
      <c r="F19" s="77">
        <f>F18/F9</f>
        <v>0.2089562862651291</v>
      </c>
      <c r="G19" s="18"/>
      <c r="H19" s="5"/>
    </row>
    <row r="20" ht="16.5" customHeight="1">
      <c r="A20" s="23"/>
      <c r="B20" s="26"/>
      <c r="C20" s="25"/>
      <c r="D20" s="25"/>
      <c r="E20" s="25"/>
      <c r="F20" s="66"/>
      <c r="G20" s="18"/>
      <c r="H20" s="5"/>
    </row>
    <row r="21" ht="16.5" customHeight="1">
      <c r="A21" t="s" s="78">
        <v>50</v>
      </c>
      <c r="B21" t="s" s="24">
        <v>51</v>
      </c>
      <c r="C21" s="25"/>
      <c r="D21" s="25"/>
      <c r="E21" s="25"/>
      <c r="F21" s="66"/>
      <c r="G21" s="18"/>
      <c r="H21" s="5"/>
    </row>
    <row r="22" ht="16.5" customHeight="1">
      <c r="A22" s="23"/>
      <c r="B22" t="s" s="65">
        <v>52</v>
      </c>
      <c r="C22" s="25">
        <v>383900</v>
      </c>
      <c r="D22" s="25">
        <f>C22*1.2</f>
        <v>460680</v>
      </c>
      <c r="E22" s="25">
        <f>D22*1.2</f>
        <v>552816</v>
      </c>
      <c r="F22" s="66">
        <f>E22*1.2</f>
        <v>663379.2</v>
      </c>
      <c r="G22" s="18"/>
      <c r="H22" s="5"/>
    </row>
    <row r="23" ht="16.5" customHeight="1">
      <c r="A23" s="23"/>
      <c r="B23" t="s" s="65">
        <v>53</v>
      </c>
      <c r="C23" s="25">
        <v>289900</v>
      </c>
      <c r="D23" s="25">
        <v>16860</v>
      </c>
      <c r="E23" s="25">
        <f>D23*1.2</f>
        <v>20232</v>
      </c>
      <c r="F23" s="66">
        <f>E23*1.2</f>
        <v>24278.4</v>
      </c>
      <c r="G23" s="18"/>
      <c r="H23" s="5"/>
    </row>
    <row r="24" ht="16.5" customHeight="1">
      <c r="A24" s="23"/>
      <c r="B24" t="s" s="65">
        <v>54</v>
      </c>
      <c r="C24" s="25">
        <v>679000</v>
      </c>
      <c r="D24" s="25">
        <v>304569</v>
      </c>
      <c r="E24" s="25">
        <f>D24*1.1</f>
        <v>335025.9</v>
      </c>
      <c r="F24" s="66">
        <f>E24*1.1</f>
        <v>368528.49</v>
      </c>
      <c r="G24" s="18"/>
      <c r="H24" s="5"/>
    </row>
    <row r="25" ht="16.5" customHeight="1">
      <c r="A25" s="23"/>
      <c r="B25" t="s" s="65">
        <v>55</v>
      </c>
      <c r="C25" s="25">
        <v>89700</v>
      </c>
      <c r="D25" s="25">
        <v>1930</v>
      </c>
      <c r="E25" s="25">
        <f>D25*1.2</f>
        <v>2316</v>
      </c>
      <c r="F25" s="66">
        <f>E25*1.2</f>
        <v>2779.2</v>
      </c>
      <c r="G25" s="18"/>
      <c r="H25" s="5"/>
    </row>
    <row r="26" ht="16.5" customHeight="1">
      <c r="A26" s="23"/>
      <c r="B26" t="s" s="65">
        <v>56</v>
      </c>
      <c r="C26" s="25">
        <f>1556+46590</f>
        <v>48146</v>
      </c>
      <c r="D26" s="25">
        <v>11320</v>
      </c>
      <c r="E26" s="25">
        <f>D26*1.2</f>
        <v>13584</v>
      </c>
      <c r="F26" s="66">
        <f>E26*1.2</f>
        <v>16300.8</v>
      </c>
      <c r="G26" s="18"/>
      <c r="H26" s="5"/>
    </row>
    <row r="27" ht="16.5" customHeight="1">
      <c r="A27" s="23"/>
      <c r="B27" t="s" s="65">
        <v>57</v>
      </c>
      <c r="C27" s="25">
        <v>24883</v>
      </c>
      <c r="D27" s="25">
        <v>13996</v>
      </c>
      <c r="E27" s="25">
        <f>D27*1.2</f>
        <v>16795.2</v>
      </c>
      <c r="F27" s="66">
        <f>E27*1.2</f>
        <v>20154.24</v>
      </c>
      <c r="G27" s="18"/>
      <c r="H27" s="5"/>
    </row>
    <row r="28" ht="16.5" customHeight="1">
      <c r="A28" s="23"/>
      <c r="B28" t="s" s="65">
        <v>58</v>
      </c>
      <c r="C28" s="25">
        <v>25920</v>
      </c>
      <c r="D28" s="25">
        <f>C28*1.2</f>
        <v>31104</v>
      </c>
      <c r="E28" s="25">
        <f>D28*1.2</f>
        <v>37324.8</v>
      </c>
      <c r="F28" s="66">
        <f>E28*1.2</f>
        <v>44789.759999999995</v>
      </c>
      <c r="G28" s="18"/>
      <c r="H28" s="5"/>
    </row>
    <row r="29" ht="16.5" customHeight="1">
      <c r="A29" s="23"/>
      <c r="B29" t="s" s="65">
        <v>59</v>
      </c>
      <c r="C29" s="25">
        <v>96900</v>
      </c>
      <c r="D29" s="25">
        <f>C29*1.2</f>
        <v>116280</v>
      </c>
      <c r="E29" s="25">
        <f>D29*1.2</f>
        <v>139536</v>
      </c>
      <c r="F29" s="66">
        <f>E29*1.2</f>
        <v>167443.2</v>
      </c>
      <c r="G29" s="18"/>
      <c r="H29" s="5"/>
    </row>
    <row r="30" ht="16.5" customHeight="1">
      <c r="A30" s="58"/>
      <c r="B30" t="s" s="73">
        <v>60</v>
      </c>
      <c r="C30" s="51">
        <v>549800</v>
      </c>
      <c r="D30" s="51">
        <f>C30*1.2</f>
        <v>659760</v>
      </c>
      <c r="E30" s="51">
        <f>D30*1.2</f>
        <v>791712</v>
      </c>
      <c r="F30" s="68">
        <f>E30*1.2</f>
        <v>950054.3999999999</v>
      </c>
      <c r="G30" s="18"/>
      <c r="H30" s="5"/>
    </row>
    <row r="31" ht="16.5" customHeight="1">
      <c r="A31" s="79"/>
      <c r="B31" t="s" s="70">
        <v>61</v>
      </c>
      <c r="C31" s="71">
        <f>SUM(C22:C30)</f>
        <v>2188149</v>
      </c>
      <c r="D31" s="71">
        <f>SUM(D22:D30)</f>
        <v>1616499</v>
      </c>
      <c r="E31" s="71">
        <f>SUM(E22:E30)</f>
        <v>1909341.9</v>
      </c>
      <c r="F31" s="72">
        <f>SUM(F22:F30)</f>
        <v>2257707.69</v>
      </c>
      <c r="G31" s="18"/>
      <c r="H31" s="5"/>
    </row>
    <row r="32" ht="16.5" customHeight="1">
      <c r="A32" s="10"/>
      <c r="B32" s="11"/>
      <c r="C32" s="80"/>
      <c r="D32" s="80"/>
      <c r="E32" s="80"/>
      <c r="F32" s="81"/>
      <c r="G32" s="18"/>
      <c r="H32" s="5"/>
    </row>
    <row r="33" ht="36.75" customHeight="1">
      <c r="A33" s="82"/>
      <c r="B33" t="s" s="83">
        <v>62</v>
      </c>
      <c r="C33" s="84">
        <f>C18-C31</f>
        <v>1000009</v>
      </c>
      <c r="D33" s="84">
        <f>D18-D31</f>
        <v>1992312.219999999</v>
      </c>
      <c r="E33" s="84">
        <f>E18-E31</f>
        <v>6167822.877999997</v>
      </c>
      <c r="F33" s="85">
        <f>F18-F31</f>
        <v>13260783.9242</v>
      </c>
      <c r="G33" s="18"/>
      <c r="H33" s="5"/>
    </row>
    <row r="34" ht="16.5" customHeight="1">
      <c r="A34" s="86"/>
      <c r="B34" t="s" s="15">
        <v>63</v>
      </c>
      <c r="C34" s="87">
        <f>C33/C9</f>
        <v>0.09192900901328242</v>
      </c>
      <c r="D34" s="87">
        <f>D33/D9</f>
        <v>0.09662858048878334</v>
      </c>
      <c r="E34" s="87">
        <f>E33/E9</f>
        <v>0.1576657535218403</v>
      </c>
      <c r="F34" s="88">
        <f>F33/F9</f>
        <v>0.1785562817992992</v>
      </c>
      <c r="G34" s="18"/>
      <c r="H34" s="5"/>
    </row>
    <row r="35" ht="16.5" customHeight="1">
      <c r="A35" s="19"/>
      <c r="B35" s="20"/>
      <c r="C35" s="89"/>
      <c r="D35" s="89"/>
      <c r="E35" s="89"/>
      <c r="F35" s="90"/>
      <c r="G35" s="18"/>
      <c r="H35" s="5"/>
    </row>
    <row r="36" ht="16.5" customHeight="1">
      <c r="A36" s="23"/>
      <c r="B36" t="s" s="65">
        <v>64</v>
      </c>
      <c r="C36" s="25">
        <f t="shared" si="65" ref="C36:F36">2500000*9.8%</f>
        <v>245000</v>
      </c>
      <c r="D36" s="25">
        <f t="shared" si="65"/>
        <v>245000</v>
      </c>
      <c r="E36" s="25">
        <f t="shared" si="65"/>
        <v>245000</v>
      </c>
      <c r="F36" s="66">
        <f t="shared" si="65"/>
        <v>245000</v>
      </c>
      <c r="G36" s="18"/>
      <c r="H36" s="5"/>
    </row>
    <row r="37" ht="16.5" customHeight="1">
      <c r="A37" s="23"/>
      <c r="B37" t="s" s="65">
        <v>65</v>
      </c>
      <c r="C37" s="25">
        <v>555757.8525</v>
      </c>
      <c r="D37" s="25">
        <v>847593.974625</v>
      </c>
      <c r="E37" s="25">
        <v>590127.49843125</v>
      </c>
      <c r="F37" s="66">
        <v>453610.8516665625</v>
      </c>
      <c r="G37" s="18"/>
      <c r="H37" s="5"/>
    </row>
    <row r="38" ht="16.5" customHeight="1">
      <c r="A38" s="58"/>
      <c r="B38" s="59"/>
      <c r="C38" s="51"/>
      <c r="D38" s="51"/>
      <c r="E38" s="51"/>
      <c r="F38" s="68"/>
      <c r="G38" s="18"/>
      <c r="H38" s="5"/>
    </row>
    <row r="39" ht="16.5" customHeight="1">
      <c r="A39" s="79"/>
      <c r="B39" t="s" s="70">
        <v>66</v>
      </c>
      <c r="C39" s="71">
        <f>C33-C36-C37</f>
        <v>199251.1475</v>
      </c>
      <c r="D39" s="71">
        <f>D33-D36-D37</f>
        <v>899718.2453749988</v>
      </c>
      <c r="E39" s="71">
        <f>E33-E36-E37</f>
        <v>5332695.379568746</v>
      </c>
      <c r="F39" s="72">
        <f>F33-F36-F37</f>
        <v>12562173.07253343</v>
      </c>
      <c r="G39" s="18"/>
      <c r="H39" s="5"/>
    </row>
    <row r="40" ht="16.5" customHeight="1">
      <c r="A40" s="10"/>
      <c r="B40" s="11"/>
      <c r="C40" s="80"/>
      <c r="D40" s="80"/>
      <c r="E40" s="80"/>
      <c r="F40" s="81"/>
      <c r="G40" s="18"/>
      <c r="H40" s="5"/>
    </row>
    <row r="41" ht="15" customHeight="1">
      <c r="A41" s="86"/>
      <c r="B41" t="s" s="15">
        <v>67</v>
      </c>
      <c r="C41" s="91">
        <f>C39/C9</f>
        <v>0.01831679568327321</v>
      </c>
      <c r="D41" s="91">
        <f>D39/D9</f>
        <v>0.04363698421246698</v>
      </c>
      <c r="E41" s="91">
        <f>E39/E9</f>
        <v>0.1363177010677677</v>
      </c>
      <c r="F41" s="92">
        <f>F39/F9</f>
        <v>0.1691494958346642</v>
      </c>
      <c r="G41" s="30"/>
      <c r="H41" s="29"/>
    </row>
    <row r="42" ht="15" customHeight="1">
      <c r="A42" s="93"/>
      <c r="B42" s="94"/>
      <c r="C42" s="95"/>
      <c r="D42" s="95"/>
      <c r="E42" s="95"/>
      <c r="F42" s="96"/>
      <c r="G42" s="18"/>
      <c r="H42" s="5"/>
    </row>
    <row r="43" ht="15" customHeight="1">
      <c r="A43" s="97"/>
      <c r="B43" t="s" s="98">
        <v>68</v>
      </c>
      <c r="C43" s="32">
        <f>C39*25%</f>
        <v>49812.786874999991</v>
      </c>
      <c r="D43" s="32">
        <f>D39*25%</f>
        <v>224929.5613437497</v>
      </c>
      <c r="E43" s="32">
        <f>E39*25%</f>
        <v>1333173.844892187</v>
      </c>
      <c r="F43" s="99">
        <f>F39*25%</f>
        <v>3140543.268133359</v>
      </c>
      <c r="G43" s="18"/>
      <c r="H43" s="5"/>
    </row>
    <row r="44" ht="15" customHeight="1">
      <c r="A44" s="97"/>
      <c r="B44" s="100"/>
      <c r="C44" s="76"/>
      <c r="D44" s="76"/>
      <c r="E44" s="76"/>
      <c r="F44" s="77"/>
      <c r="G44" s="18"/>
      <c r="H44" s="5"/>
    </row>
    <row r="45" ht="15" customHeight="1">
      <c r="A45" s="101"/>
      <c r="B45" t="s" s="98">
        <v>69</v>
      </c>
      <c r="C45" s="102">
        <f>C39-C43</f>
        <v>149438.360625</v>
      </c>
      <c r="D45" s="102">
        <f>D39-D43</f>
        <v>674788.684031249</v>
      </c>
      <c r="E45" s="102">
        <f>E39-E43</f>
        <v>3999521.53467656</v>
      </c>
      <c r="F45" s="103">
        <f>F39-F43</f>
        <v>9421629.804400075</v>
      </c>
      <c r="G45" s="18"/>
      <c r="H45" s="5"/>
    </row>
    <row r="46" ht="15" customHeight="1">
      <c r="A46" s="104"/>
      <c r="B46" s="105"/>
      <c r="C46" s="106"/>
      <c r="D46" s="106"/>
      <c r="E46" s="106"/>
      <c r="F46" s="107"/>
      <c r="G46" s="18"/>
      <c r="H46" s="5"/>
    </row>
    <row r="47" ht="15" customHeight="1">
      <c r="A47" s="108"/>
      <c r="B47" t="s" s="109">
        <v>70</v>
      </c>
      <c r="C47" s="110">
        <f>C45/C9</f>
        <v>0.01373759676245491</v>
      </c>
      <c r="D47" s="110">
        <f>D45/D9</f>
        <v>0.03272773815935023</v>
      </c>
      <c r="E47" s="110">
        <f>E45/E9</f>
        <v>0.1022382758008258</v>
      </c>
      <c r="F47" s="111">
        <f>F45/F9</f>
        <v>0.1268621218759981</v>
      </c>
      <c r="G47" s="30"/>
      <c r="H47" s="29"/>
    </row>
    <row r="48" ht="15" customHeight="1">
      <c r="A48" s="54"/>
      <c r="B48" s="54"/>
      <c r="C48" s="56"/>
      <c r="D48" s="56"/>
      <c r="E48" s="112"/>
      <c r="F48" s="112"/>
      <c r="G48" s="29"/>
      <c r="H48" s="29"/>
    </row>
    <row r="49" ht="15" customHeight="1">
      <c r="A49" s="29"/>
      <c r="B49" s="29"/>
      <c r="C49" s="25"/>
      <c r="D49" s="25"/>
      <c r="E49" s="6"/>
      <c r="F49" s="6"/>
      <c r="G49" s="29"/>
      <c r="H49" s="29"/>
    </row>
    <row r="50" ht="15" customHeight="1">
      <c r="A50" s="29"/>
      <c r="B50" s="29"/>
      <c r="C50" s="25"/>
      <c r="D50" s="25"/>
      <c r="E50" s="6"/>
      <c r="F50" s="6"/>
      <c r="G50" s="29"/>
      <c r="H50" s="29"/>
    </row>
    <row r="51" ht="15" customHeight="1">
      <c r="A51" s="29"/>
      <c r="B51" s="29"/>
      <c r="C51" s="25"/>
      <c r="D51" s="25"/>
      <c r="E51" s="6"/>
      <c r="F51" s="6"/>
      <c r="G51" s="29"/>
      <c r="H51" s="29"/>
    </row>
    <row r="52" ht="15" customHeight="1">
      <c r="A52" s="29"/>
      <c r="B52" s="29"/>
      <c r="C52" s="25"/>
      <c r="D52" s="25"/>
      <c r="E52" s="6"/>
      <c r="F52" s="6"/>
      <c r="G52" s="29"/>
      <c r="H52" s="29"/>
    </row>
    <row r="53" ht="15" customHeight="1">
      <c r="A53" s="29"/>
      <c r="B53" s="29"/>
      <c r="C53" s="25"/>
      <c r="D53" s="25"/>
      <c r="E53" s="6"/>
      <c r="F53" s="6"/>
      <c r="G53" s="29"/>
      <c r="H53" s="29"/>
    </row>
    <row r="54" ht="15" customHeight="1">
      <c r="A54" s="29"/>
      <c r="B54" s="29"/>
      <c r="C54" s="25"/>
      <c r="D54" s="25"/>
      <c r="E54" s="6"/>
      <c r="F54" s="6"/>
      <c r="G54" s="29"/>
      <c r="H54" s="29"/>
    </row>
    <row r="55" ht="15" customHeight="1">
      <c r="A55" s="29"/>
      <c r="B55" s="29"/>
      <c r="C55" s="25"/>
      <c r="D55" s="25"/>
      <c r="E55" s="6"/>
      <c r="F55" s="6"/>
      <c r="G55" s="29"/>
      <c r="H55" s="29"/>
    </row>
  </sheetData>
  <mergeCells count="2">
    <mergeCell ref="A1:F1"/>
    <mergeCell ref="A2:F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