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2-2023\Invoices\"/>
    </mc:Choice>
  </mc:AlternateContent>
  <bookViews>
    <workbookView xWindow="-120" yWindow="-120" windowWidth="20736" windowHeight="11160" firstSheet="87" activeTab="92"/>
  </bookViews>
  <sheets>
    <sheet name="Putz 101" sheetId="2" r:id="rId1"/>
    <sheet name="Putz 102 APS" sheetId="3" r:id="rId2"/>
    <sheet name="Putz 103" sheetId="4" r:id="rId3"/>
    <sheet name="Putz 104" sheetId="5" r:id="rId4"/>
    <sheet name="Putz 105 APS" sheetId="6" r:id="rId5"/>
    <sheet name="Putz 106" sheetId="7" r:id="rId6"/>
    <sheet name="Putz 107" sheetId="9" r:id="rId7"/>
    <sheet name="Putz 108" sheetId="10" r:id="rId8"/>
    <sheet name="Putz 109 APS" sheetId="11" r:id="rId9"/>
    <sheet name="Putz 111" sheetId="14" r:id="rId10"/>
    <sheet name="Putz 110 APS" sheetId="13" r:id="rId11"/>
    <sheet name="Putz 112" sheetId="16" r:id="rId12"/>
    <sheet name="IDS 113" sheetId="17" r:id="rId13"/>
    <sheet name="Putz 114" sheetId="18" r:id="rId14"/>
    <sheet name="Create 115" sheetId="19" r:id="rId15"/>
    <sheet name="Putz 116" sheetId="20" r:id="rId16"/>
    <sheet name="Putz 117" sheetId="21" r:id="rId17"/>
    <sheet name="Putz 118 APS" sheetId="22" r:id="rId18"/>
    <sheet name="Putz 119" sheetId="23" r:id="rId19"/>
    <sheet name="Putz 120 APS" sheetId="24" r:id="rId20"/>
    <sheet name="Putz 201" sheetId="25" r:id="rId21"/>
    <sheet name="Putz 202 APS" sheetId="26" r:id="rId22"/>
    <sheet name="MCH Delievery Management LLP203" sheetId="27" r:id="rId23"/>
    <sheet name="H Candolkar and Sons 204" sheetId="29" r:id="rId24"/>
    <sheet name="Putz 205" sheetId="28" r:id="rId25"/>
    <sheet name="Putz 206 APS" sheetId="30" r:id="rId26"/>
    <sheet name="Putz 207 APS" sheetId="32" r:id="rId27"/>
    <sheet name="Lohani Foods 208" sheetId="31" r:id="rId28"/>
    <sheet name="Marcfremiot 209" sheetId="33" r:id="rId29"/>
    <sheet name="Marcfremiot 209A" sheetId="39" r:id="rId30"/>
    <sheet name="Shamsher 210" sheetId="34" r:id="rId31"/>
    <sheet name="Putz 211" sheetId="37" r:id="rId32"/>
    <sheet name="Pirna Urban Bank Morjim 212" sheetId="38" r:id="rId33"/>
    <sheet name="Putz 213" sheetId="41" r:id="rId34"/>
    <sheet name="Putz 214" sheetId="43" r:id="rId35"/>
    <sheet name="Goa Ceramica 215" sheetId="44" r:id="rId36"/>
    <sheet name="Putz 216 APS" sheetId="46" r:id="rId37"/>
    <sheet name="Putz 217" sheetId="45" r:id="rId38"/>
    <sheet name="Villa Kinara 301" sheetId="47" r:id="rId39"/>
    <sheet name="Putz 302" sheetId="49" r:id="rId40"/>
    <sheet name="Putz 303" sheetId="50" r:id="rId41"/>
    <sheet name="Shamsher 304" sheetId="48" r:id="rId42"/>
    <sheet name="Putz 305 APS " sheetId="51" r:id="rId43"/>
    <sheet name="Vibha 306" sheetId="52" r:id="rId44"/>
    <sheet name="Sodiem Village Panchayat 307" sheetId="53" r:id="rId45"/>
    <sheet name="Marc 308" sheetId="42" r:id="rId46"/>
    <sheet name="Putz 309" sheetId="54" r:id="rId47"/>
    <sheet name="Putz 310 APS" sheetId="55" r:id="rId48"/>
    <sheet name="Sodiem Village Panchayat 311" sheetId="56" r:id="rId49"/>
    <sheet name="Putz 312" sheetId="58" r:id="rId50"/>
    <sheet name="El Shaddhai 313" sheetId="59" r:id="rId51"/>
    <sheet name="Putz 314 APS" sheetId="60" r:id="rId52"/>
    <sheet name="TNS Jewellers 315" sheetId="61" r:id="rId53"/>
    <sheet name="Putz 316" sheetId="62" r:id="rId54"/>
    <sheet name="Era Hospitality Pvt Ltd 317" sheetId="63" r:id="rId55"/>
    <sheet name="El Shaddhai Proforma Invoice318" sheetId="64" r:id="rId56"/>
    <sheet name="Renaldo 319" sheetId="65" r:id="rId57"/>
    <sheet name="Putz 320" sheetId="66" r:id="rId58"/>
    <sheet name="Putz APS 321" sheetId="67" r:id="rId59"/>
    <sheet name="Putz 322" sheetId="68" r:id="rId60"/>
    <sheet name="Putz 323 APS" sheetId="69" r:id="rId61"/>
    <sheet name="Putz 401" sheetId="70" r:id="rId62"/>
    <sheet name="Putz 402 APS" sheetId="71" r:id="rId63"/>
    <sheet name="Putz 403" sheetId="72" r:id="rId64"/>
    <sheet name="Putz 405" sheetId="74" r:id="rId65"/>
    <sheet name="Putz 404" sheetId="73" r:id="rId66"/>
    <sheet name="Putz 406 APS" sheetId="75" r:id="rId67"/>
    <sheet name="Putz 407" sheetId="76" r:id="rId68"/>
    <sheet name="Putz 408 APS" sheetId="77" r:id="rId69"/>
    <sheet name="Putz 409" sheetId="78" r:id="rId70"/>
    <sheet name="Putz 410 APS" sheetId="79" r:id="rId71"/>
    <sheet name="Putz 411" sheetId="81" r:id="rId72"/>
    <sheet name="Putz 412 APS" sheetId="82" r:id="rId73"/>
    <sheet name="Putz 413" sheetId="84" r:id="rId74"/>
    <sheet name="Putz 414 APS" sheetId="85" r:id="rId75"/>
    <sheet name="TNS Jewellers 415" sheetId="86" r:id="rId76"/>
    <sheet name="Putz 416" sheetId="87" r:id="rId77"/>
    <sheet name="Putz 417 APS" sheetId="88" r:id="rId78"/>
    <sheet name="Putz 418" sheetId="89" r:id="rId79"/>
    <sheet name="Putz 419 APS" sheetId="90" r:id="rId80"/>
    <sheet name="Putz 420 APS" sheetId="94" r:id="rId81"/>
    <sheet name="Putz 421" sheetId="95" r:id="rId82"/>
    <sheet name="Nerul 422" sheetId="91" r:id="rId83"/>
    <sheet name="Putz 423" sheetId="96" r:id="rId84"/>
    <sheet name="Putz 424 APS" sheetId="97" r:id="rId85"/>
    <sheet name="Putz 425" sheetId="98" r:id="rId86"/>
    <sheet name="Putz 426 APS" sheetId="99" r:id="rId87"/>
    <sheet name="El Shaddhai Proforma Invoice427" sheetId="101" r:id="rId88"/>
    <sheet name="Putz 428 APS" sheetId="100" r:id="rId89"/>
    <sheet name="Putz 429" sheetId="102" r:id="rId90"/>
    <sheet name="Putz 430 APS" sheetId="103" r:id="rId91"/>
    <sheet name="Putz 431" sheetId="105" r:id="rId92"/>
    <sheet name="Putz 432 APS" sheetId="106" r:id="rId93"/>
    <sheet name="Marfremiot 433" sheetId="104" r:id="rId94"/>
    <sheet name="Vachin Mandir 2001" sheetId="35" r:id="rId95"/>
    <sheet name="Vachin Mandir 2002" sheetId="36" r:id="rId96"/>
    <sheet name="Kaushal 217" sheetId="8" r:id="rId97"/>
    <sheet name="Sheet1" sheetId="57" r:id="rId98"/>
    <sheet name="Nerul" sheetId="80" r:id="rId99"/>
    <sheet name="Nerul 425" sheetId="92" r:id="rId10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06" l="1"/>
  <c r="G6" i="106"/>
  <c r="G5" i="106"/>
  <c r="G4" i="106"/>
  <c r="G7" i="105"/>
  <c r="G6" i="105"/>
  <c r="G5" i="105"/>
  <c r="G4" i="105"/>
  <c r="G3" i="106" l="1"/>
  <c r="G3" i="105"/>
  <c r="G2" i="106"/>
  <c r="G2" i="105"/>
  <c r="E6" i="104" l="1"/>
  <c r="E5" i="104"/>
  <c r="E4" i="104"/>
  <c r="E3" i="104"/>
  <c r="E2" i="104" l="1"/>
  <c r="G7" i="103" l="1"/>
  <c r="G6" i="103"/>
  <c r="G5" i="103"/>
  <c r="G4" i="103"/>
  <c r="G11" i="102"/>
  <c r="G10" i="102"/>
  <c r="G9" i="102"/>
  <c r="G8" i="102"/>
  <c r="G7" i="102"/>
  <c r="G3" i="103" l="1"/>
  <c r="G6" i="100" l="1"/>
  <c r="G5" i="100"/>
  <c r="G4" i="100"/>
  <c r="G3" i="100"/>
  <c r="G2" i="103"/>
  <c r="G6" i="102"/>
  <c r="G5" i="102" l="1"/>
  <c r="G4" i="102"/>
  <c r="G3" i="102"/>
  <c r="G2" i="102"/>
  <c r="B53" i="101" l="1"/>
  <c r="E41" i="101" l="1"/>
  <c r="E42" i="101" s="1"/>
  <c r="E33" i="101"/>
  <c r="E32" i="101"/>
  <c r="E31" i="101"/>
  <c r="E30" i="101"/>
  <c r="E29" i="101"/>
  <c r="E28" i="101"/>
  <c r="E27" i="101"/>
  <c r="E26" i="101"/>
  <c r="E34" i="101" s="1"/>
  <c r="E18" i="101"/>
  <c r="E17" i="101"/>
  <c r="E16" i="101"/>
  <c r="E15" i="101"/>
  <c r="E14" i="101"/>
  <c r="E13" i="101"/>
  <c r="E12" i="101"/>
  <c r="E11" i="101"/>
  <c r="E10" i="101"/>
  <c r="E9" i="101"/>
  <c r="E8" i="101"/>
  <c r="E7" i="101"/>
  <c r="E6" i="101"/>
  <c r="E5" i="101"/>
  <c r="E4" i="101"/>
  <c r="E3" i="101"/>
  <c r="E19" i="101" s="1"/>
  <c r="E36" i="101" l="1"/>
  <c r="E35" i="101"/>
  <c r="E37" i="101" s="1"/>
  <c r="E21" i="101"/>
  <c r="E22" i="101" s="1"/>
  <c r="E20" i="101"/>
  <c r="E44" i="101"/>
  <c r="E43" i="101"/>
  <c r="E45" i="101" l="1"/>
  <c r="G2" i="100"/>
  <c r="G8" i="99" l="1"/>
  <c r="G7" i="99"/>
  <c r="G6" i="99"/>
  <c r="G5" i="99"/>
  <c r="G8" i="98"/>
  <c r="G7" i="98"/>
  <c r="G6" i="98"/>
  <c r="G5" i="98"/>
  <c r="G4" i="98"/>
  <c r="G4" i="99"/>
  <c r="G3" i="99"/>
  <c r="G2" i="99"/>
  <c r="G3" i="98"/>
  <c r="G2" i="98"/>
  <c r="G7" i="97" l="1"/>
  <c r="G6" i="97"/>
  <c r="G5" i="97"/>
  <c r="G4" i="97"/>
  <c r="G7" i="96"/>
  <c r="G6" i="96"/>
  <c r="G5" i="96"/>
  <c r="G4" i="96"/>
  <c r="G3" i="97"/>
  <c r="G2" i="97"/>
  <c r="G3" i="96"/>
  <c r="G2" i="96" l="1"/>
  <c r="G9" i="94" l="1"/>
  <c r="G8" i="94"/>
  <c r="G7" i="94"/>
  <c r="G6" i="94"/>
  <c r="G2" i="95" l="1"/>
  <c r="G3" i="95" s="1"/>
  <c r="G5" i="95" l="1"/>
  <c r="G4" i="95"/>
  <c r="G4" i="94"/>
  <c r="G5" i="94"/>
  <c r="G3" i="94"/>
  <c r="G6" i="95" l="1"/>
  <c r="G2" i="94"/>
  <c r="E29" i="92" l="1"/>
  <c r="E28" i="92"/>
  <c r="E27" i="92"/>
  <c r="E26" i="92"/>
  <c r="E25" i="92"/>
  <c r="E24" i="92"/>
  <c r="E23" i="92"/>
  <c r="E22" i="92"/>
  <c r="E21" i="92"/>
  <c r="E20" i="92"/>
  <c r="E19" i="92"/>
  <c r="E18" i="92"/>
  <c r="E17" i="92"/>
  <c r="E30" i="92" s="1"/>
  <c r="E12" i="92"/>
  <c r="E11" i="92"/>
  <c r="E10" i="92"/>
  <c r="E9" i="92"/>
  <c r="E8" i="92"/>
  <c r="E7" i="92"/>
  <c r="E6" i="92"/>
  <c r="E5" i="92"/>
  <c r="E13" i="92" s="1"/>
  <c r="E4" i="92"/>
  <c r="E3" i="92"/>
  <c r="E31" i="92" l="1"/>
  <c r="E13" i="91"/>
  <c r="E12" i="91"/>
  <c r="E11" i="91"/>
  <c r="E10" i="91"/>
  <c r="E9" i="91"/>
  <c r="E8" i="91"/>
  <c r="E7" i="91"/>
  <c r="E6" i="91"/>
  <c r="E5" i="91"/>
  <c r="E4" i="91"/>
  <c r="E3" i="91"/>
  <c r="E2" i="91"/>
  <c r="E14" i="91" s="1"/>
  <c r="E33" i="92" l="1"/>
  <c r="E32" i="92"/>
  <c r="E34" i="92" s="1"/>
  <c r="E16" i="91"/>
  <c r="E15" i="91"/>
  <c r="E17" i="91" s="1"/>
  <c r="G6" i="90"/>
  <c r="G5" i="90"/>
  <c r="G4" i="90"/>
  <c r="G3" i="90"/>
  <c r="G7" i="89"/>
  <c r="G6" i="89"/>
  <c r="G5" i="89"/>
  <c r="G4" i="89"/>
  <c r="G2" i="90"/>
  <c r="G3" i="89"/>
  <c r="G2" i="89"/>
  <c r="G11" i="88" l="1"/>
  <c r="G10" i="88"/>
  <c r="G9" i="88"/>
  <c r="G8" i="88"/>
  <c r="G10" i="87"/>
  <c r="G9" i="87"/>
  <c r="G8" i="87"/>
  <c r="G7" i="87"/>
  <c r="G7" i="88" l="1"/>
  <c r="G6" i="87" l="1"/>
  <c r="G6" i="88" l="1"/>
  <c r="G5" i="88" l="1"/>
  <c r="G4" i="88" l="1"/>
  <c r="G5" i="87"/>
  <c r="G3" i="88"/>
  <c r="G2" i="88" l="1"/>
  <c r="G4" i="87"/>
  <c r="G3" i="87"/>
  <c r="G2" i="87"/>
  <c r="E3" i="86" l="1"/>
  <c r="E6" i="86" s="1"/>
  <c r="E4" i="86"/>
  <c r="E5" i="86"/>
  <c r="E2" i="86"/>
  <c r="E8" i="86" l="1"/>
  <c r="E7" i="86"/>
  <c r="E9" i="86" s="1"/>
  <c r="G8" i="85"/>
  <c r="G7" i="85"/>
  <c r="G6" i="85"/>
  <c r="G5" i="85"/>
  <c r="G4" i="85"/>
  <c r="G11" i="84" l="1"/>
  <c r="G10" i="84"/>
  <c r="G9" i="84"/>
  <c r="G8" i="84"/>
  <c r="G3" i="85" l="1"/>
  <c r="G7" i="84" l="1"/>
  <c r="J6" i="84"/>
  <c r="G2" i="85"/>
  <c r="G6" i="84"/>
  <c r="G5" i="84" l="1"/>
  <c r="G3" i="84"/>
  <c r="G4" i="84"/>
  <c r="G2" i="84"/>
  <c r="G9" i="81" l="1"/>
  <c r="G8" i="81"/>
  <c r="G10" i="81"/>
  <c r="G11" i="81" l="1"/>
  <c r="G8" i="82" l="1"/>
  <c r="G7" i="82"/>
  <c r="G6" i="82"/>
  <c r="G5" i="82"/>
  <c r="G7" i="81"/>
  <c r="G4" i="82"/>
  <c r="G3" i="82"/>
  <c r="G6" i="81"/>
  <c r="G3" i="81" l="1"/>
  <c r="G4" i="81"/>
  <c r="G5" i="81"/>
  <c r="G2" i="82"/>
  <c r="G2" i="81"/>
  <c r="E29" i="80" l="1"/>
  <c r="E28" i="80"/>
  <c r="E27" i="80"/>
  <c r="E26" i="80"/>
  <c r="E25" i="80"/>
  <c r="E24" i="80"/>
  <c r="E23" i="80"/>
  <c r="E22" i="80"/>
  <c r="E21" i="80"/>
  <c r="E20" i="80"/>
  <c r="E19" i="80"/>
  <c r="E18" i="80"/>
  <c r="E17" i="80"/>
  <c r="E30" i="80" s="1"/>
  <c r="E13" i="80"/>
  <c r="E12" i="80"/>
  <c r="E11" i="80"/>
  <c r="E10" i="80"/>
  <c r="E9" i="80"/>
  <c r="E8" i="80"/>
  <c r="E7" i="80"/>
  <c r="E6" i="80"/>
  <c r="E5" i="80"/>
  <c r="E4" i="80"/>
  <c r="E3" i="80"/>
  <c r="E31" i="80" l="1"/>
  <c r="E32" i="80" l="1"/>
  <c r="E34" i="80"/>
  <c r="E33" i="80"/>
  <c r="G8" i="78" l="1"/>
  <c r="G7" i="78"/>
  <c r="G6" i="78"/>
  <c r="G5" i="78"/>
  <c r="G4" i="78"/>
  <c r="G3" i="78"/>
  <c r="G6" i="79" l="1"/>
  <c r="G5" i="79"/>
  <c r="G4" i="79"/>
  <c r="G3" i="79"/>
  <c r="G2" i="79"/>
  <c r="G2" i="78" l="1"/>
  <c r="G2" i="76" l="1"/>
  <c r="G3" i="76" s="1"/>
  <c r="G4" i="76" l="1"/>
  <c r="G5" i="76"/>
  <c r="G7" i="77"/>
  <c r="G6" i="77"/>
  <c r="G5" i="77"/>
  <c r="G4" i="77"/>
  <c r="G6" i="76" l="1"/>
  <c r="G3" i="77"/>
  <c r="G2" i="77"/>
  <c r="G5" i="75"/>
  <c r="G4" i="75"/>
  <c r="G3" i="75"/>
  <c r="G2" i="75"/>
  <c r="G6" i="75" l="1"/>
  <c r="G8" i="75" s="1"/>
  <c r="G7" i="75"/>
  <c r="G10" i="74"/>
  <c r="G9" i="74"/>
  <c r="G8" i="74"/>
  <c r="G7" i="74"/>
  <c r="G6" i="74" l="1"/>
  <c r="G5" i="74" l="1"/>
  <c r="G3" i="74" l="1"/>
  <c r="G4" i="74"/>
  <c r="G2" i="74"/>
  <c r="G9" i="73" l="1"/>
  <c r="G8" i="73"/>
  <c r="G7" i="73"/>
  <c r="G6" i="73"/>
  <c r="G5" i="73" l="1"/>
  <c r="G4" i="73" l="1"/>
  <c r="G3" i="73"/>
  <c r="E2" i="72"/>
  <c r="G2" i="73" l="1"/>
  <c r="G6" i="71" l="1"/>
  <c r="G5" i="71"/>
  <c r="G4" i="71"/>
  <c r="G3" i="71"/>
  <c r="G7" i="70"/>
  <c r="G6" i="70"/>
  <c r="G5" i="70"/>
  <c r="E3" i="72" l="1"/>
  <c r="E5" i="72" l="1"/>
  <c r="E4" i="72"/>
  <c r="G4" i="70"/>
  <c r="G3" i="70"/>
  <c r="G2" i="71"/>
  <c r="E6" i="72" l="1"/>
  <c r="G2" i="70"/>
  <c r="F6" i="65" l="1"/>
  <c r="G8" i="69" l="1"/>
  <c r="G7" i="69"/>
  <c r="G6" i="69"/>
  <c r="G5" i="69"/>
  <c r="G4" i="69"/>
  <c r="G3" i="69" l="1"/>
  <c r="G2" i="69"/>
  <c r="G6" i="68" l="1"/>
  <c r="G5" i="68"/>
  <c r="G4" i="68"/>
  <c r="G3" i="68"/>
  <c r="G2" i="68"/>
  <c r="G6" i="67" l="1"/>
  <c r="G5" i="67"/>
  <c r="G4" i="67"/>
  <c r="G3" i="67"/>
  <c r="G5" i="66"/>
  <c r="G2" i="67"/>
  <c r="G2" i="66"/>
  <c r="G3" i="66"/>
  <c r="G4" i="66"/>
  <c r="G6" i="66" l="1"/>
  <c r="E4" i="65"/>
  <c r="E3" i="65"/>
  <c r="E2" i="65"/>
  <c r="E5" i="65" l="1"/>
  <c r="E7" i="65" s="1"/>
  <c r="E9" i="65"/>
  <c r="E8" i="65"/>
  <c r="G8" i="66"/>
  <c r="G7" i="66"/>
  <c r="G9" i="66" s="1"/>
  <c r="E10" i="65" l="1"/>
  <c r="E41" i="64"/>
  <c r="E42" i="64" s="1"/>
  <c r="E33" i="64"/>
  <c r="E32" i="64"/>
  <c r="E31" i="64"/>
  <c r="E30" i="64"/>
  <c r="E29" i="64"/>
  <c r="E28" i="64"/>
  <c r="E27" i="64"/>
  <c r="E26" i="64"/>
  <c r="E18" i="64"/>
  <c r="E17" i="64"/>
  <c r="E16" i="64"/>
  <c r="E15" i="64"/>
  <c r="E14" i="64"/>
  <c r="E13" i="64"/>
  <c r="E12" i="64"/>
  <c r="E11" i="64"/>
  <c r="E10" i="64"/>
  <c r="E9" i="64"/>
  <c r="E8" i="64"/>
  <c r="E7" i="64"/>
  <c r="E6" i="64"/>
  <c r="E5" i="64"/>
  <c r="E4" i="64"/>
  <c r="E3" i="64"/>
  <c r="C53" i="59"/>
  <c r="C51" i="59"/>
  <c r="C50" i="59"/>
  <c r="C49" i="59"/>
  <c r="C52" i="59"/>
  <c r="E33" i="59"/>
  <c r="E32" i="59"/>
  <c r="E31" i="59"/>
  <c r="E30" i="59"/>
  <c r="E29" i="59"/>
  <c r="E28" i="59"/>
  <c r="E27" i="59"/>
  <c r="E26" i="59"/>
  <c r="E34" i="59" s="1"/>
  <c r="E19" i="64" l="1"/>
  <c r="E20" i="64" s="1"/>
  <c r="E34" i="64"/>
  <c r="E35" i="64" s="1"/>
  <c r="E21" i="64"/>
  <c r="E44" i="64"/>
  <c r="E43" i="64"/>
  <c r="E36" i="59"/>
  <c r="E35" i="59"/>
  <c r="E18" i="59"/>
  <c r="E17" i="59"/>
  <c r="E16" i="59"/>
  <c r="E15" i="59"/>
  <c r="E14" i="59"/>
  <c r="E13" i="59"/>
  <c r="E12" i="59"/>
  <c r="E11" i="59"/>
  <c r="E10" i="59"/>
  <c r="E9" i="59"/>
  <c r="E8" i="59"/>
  <c r="E7" i="59"/>
  <c r="E6" i="59"/>
  <c r="E5" i="59"/>
  <c r="E4" i="59"/>
  <c r="E3" i="59"/>
  <c r="E22" i="64" l="1"/>
  <c r="B49" i="64" s="1"/>
  <c r="E36" i="64"/>
  <c r="E37" i="64" s="1"/>
  <c r="B50" i="64" s="1"/>
  <c r="B52" i="64" s="1"/>
  <c r="C53" i="64" s="1"/>
  <c r="E45" i="64"/>
  <c r="B51" i="64" s="1"/>
  <c r="E37" i="59"/>
  <c r="E19" i="59"/>
  <c r="E20" i="59" s="1"/>
  <c r="E21" i="59"/>
  <c r="E22" i="59" s="1"/>
  <c r="E4" i="63" l="1"/>
  <c r="E3" i="63"/>
  <c r="E2" i="63"/>
  <c r="E5" i="63" s="1"/>
  <c r="E7" i="63" l="1"/>
  <c r="E6" i="63"/>
  <c r="E8" i="63" s="1"/>
  <c r="G9" i="62"/>
  <c r="G8" i="62"/>
  <c r="G7" i="62"/>
  <c r="G6" i="62"/>
  <c r="G3" i="62"/>
  <c r="G4" i="62"/>
  <c r="G5" i="62"/>
  <c r="G2" i="62"/>
  <c r="E14" i="61" l="1"/>
  <c r="E13" i="61"/>
  <c r="E12" i="61"/>
  <c r="E11" i="61"/>
  <c r="E9" i="61"/>
  <c r="E10" i="61"/>
  <c r="E8" i="61" l="1"/>
  <c r="E7" i="61"/>
  <c r="E6" i="61"/>
  <c r="E5" i="61"/>
  <c r="E4" i="61"/>
  <c r="E3" i="61"/>
  <c r="E2" i="61"/>
  <c r="G2" i="60" l="1"/>
  <c r="G3" i="60" s="1"/>
  <c r="G4" i="60" s="1"/>
  <c r="G5" i="60" l="1"/>
  <c r="G6" i="60" s="1"/>
  <c r="E41" i="59" l="1"/>
  <c r="E42" i="59" s="1"/>
  <c r="E43" i="59" l="1"/>
  <c r="E44" i="59"/>
  <c r="E48" i="56"/>
  <c r="E45" i="59" l="1"/>
  <c r="G53" i="56"/>
  <c r="G50" i="56"/>
  <c r="G47" i="56"/>
  <c r="E57" i="56" l="1"/>
  <c r="E56" i="56"/>
  <c r="E55" i="56"/>
  <c r="E54" i="56"/>
  <c r="E53" i="56"/>
  <c r="E52" i="56"/>
  <c r="E51" i="56"/>
  <c r="E50" i="56"/>
  <c r="E49" i="56"/>
  <c r="E47" i="56"/>
  <c r="E46" i="56"/>
  <c r="E38" i="56"/>
  <c r="E37" i="56"/>
  <c r="E36" i="56"/>
  <c r="E35" i="56"/>
  <c r="E34" i="56"/>
  <c r="E33" i="56"/>
  <c r="E32" i="56"/>
  <c r="E31" i="56"/>
  <c r="E30" i="56"/>
  <c r="E29" i="56"/>
  <c r="E28" i="56"/>
  <c r="E27" i="56"/>
  <c r="E26" i="56"/>
  <c r="E25" i="56"/>
  <c r="E24" i="56"/>
  <c r="E17" i="56"/>
  <c r="G6" i="58"/>
  <c r="G5" i="58"/>
  <c r="G4" i="58"/>
  <c r="G3" i="58"/>
  <c r="G2" i="58"/>
  <c r="E58" i="56" l="1"/>
  <c r="E39" i="56"/>
  <c r="F39" i="56" s="1"/>
  <c r="F40" i="56" s="1"/>
  <c r="E17" i="57"/>
  <c r="E16" i="57"/>
  <c r="E15" i="57"/>
  <c r="E14" i="57"/>
  <c r="E13" i="57"/>
  <c r="E12" i="57"/>
  <c r="E11" i="57"/>
  <c r="E10" i="57"/>
  <c r="E9" i="57"/>
  <c r="E8" i="57"/>
  <c r="E7" i="57"/>
  <c r="E6" i="57"/>
  <c r="E5" i="57"/>
  <c r="E4" i="57"/>
  <c r="E3" i="57"/>
  <c r="E2" i="57"/>
  <c r="E40" i="56" l="1"/>
  <c r="F58" i="56"/>
  <c r="F59" i="56" s="1"/>
  <c r="F60" i="56" s="1"/>
  <c r="E60" i="56"/>
  <c r="E59" i="56"/>
  <c r="E41" i="56"/>
  <c r="E42" i="56" s="1"/>
  <c r="E18" i="57"/>
  <c r="E20" i="57" s="1"/>
  <c r="E61" i="56" l="1"/>
  <c r="E19" i="57"/>
  <c r="E21" i="57"/>
  <c r="G13" i="54"/>
  <c r="G12" i="54"/>
  <c r="G11" i="54"/>
  <c r="G10" i="54"/>
  <c r="E16" i="56" l="1"/>
  <c r="E15" i="56"/>
  <c r="E14" i="56"/>
  <c r="E13" i="56"/>
  <c r="E12" i="56"/>
  <c r="E11" i="56"/>
  <c r="E10" i="56"/>
  <c r="E9" i="56"/>
  <c r="E8" i="56"/>
  <c r="E7" i="56"/>
  <c r="E6" i="56"/>
  <c r="E5" i="56"/>
  <c r="E4" i="56"/>
  <c r="E3" i="56"/>
  <c r="E2" i="56"/>
  <c r="E18" i="56" l="1"/>
  <c r="E20" i="56" s="1"/>
  <c r="G7" i="55"/>
  <c r="G6" i="55"/>
  <c r="G5" i="55"/>
  <c r="G4" i="55"/>
  <c r="E19" i="56" l="1"/>
  <c r="E21" i="56" s="1"/>
  <c r="G9" i="54"/>
  <c r="G8" i="54" l="1"/>
  <c r="G3" i="55" l="1"/>
  <c r="G6" i="54"/>
  <c r="G7" i="54"/>
  <c r="G5" i="54"/>
  <c r="G2" i="55" l="1"/>
  <c r="G3" i="54"/>
  <c r="G4" i="54"/>
  <c r="G2" i="54"/>
  <c r="E17" i="53" l="1"/>
  <c r="E16" i="53"/>
  <c r="E15" i="53"/>
  <c r="E14" i="53"/>
  <c r="E13" i="53"/>
  <c r="E12" i="53"/>
  <c r="E11" i="53"/>
  <c r="E10" i="53"/>
  <c r="E9" i="53"/>
  <c r="E8" i="53"/>
  <c r="E7" i="53"/>
  <c r="E6" i="53"/>
  <c r="E5" i="53"/>
  <c r="E4" i="53"/>
  <c r="E3" i="53"/>
  <c r="E2" i="53"/>
  <c r="E18" i="53" l="1"/>
  <c r="E19" i="53" s="1"/>
  <c r="E3" i="52"/>
  <c r="F3" i="52" s="1"/>
  <c r="F4" i="52" s="1"/>
  <c r="E2" i="52"/>
  <c r="F2" i="52" s="1"/>
  <c r="E20" i="53" l="1"/>
  <c r="E21" i="53" s="1"/>
  <c r="G6" i="51"/>
  <c r="G5" i="51"/>
  <c r="G4" i="51"/>
  <c r="G2" i="51"/>
  <c r="G3" i="51" s="1"/>
  <c r="G7" i="50" l="1"/>
  <c r="G6" i="50"/>
  <c r="G5" i="50"/>
  <c r="G4" i="50"/>
  <c r="G3" i="50"/>
  <c r="G2" i="50"/>
  <c r="G10" i="49" l="1"/>
  <c r="G9" i="49"/>
  <c r="G8" i="49"/>
  <c r="G7" i="49"/>
  <c r="G6" i="49"/>
  <c r="G3" i="49"/>
  <c r="G4" i="49"/>
  <c r="G5" i="49"/>
  <c r="G2" i="49" l="1"/>
  <c r="H31" i="48" l="1"/>
  <c r="K31" i="48"/>
  <c r="I34" i="48"/>
  <c r="I33" i="48"/>
  <c r="H30" i="48"/>
  <c r="H29" i="48"/>
  <c r="H28" i="48"/>
  <c r="H27" i="48"/>
  <c r="F11" i="48" l="1"/>
  <c r="E16" i="48"/>
  <c r="E23" i="48"/>
  <c r="E22" i="48"/>
  <c r="E21" i="48"/>
  <c r="E20" i="48"/>
  <c r="E19" i="48"/>
  <c r="E18" i="48"/>
  <c r="E17" i="48"/>
  <c r="E15" i="48"/>
  <c r="E24" i="48" l="1"/>
  <c r="E8" i="47"/>
  <c r="E7" i="47"/>
  <c r="E6" i="47"/>
  <c r="E5" i="47"/>
  <c r="E4" i="47"/>
  <c r="E3" i="47"/>
  <c r="E2" i="47"/>
  <c r="G15" i="45" l="1"/>
  <c r="G14" i="45"/>
  <c r="G13" i="45"/>
  <c r="G12" i="45"/>
  <c r="G11" i="45"/>
  <c r="G3" i="45" l="1"/>
  <c r="G6" i="46" l="1"/>
  <c r="G5" i="46"/>
  <c r="G4" i="46"/>
  <c r="G3" i="46"/>
  <c r="G2" i="46"/>
  <c r="G2" i="45" l="1"/>
  <c r="G4" i="45" s="1"/>
  <c r="G5" i="45" l="1"/>
  <c r="G6" i="45"/>
  <c r="G7" i="45" s="1"/>
  <c r="E11" i="44"/>
  <c r="E10" i="44" l="1"/>
  <c r="E12" i="44"/>
  <c r="E5" i="44" l="1"/>
  <c r="E6" i="44"/>
  <c r="E7" i="44"/>
  <c r="E9" i="44" l="1"/>
  <c r="E8" i="44"/>
  <c r="E4" i="44"/>
  <c r="E3" i="44"/>
  <c r="E2" i="44"/>
  <c r="E13" i="44" l="1"/>
  <c r="G6" i="43"/>
  <c r="G5" i="43"/>
  <c r="G4" i="43"/>
  <c r="G2" i="43"/>
  <c r="G3" i="43" s="1"/>
  <c r="E14" i="44" l="1"/>
  <c r="E15" i="44" s="1"/>
  <c r="E7" i="42"/>
  <c r="E6" i="42"/>
  <c r="E5" i="42"/>
  <c r="E4" i="42"/>
  <c r="E3" i="42"/>
  <c r="E2" i="42"/>
  <c r="E17" i="44" l="1"/>
  <c r="E16" i="44"/>
  <c r="E18" i="44"/>
  <c r="G6" i="41"/>
  <c r="G5" i="41"/>
  <c r="G4" i="41"/>
  <c r="G3" i="41"/>
  <c r="G2" i="41"/>
  <c r="E2" i="39" l="1"/>
  <c r="E3" i="39" s="1"/>
  <c r="E4" i="39" l="1"/>
  <c r="E6" i="39" s="1"/>
  <c r="E5" i="39"/>
  <c r="F7" i="38"/>
  <c r="F6" i="38"/>
  <c r="F5" i="38"/>
  <c r="F3" i="38"/>
  <c r="F2" i="38"/>
  <c r="F4" i="38"/>
  <c r="G3" i="37" l="1"/>
  <c r="G2" i="37"/>
  <c r="G4" i="37" s="1"/>
  <c r="G5" i="37" l="1"/>
  <c r="G6" i="37"/>
  <c r="E9" i="36"/>
  <c r="E8" i="36"/>
  <c r="E7" i="36"/>
  <c r="E6" i="36"/>
  <c r="E5" i="36"/>
  <c r="E4" i="36"/>
  <c r="E2" i="36"/>
  <c r="E4" i="35"/>
  <c r="E2" i="35"/>
  <c r="E5" i="35" s="1"/>
  <c r="G7" i="37" l="1"/>
  <c r="E6" i="35"/>
  <c r="E8" i="35" s="1"/>
  <c r="E7" i="35"/>
  <c r="E3" i="33" l="1"/>
  <c r="E23" i="34" l="1"/>
  <c r="E22" i="34"/>
  <c r="E21" i="34"/>
  <c r="E20" i="34"/>
  <c r="E19" i="34"/>
  <c r="E18" i="34"/>
  <c r="E17" i="34"/>
  <c r="E16" i="34"/>
  <c r="F12" i="34"/>
  <c r="E24" i="34" l="1"/>
  <c r="E2" i="33"/>
  <c r="E4" i="33" s="1"/>
  <c r="E6" i="33" l="1"/>
  <c r="E5" i="33"/>
  <c r="E7" i="33" s="1"/>
  <c r="E18" i="31"/>
  <c r="E17" i="31"/>
  <c r="E16" i="31"/>
  <c r="E13" i="31"/>
  <c r="G10" i="32" l="1"/>
  <c r="G9" i="32"/>
  <c r="G8" i="32"/>
  <c r="G7" i="32"/>
  <c r="G5" i="32" l="1"/>
  <c r="G6" i="32"/>
  <c r="G3" i="32"/>
  <c r="G4" i="32"/>
  <c r="G2" i="32"/>
  <c r="E10" i="31" l="1"/>
  <c r="E12" i="31"/>
  <c r="E9" i="31" l="1"/>
  <c r="E11" i="31"/>
  <c r="E3" i="31"/>
  <c r="E4" i="31"/>
  <c r="E5" i="31"/>
  <c r="E6" i="31"/>
  <c r="E7" i="31"/>
  <c r="E8" i="31"/>
  <c r="E2" i="31"/>
  <c r="E15" i="31" l="1"/>
  <c r="G7" i="30"/>
  <c r="G6" i="30"/>
  <c r="G5" i="30"/>
  <c r="G4" i="30"/>
  <c r="G6" i="28"/>
  <c r="G5" i="28"/>
  <c r="G4" i="28"/>
  <c r="G3" i="28"/>
  <c r="G3" i="30"/>
  <c r="G2" i="30"/>
  <c r="F9" i="29" l="1"/>
  <c r="F8" i="29"/>
  <c r="F7" i="29"/>
  <c r="F6" i="29"/>
  <c r="F5" i="29"/>
  <c r="F4" i="29"/>
  <c r="F3" i="29"/>
  <c r="F2" i="29"/>
  <c r="F10" i="29" s="1"/>
  <c r="F12" i="29" l="1"/>
  <c r="F11" i="29"/>
  <c r="F13" i="29" s="1"/>
  <c r="G2" i="28" l="1"/>
  <c r="E2" i="27"/>
  <c r="E3" i="27" s="1"/>
  <c r="G6" i="26"/>
  <c r="G5" i="26"/>
  <c r="G4" i="26"/>
  <c r="G3" i="26"/>
  <c r="G10" i="25"/>
  <c r="G9" i="25"/>
  <c r="G8" i="25"/>
  <c r="G7" i="25"/>
  <c r="G5" i="25"/>
  <c r="G6" i="25"/>
  <c r="G3" i="25"/>
  <c r="G4" i="25"/>
  <c r="G2" i="26"/>
  <c r="G2" i="25"/>
  <c r="G13" i="24"/>
  <c r="G12" i="24"/>
  <c r="G11" i="24"/>
  <c r="G10" i="24"/>
  <c r="G7" i="23"/>
  <c r="G6" i="23"/>
  <c r="G5" i="23"/>
  <c r="G4" i="23"/>
  <c r="G8" i="24"/>
  <c r="G9" i="24"/>
  <c r="G7" i="24"/>
  <c r="G6" i="24"/>
  <c r="G5" i="24"/>
  <c r="G4" i="24"/>
  <c r="G3" i="24"/>
  <c r="G2" i="24"/>
  <c r="G3" i="23"/>
  <c r="G2" i="23"/>
  <c r="G8" i="22"/>
  <c r="G7" i="22"/>
  <c r="G6" i="22"/>
  <c r="G5" i="22"/>
  <c r="G7" i="21"/>
  <c r="G6" i="21"/>
  <c r="G5" i="21"/>
  <c r="G4" i="21"/>
  <c r="G3" i="21"/>
  <c r="G4" i="22"/>
  <c r="G3" i="22"/>
  <c r="G2" i="22"/>
  <c r="G2" i="21"/>
  <c r="G9" i="20"/>
  <c r="G8" i="20"/>
  <c r="G7" i="20"/>
  <c r="G6" i="20"/>
  <c r="G3" i="20"/>
  <c r="G5" i="20"/>
  <c r="G4" i="20"/>
  <c r="G2" i="20"/>
  <c r="F5" i="19"/>
  <c r="F6" i="19"/>
  <c r="F4" i="19"/>
  <c r="F3" i="19"/>
  <c r="F2" i="19"/>
  <c r="G3" i="18"/>
  <c r="G4" i="18"/>
  <c r="G5" i="18"/>
  <c r="G6" i="18"/>
  <c r="G2" i="18"/>
  <c r="G7" i="18" s="1"/>
  <c r="E5" i="17"/>
  <c r="E4" i="17"/>
  <c r="E3" i="17"/>
  <c r="E2" i="17"/>
  <c r="G10" i="9"/>
  <c r="G9" i="9"/>
  <c r="G8" i="9"/>
  <c r="G7" i="9"/>
  <c r="G6" i="16"/>
  <c r="G5" i="16"/>
  <c r="G4" i="16"/>
  <c r="G3" i="16"/>
  <c r="G2" i="16"/>
  <c r="G6" i="13"/>
  <c r="G5" i="13"/>
  <c r="G4" i="13"/>
  <c r="G3" i="13"/>
  <c r="G3" i="14"/>
  <c r="G2" i="14"/>
  <c r="G4" i="14" s="1"/>
  <c r="G21" i="9"/>
  <c r="G20" i="9"/>
  <c r="G19" i="9"/>
  <c r="G18" i="9"/>
  <c r="G17" i="9"/>
  <c r="G22" i="9" s="1"/>
  <c r="G2" i="13"/>
  <c r="G7" i="11"/>
  <c r="G6" i="11"/>
  <c r="G5" i="11"/>
  <c r="G4" i="11"/>
  <c r="G3" i="11"/>
  <c r="G6" i="10"/>
  <c r="G5" i="10"/>
  <c r="G4" i="10"/>
  <c r="G3" i="10"/>
  <c r="G2" i="11"/>
  <c r="G2" i="10"/>
  <c r="G6" i="9"/>
  <c r="G5" i="9"/>
  <c r="G4" i="9"/>
  <c r="G3" i="9"/>
  <c r="G2" i="9"/>
  <c r="E2" i="8"/>
  <c r="E3" i="8" s="1"/>
  <c r="G3" i="7"/>
  <c r="G2" i="7"/>
  <c r="G4" i="7" s="1"/>
  <c r="G6" i="6"/>
  <c r="G5" i="6"/>
  <c r="G4" i="6"/>
  <c r="G3" i="6"/>
  <c r="G9" i="5"/>
  <c r="G8" i="5"/>
  <c r="G7" i="5"/>
  <c r="G6" i="5"/>
  <c r="G3" i="5"/>
  <c r="G4" i="5"/>
  <c r="G5" i="5"/>
  <c r="G2" i="6"/>
  <c r="G2" i="5"/>
  <c r="E26" i="4"/>
  <c r="E5" i="27" l="1"/>
  <c r="E4" i="27"/>
  <c r="E6" i="27" s="1"/>
  <c r="G6" i="7"/>
  <c r="G5" i="7"/>
  <c r="G7" i="7" s="1"/>
  <c r="G9" i="18"/>
  <c r="G8" i="18"/>
  <c r="G10" i="18" s="1"/>
  <c r="G5" i="14"/>
  <c r="G6" i="14"/>
  <c r="G7" i="14"/>
  <c r="G24" i="9"/>
  <c r="G23" i="9"/>
  <c r="G25" i="9" s="1"/>
  <c r="E5" i="8"/>
  <c r="E4" i="8"/>
  <c r="E6" i="8" s="1"/>
  <c r="E23" i="4"/>
  <c r="B12" i="4"/>
  <c r="B13" i="4" l="1"/>
  <c r="B14" i="4" s="1"/>
  <c r="E2" i="4"/>
  <c r="E3" i="4" s="1"/>
  <c r="G7" i="3"/>
  <c r="G6" i="3"/>
  <c r="G5" i="3"/>
  <c r="G4" i="3"/>
  <c r="G7" i="2"/>
  <c r="G6" i="2"/>
  <c r="G5" i="2"/>
  <c r="G4" i="2"/>
  <c r="G3" i="3"/>
  <c r="G2" i="3"/>
  <c r="G3" i="2"/>
  <c r="G2" i="2"/>
  <c r="E4" i="4" l="1"/>
  <c r="E5" i="4"/>
  <c r="E6" i="4" l="1"/>
</calcChain>
</file>

<file path=xl/sharedStrings.xml><?xml version="1.0" encoding="utf-8"?>
<sst xmlns="http://schemas.openxmlformats.org/spreadsheetml/2006/main" count="1988" uniqueCount="365">
  <si>
    <t>Sr. No</t>
  </si>
  <si>
    <t>PO NO.</t>
  </si>
  <si>
    <t>Part No.</t>
  </si>
  <si>
    <t>Item Describtion</t>
  </si>
  <si>
    <t>Qty</t>
  </si>
  <si>
    <t>Price</t>
  </si>
  <si>
    <t>Total</t>
  </si>
  <si>
    <t>Grand Total</t>
  </si>
  <si>
    <t>CGST 9%</t>
  </si>
  <si>
    <t>SGST 9%</t>
  </si>
  <si>
    <t>151170148 (22-03-2022)</t>
  </si>
  <si>
    <t>695947</t>
  </si>
  <si>
    <t>ROD END 20MM</t>
  </si>
  <si>
    <t>151173138 (29-03-2022)</t>
  </si>
  <si>
    <t>616039</t>
  </si>
  <si>
    <t>Discharge Chute Bellow_Dia 500x240mm</t>
  </si>
  <si>
    <t>Bellow_Butterfly-Valve_31 0x400mm</t>
  </si>
  <si>
    <t>Water Bellow_BP60_Dia 170x300mm</t>
  </si>
  <si>
    <t>151175035 (02-04-2022) (APS)</t>
  </si>
  <si>
    <t>151174463 (01-04-2022) (APS)</t>
  </si>
  <si>
    <t>Discharge Chute Bellow 500mm x 500mm</t>
  </si>
  <si>
    <t>Item Description</t>
  </si>
  <si>
    <t>*2.0833</t>
  </si>
  <si>
    <t>Part No</t>
  </si>
  <si>
    <t>500/240</t>
  </si>
  <si>
    <t>151175205 (04-04-2022)</t>
  </si>
  <si>
    <t>Screw Conveyor Bellow_Dia 224x500mm</t>
  </si>
  <si>
    <t>PC UPS (Serial Number - 242007506953, 242007506954, 242007506955, 242007506956, 242012542157, 242012542158, 242012542159, 242012542160)</t>
  </si>
  <si>
    <t>Water Bellow_Canvas_ID 10 0mm</t>
  </si>
  <si>
    <t>Dell Desktop (Serial Number (CPU - BYF5SK3, FTF5SK3, 4YF5SK3, ZYF5SK3, BZF5SK3, 4ZF5SK3, 3VF5SK3, BD1RMK3) (Monitor - HB24HH3, H936HH3, HB64HH3, H963HH3, H935HH3, H8S5HH3, H985HH3, HK96HH3)</t>
  </si>
  <si>
    <t xml:space="preserve">  </t>
  </si>
  <si>
    <t>151181499 (20-04-2022)</t>
  </si>
  <si>
    <t>Dell Desktop (Serial Number (CPU - 1XF5SK3, HVF5SK3) (Monitor - H933HH3, 9NPP6K3)</t>
  </si>
  <si>
    <t>Mictotek Invertor ( Sr. No 19HEOHRBT151174) With Backup Exide Battery (Sr. NO - 1285KJUB78</t>
  </si>
  <si>
    <t>151185291 (02-05-2022)</t>
  </si>
  <si>
    <t>649868</t>
  </si>
  <si>
    <t>Clamp for BP bellow Dia 310mm</t>
  </si>
  <si>
    <t xml:space="preserve">151101287 (20-09-2021) </t>
  </si>
  <si>
    <t>151110116 (11-10-2021)</t>
  </si>
  <si>
    <t>Dell Desktop (Serial Number (CPU - 4VF5SK3, DTF5SK3) (Monitor - HB65HH3, HB74HH3)</t>
  </si>
  <si>
    <t>151186916 (05-05-2022)</t>
  </si>
  <si>
    <t>Screw Conveyor Bellow_Dia174x500mm</t>
  </si>
  <si>
    <t>151164633 (08-03-2022)</t>
  </si>
  <si>
    <t>Rollling bearing NUKR47</t>
  </si>
  <si>
    <t>151188465 (10-05-2022) (APS)</t>
  </si>
  <si>
    <t>151188864 (11-05-2022) (APS)</t>
  </si>
  <si>
    <t>30 Ltrs Admixture Tank as per layout</t>
  </si>
  <si>
    <t>IGST 18 %</t>
  </si>
  <si>
    <t>151194449 (30-05-2022)</t>
  </si>
  <si>
    <t>INDUSTRIAL BELL_225mm</t>
  </si>
  <si>
    <t>151194310 (29-05-2022)</t>
  </si>
  <si>
    <t>615863</t>
  </si>
  <si>
    <t>Control Room Spike Board</t>
  </si>
  <si>
    <t>151192598 (23-05-2022)</t>
  </si>
  <si>
    <t>Cement Hop. Bellow_Silic_dia 205x400mm</t>
  </si>
  <si>
    <t>SR NO</t>
  </si>
  <si>
    <t>ITEM DESCRIPTION</t>
  </si>
  <si>
    <t>QTY</t>
  </si>
  <si>
    <t>PRICE</t>
  </si>
  <si>
    <t>AMOUNT</t>
  </si>
  <si>
    <t>1225VA Microtek UPS with Exide Solar Battery 150 with battery trolley</t>
  </si>
  <si>
    <t>Discount for Buyback</t>
  </si>
  <si>
    <t>151166596 (14-03-2022)</t>
  </si>
  <si>
    <t>687254</t>
  </si>
  <si>
    <t>BEARING_TAKE UP HOUSING_UCT210</t>
  </si>
  <si>
    <t xml:space="preserve"> </t>
  </si>
  <si>
    <t>Note:- Delivered on Hydrebad site</t>
  </si>
  <si>
    <t>151166596 (14-03-2022) 151194449 (30-05-2022)</t>
  </si>
  <si>
    <t>151197029 (04-06-2022) (APS)</t>
  </si>
  <si>
    <t>Water Bellow_Dia173x200 l g_MT3.0</t>
  </si>
  <si>
    <t>Screw conv. Bellow_Dia278 x500lg_MT3.0</t>
  </si>
  <si>
    <t>151201346 (16-06-2022)</t>
  </si>
  <si>
    <t>151173138 (29-03-2022) 151194449 (30-05-2022)</t>
  </si>
  <si>
    <t>PC UPS (Serial Number - 20221100601203513, 20221100601203514, 20221100601203515, 20221100601203516, 2022070060122641, 2022070060122642, 2022070060122643, 2022070060122644, 20221100601203565, 20221100601203566, 20221100601203567, 20221100601203568)</t>
  </si>
  <si>
    <t>Epson Printer L 130 (Serial Number- VJ5K370612)</t>
  </si>
  <si>
    <t>151208246 (06-07-2022)</t>
  </si>
  <si>
    <t>Discount</t>
  </si>
  <si>
    <t>W Box 5MP Dome Camera</t>
  </si>
  <si>
    <t>W Box 5MP Bullet Camera</t>
  </si>
  <si>
    <t>Dahua 4ch DVR suppoting 5 MP Professional series</t>
  </si>
  <si>
    <t>BNC Connector</t>
  </si>
  <si>
    <t>Power Connector</t>
  </si>
  <si>
    <t>Power Supply</t>
  </si>
  <si>
    <t>Cabling RJ 59 copper + 3 + 1 with casing, cabling, laying</t>
  </si>
  <si>
    <t>INSTALLATION TESTING COMMISSIONING</t>
  </si>
  <si>
    <t>TOTAL</t>
  </si>
  <si>
    <t>GST 9%</t>
  </si>
  <si>
    <t xml:space="preserve">Dell Desktop (Serial Number - (CPU - CXF5SK3, HZF5SK3, 5YF5SK3, JZF5SK3, 5VF5SK3, 8YF5SK3, JYF5SK3) (Monitor - HFY3HH3, H9C4HH3, H975HH3, HG05HH3, HFW4HH3, HFY4HH3, H986HH3)  </t>
  </si>
  <si>
    <t>151207683 (05/07/2022) (APS)</t>
  </si>
  <si>
    <t>151207683 (05-07-2022) (APS)</t>
  </si>
  <si>
    <t>W Box 2MP Dome Camera</t>
  </si>
  <si>
    <t>W Box 2MP Bullet Camera</t>
  </si>
  <si>
    <t>W D Purple HDD 2 TB</t>
  </si>
  <si>
    <t>Spike Board</t>
  </si>
  <si>
    <t>Port Forwarding charges</t>
  </si>
  <si>
    <t>Power Supply 2 Amps</t>
  </si>
  <si>
    <t>Patch cable</t>
  </si>
  <si>
    <t>W Box 4ch DVR Professional series</t>
  </si>
  <si>
    <t>Cabling RJ 59 copper + 3 + 1 with casing, cabling, laying (mtrs)</t>
  </si>
  <si>
    <t>VDP SOLUTION</t>
  </si>
  <si>
    <t>Wireless Video Intercom System by Panasonic</t>
  </si>
  <si>
    <t>Offer Price</t>
  </si>
  <si>
    <t>Outdoor Camera Unit / Door Station VLV522LJ</t>
  </si>
  <si>
    <t>Indoor Monitor Station</t>
  </si>
  <si>
    <t>Wireless Monitor Station</t>
  </si>
  <si>
    <t>Programming Charges</t>
  </si>
  <si>
    <t>Remote EM Lock with switching NC / No</t>
  </si>
  <si>
    <t>7*</t>
  </si>
  <si>
    <t>Relay for bell Switch</t>
  </si>
  <si>
    <t>Total (A)</t>
  </si>
  <si>
    <t>ANALOG SOLUTION</t>
  </si>
  <si>
    <t>WD Purple Surveillance Hard Disk 2 TB</t>
  </si>
  <si>
    <t>Enclosure with mounting</t>
  </si>
  <si>
    <t>TOTAL (B)</t>
  </si>
  <si>
    <t>TOTAL (A) 41400 + TOTAL (B)  17670 = 59070</t>
  </si>
  <si>
    <t>CGST @ 9% = 5316.3</t>
  </si>
  <si>
    <t>SGST @ 9% = 5316.3</t>
  </si>
  <si>
    <t>GRAND TOTAL = 69702.6/-</t>
  </si>
  <si>
    <t>Trolley</t>
  </si>
  <si>
    <t>1275VA Microtek UPS with Exide Solar Battery 150</t>
  </si>
  <si>
    <t>Viewsonic's Viewboard 86'' 4 K Ultra H D advanced next generation touch interactive panel. VESA compatible, 350 cd/m2, 8ms response, with ARM Quad Core CPU, 3 G RAM, 32 GB storage, optional slot in PC slot, WIFI slot, USB touch port, etc</t>
  </si>
  <si>
    <t>Interctive annotation software and ViewBoard Cast streaming software, content creation</t>
  </si>
  <si>
    <t>Slot in PC UPC IS-WP-3-J is, 8 GB Ram DDR4, 128GB
SDD, dual band Wifi, bluetooth, Gigabit LAN with
windows 10 pro 64 bit etc</t>
  </si>
  <si>
    <t>151218197 (03-08-2022)</t>
  </si>
  <si>
    <t>151219523 (08-08-2022)</t>
  </si>
  <si>
    <t>Computer Screen (Sr. No V909RPEW), HDMI Cable, 4GB RAM</t>
  </si>
  <si>
    <t>Discounted Price</t>
  </si>
  <si>
    <t>W Box 4 CH DVR, Professional series</t>
  </si>
  <si>
    <t>151221181 (12-08-2022)</t>
  </si>
  <si>
    <t>1225VA Microtek UPS with Exide Solar Battery 150</t>
  </si>
  <si>
    <t>151225533 (25-08-2022)</t>
  </si>
  <si>
    <t>Computer Screen 19", HDMI Cable, 4GB RAM</t>
  </si>
  <si>
    <t>Dahua 2 MP Varifocal Camera MFZ</t>
  </si>
  <si>
    <t>DVR Recording and Rework</t>
  </si>
  <si>
    <t>Cabling RJ 59 copper + 3 / Cat 6 with casing, cabling, laying</t>
  </si>
  <si>
    <t>Power Supply 16 Ch</t>
  </si>
  <si>
    <t>Relocation and Reinstallation camera charges</t>
  </si>
  <si>
    <t>W Box 2 MP Bullet / Dome Camera</t>
  </si>
  <si>
    <t>Repair and Restart of cameras</t>
  </si>
  <si>
    <t>GRAND TOTAL</t>
  </si>
  <si>
    <t>Sub TOTAL</t>
  </si>
  <si>
    <t>151207100 (04-07-2022)</t>
  </si>
  <si>
    <t>151081979 (02-08-2021) 151232499 (15-09-2022) (APS)</t>
  </si>
  <si>
    <t>Batch PC Monitor (Serial Number - U5HK9P2D, U5HK9TXZ, U5HK9TY6, U5HK9TYG, U5HK9TZ3)</t>
  </si>
  <si>
    <t>151233530 (19-08-2022)</t>
  </si>
  <si>
    <t>Monochrome laserjet printer CanonLBP6030BJ (Serial Number - NTNA616863, NTNA616865, NTNA616873, NTNA519585, NTNA616866)</t>
  </si>
  <si>
    <t>Pre Visit / Consultation Charges</t>
  </si>
  <si>
    <t>Service / Installation Charges</t>
  </si>
  <si>
    <t>Power Supply 12 VDC</t>
  </si>
  <si>
    <t>TOTAL (A) 37400 + TOTAL (B)  17615 = 55015</t>
  </si>
  <si>
    <t>CGST @ 9% = 4951.35</t>
  </si>
  <si>
    <t>SGST @ 9% = 4951.35</t>
  </si>
  <si>
    <t>GRAND TOTAL = 64917.7/-</t>
  </si>
  <si>
    <t>151238826 (03-10-2022)</t>
  </si>
  <si>
    <t>151238431 (30-09-2022) 151238826 (03-10-2022)</t>
  </si>
  <si>
    <t>PC UPS (Serial Number - 20221100601203465, 20221100601203466, 20221100601203467, 20221100601203468, 20221100601203609, 20221100601203610, 20221100601203611, 20221100601203612, 20221100601203517, 20221100601203518, 20221100601203519, 20221100601203520, 20221100601203509, 20221100601203510, 20221100601203511, 20221100601203512, 20221100601204195, 20221100601201534)</t>
  </si>
  <si>
    <t xml:space="preserve"> Cement_Dust_BP60_Dia 150 flexible</t>
  </si>
  <si>
    <t>1 inch Non return valve</t>
  </si>
  <si>
    <t>151242082 (11-10-2022) (APS)</t>
  </si>
  <si>
    <t>Dell P2419HJ 24'' Ultrathin Bezel IPS Monitor with 3H Hard Coating (Serial / Service Tag Number - HJ039893)</t>
  </si>
  <si>
    <t>Asus Laptop UX325JA-EG135TS I5-1035G, 8gb 512gb Ssd, WIN (Serial Number - L6N0LP02K331269)</t>
  </si>
  <si>
    <t>IGST 18%</t>
  </si>
  <si>
    <t>Amount</t>
  </si>
  <si>
    <t>4 TB WD Purple Surveillance Hard Disk</t>
  </si>
  <si>
    <t>2 MP Day &amp; Night Fixed Outdoor Bullet Network Camera</t>
  </si>
  <si>
    <t>Point to point access point: 802.11a/n/ac 5G Outdoor Wireless Bridge Internal 15dBi Antenna (works with CWM-F200, DWC-F256 &amp; DWC-F2000)</t>
  </si>
  <si>
    <t>4 MP Day &amp; Night Varifocal Outdoor Bullet Network Camera</t>
  </si>
  <si>
    <t>64CH 8 SATA RAID Network Video Recorder (NVR)</t>
  </si>
  <si>
    <t>24-Ports 10/100/1000Mbps + 4-Ports Combo GE/SFP Smart Managed Switch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</si>
  <si>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</si>
  <si>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</si>
  <si>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</si>
  <si>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</si>
  <si>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</si>
  <si>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 laying</t>
  </si>
  <si>
    <t>UTP Modular Plugs Pack of 100</t>
  </si>
  <si>
    <t>CAT6 UTP 24AWG PATCH CORD:1M,Plug 30U' Snagless</t>
  </si>
  <si>
    <t>8 port Unmanged Switch with 4 x 10/100/1000 Base-T PoE+ Ports, 1 x 10/100/1000 Base-T Port &amp; 2 x 100/1000 Base-X SFP port.  -40°C~70°C (-40°F~158°F) Operating Temperature.</t>
  </si>
  <si>
    <t>151250131 (31-10-2022)</t>
  </si>
  <si>
    <t xml:space="preserve">151238826 (03-10-2022) 151243722 (17-10-2022) </t>
  </si>
  <si>
    <t>151245736 (20-10-2022) (APS)</t>
  </si>
  <si>
    <t>151249755 (29-10-2022) (APS)</t>
  </si>
  <si>
    <t>PC with i3 12 gen 8GB RAM 1tb HDD (Serial Number (CPU - PG03CBT6, ) (Monitor - SVY775796)</t>
  </si>
  <si>
    <t>Monochrome laserjet printer CanonLBP6030BJ (Serial Number - 918468b01092aa21ntna521869, 918468b01092aa21ntna521893, 918468b01092aa21ntna521882, 918468b01092aa21ntna521866, 918468b01092aa21ntna521894, 918468b01092aa21ntna521891, 918468b01092aa21ntna521862, 918468b01092aa21ntna616793, 918468b01092aa21ntna616783, 918468b01092aa21ntna616795)</t>
  </si>
  <si>
    <t>Monochrome laserjet printer CanonLBP6030BJ (Serial Number - 918468b01092aa21ntna616941 )</t>
  </si>
  <si>
    <r>
      <t>PC with i3 12 gen 8GB RAM 1tb HDD (Serial Number (CPU - PG03CAZJ, PG03CB0L, PG03CAY</t>
    </r>
    <r>
      <rPr>
        <sz val="10"/>
        <color theme="1"/>
        <rFont val="Arial"/>
        <family val="2"/>
      </rPr>
      <t>J, PG03CB6C, PG03CAZE, PG03CB0Z, PG03CBSR, PG03CB17, PG03CB0M, PG03CBHF, PG03CBMF, PG03CBT9, PG03CB77) (Monitor - SVY778083, SVY775799, SVY776090, SVY775825, SVY775780, SVY775766, SVY776104, SVY775784, SVY776099, SVY775790</t>
    </r>
    <r>
      <rPr>
        <sz val="10"/>
        <rFont val="Arial"/>
        <family val="2"/>
      </rPr>
      <t xml:space="preserve">, </t>
    </r>
    <r>
      <rPr>
        <sz val="10"/>
        <color theme="1"/>
        <rFont val="Arial"/>
        <family val="2"/>
      </rPr>
      <t>SVY775848, SVY776095,  SVY776053)</t>
    </r>
  </si>
  <si>
    <t>Available</t>
  </si>
  <si>
    <t>Pending quantity</t>
  </si>
  <si>
    <t>Vendor</t>
  </si>
  <si>
    <t>Netsol</t>
  </si>
  <si>
    <t>Honeywell</t>
  </si>
  <si>
    <t>2 (Not yet dispatched)</t>
  </si>
  <si>
    <t>Not Receiving call</t>
  </si>
  <si>
    <t>ingram</t>
  </si>
  <si>
    <t>Exilir</t>
  </si>
  <si>
    <t>Dispatched 12</t>
  </si>
  <si>
    <t>KNX Cable</t>
  </si>
  <si>
    <t>151254985 (APS)</t>
  </si>
  <si>
    <t>Batch PC Monitor (Seial Number - V90A3V81, V90AK03A)</t>
  </si>
  <si>
    <t>Dahua 5 MP Starlight and WDR Series Dome camera, Max. 25 fps@5 MP (16:9 video output), 3.6 mm fixed lens (2.8 mm optional) , Built-in mic, Max. IR length 25 m, Smart IR, IP50, DC12V</t>
  </si>
  <si>
    <t>Dahua 5 MP Starlight and WDR Series Dome camera, Max. 25 fps@5 MP (16:9 video output), Starlight &amp; 100db WDR, 4 in 1 switchable(CVI/TVI/AHD/CVBS), 2.7-12mm Motorized lens, IR 60m,IP67, Metal</t>
  </si>
  <si>
    <t>Dahua  5 MP Starlight and WDR Series Bullet camera, Max. 25 fps@5 MP (16:9 video output), Starlight &amp; 100db WDR, 4 in 1 switchable(CVI/TVI/AHD/CVBS), 2.7-12mm Motorized lens, IR 60m,IP67, Metal</t>
  </si>
  <si>
    <t>Dahua 32 CH DVR Professional Series supporting 5 MP</t>
  </si>
  <si>
    <t>Custom made Camera Mount with Bracket (18 inch) with 2 plates and opening</t>
  </si>
  <si>
    <t>151261103 (28-11-2022) 151261613 (29-11-2022)</t>
  </si>
  <si>
    <t>151258226 (12-11-2022)</t>
  </si>
  <si>
    <t>Monochrome laserjet printer CanonLBP6030BJ (Serial Number - NTNA521865)</t>
  </si>
  <si>
    <t>Identix K90 Biometric Fingerprint And Card Reader Time &amp; Attendance With Access Control System Push Data Technology &amp; Battery Backup Warranty One Year</t>
  </si>
  <si>
    <t>Software Charges</t>
  </si>
  <si>
    <t>Honeywell 2MP IP Fixed Lens BulletCamera Cam, Built in Mic, 4MM / 2.8MM Lens, POE, IP67, VCA-Tripwire/Perimeter</t>
  </si>
  <si>
    <t>Honeywell 2MP IP Fixed Lens Dome Camera Cam, Built in Mic, 4MM / 2.8MM Lens, POE, IP67, VCA-Tripwire/Perimeter</t>
  </si>
  <si>
    <t xml:space="preserve"> Honeywell 4 MP Motorized Bullet Varifocal Motorized Lens 2.8-12mm, IH+265/ H.265/H.264 ,120dB WDR,Smart IR Range Up to 80 m Built-in Mic,SD Card Slot, Reset Button, ,Full Metal Housing,IP 67,IK10 </t>
  </si>
  <si>
    <t>Honeywell NVR Professional Series 80 CH</t>
  </si>
  <si>
    <t>16 Port POE Switch D link or Secue Eye</t>
  </si>
  <si>
    <t>8+2 Port POE Switch D link or Secue Eye</t>
  </si>
  <si>
    <t>RJ 45 Connector With Crimping etc complete</t>
  </si>
  <si>
    <t>HDMI cable (3mtrs)</t>
  </si>
  <si>
    <t>Dlink, CP Plus Or Similiar Network Rack 4 U</t>
  </si>
  <si>
    <t>Dlink, CP Plus Or Similiar Network Rack 2 U</t>
  </si>
  <si>
    <t>Switching Routing and Networking</t>
  </si>
  <si>
    <t>Supply and laying of cat 6 cables through PVC pipe / casing caping with clamping on surface wall</t>
  </si>
  <si>
    <t>DESCRIPTION</t>
  </si>
  <si>
    <t>KNX  MDT 1-10V DIMMING CONTROL DEVICE 4 FOLD</t>
  </si>
  <si>
    <t>KNX Zennio Z41 Pro Touch Display  Keypad Controller with 10 scenes and gateway</t>
  </si>
  <si>
    <t>KNX MULTI FUNCTIONAL SWITCH by Panasonic Thea IQ (12 channels)</t>
  </si>
  <si>
    <t>KNX Power Supply 640mA</t>
  </si>
  <si>
    <t>Programming Confriguration Charges</t>
  </si>
  <si>
    <t>App charges with interfacing</t>
  </si>
  <si>
    <t>KNX programming inteface port (temporary)</t>
  </si>
  <si>
    <t>KNX Cable (Supply only)</t>
  </si>
  <si>
    <t>CCTV</t>
  </si>
  <si>
    <t>Automation</t>
  </si>
  <si>
    <t>Quoted Price with GST</t>
  </si>
  <si>
    <t>Advance Received</t>
  </si>
  <si>
    <t>Supply of KNX Cable</t>
  </si>
  <si>
    <t>Balance</t>
  </si>
  <si>
    <t>Payment Summary</t>
  </si>
  <si>
    <t>Identix K90 Biometric Fingerprint And Card Reader Time &amp; Attendance With Access Control System Push Data Technology &amp;  Warranty One Year</t>
  </si>
  <si>
    <t>Battery Backup with 7 AH Battery Backup Kit</t>
  </si>
  <si>
    <t>SUB TOTAL</t>
  </si>
  <si>
    <t>151266049 (09-12-2022)</t>
  </si>
  <si>
    <t>151265479 (08-12-2022) (APS)</t>
  </si>
  <si>
    <t>151261613 (29-11-2022)</t>
  </si>
  <si>
    <t>151264212 (06-12-2022) (APS)</t>
  </si>
  <si>
    <t>Dot Matrix Printer (Tvse Msp 270) (Serial Number - 8901926000087)</t>
  </si>
  <si>
    <t>151271947 (23-12-2022)</t>
  </si>
  <si>
    <t>151272205 (24-12-2022) (APS)</t>
  </si>
  <si>
    <t>Computer Screen 19", HDMI Cable, 4GB RAM (Serial Number- U5HKA1BX)</t>
  </si>
  <si>
    <t>Batch PC Monitor (Serial Number - U5HKA1CP)</t>
  </si>
  <si>
    <t>Serial Communication cabel</t>
  </si>
  <si>
    <t>151275237 (03-01-2023)</t>
  </si>
  <si>
    <t>151258226 (21-10-2022)</t>
  </si>
  <si>
    <t>Limit switch_Magnetic_1.4 -10mm</t>
  </si>
  <si>
    <t>PC with i3 12 gen 8GB RAM 1tb HDD (Serial Number - (CPU - PG03CAZA, PG03CB2P) (Monitor - SVY928377, SVY928397)</t>
  </si>
  <si>
    <t>PC UPS (Serial Number - 242204546532, 242204546533)</t>
  </si>
  <si>
    <t>151272879 (27-12-2022)</t>
  </si>
  <si>
    <t>151261613 (29-11-2022) 151272879 (27-12-2022)</t>
  </si>
  <si>
    <t>151272905 (27-12-2022) (APS)</t>
  </si>
  <si>
    <t>PC UPS (Serial Number - 242204546527, 242204546568, 242204546631)</t>
  </si>
  <si>
    <t>PC UPS (Serial Number - 242204546502, 242204546505, 242204546528, 242204546566, 242204546569, 242204546632, 242204546526, 242204546529, 242204546567, 242204546630, 242204546633, 242204546504)</t>
  </si>
  <si>
    <t>615000</t>
  </si>
  <si>
    <t>Admixture Tank_15 ltrs</t>
  </si>
  <si>
    <t>151258226 (12-11-2022) 151261613 (29-11-2022) 151272879 (27-12-2022)</t>
  </si>
  <si>
    <t>Monochrome laserjet printer Brother H2321 (Serial Number - E73793K2N169496, E73793J2N140356, E73793K2N169535, E73793J2N140564, E73793K2N169555, E73793K2N169559, E73793K2N169517, E73793K2N169510, E73793K2N169501, E73793J2N140562)</t>
  </si>
  <si>
    <t>151279815 (12-01-2023)</t>
  </si>
  <si>
    <t>Not supplied</t>
  </si>
  <si>
    <t>Batch PC Monitor (Serial Number - U5HKB0N2, U5HKB1C9, U5HKB1MR, U5HKD1D6)</t>
  </si>
  <si>
    <t>151273461 (28-12-2022) (APS)</t>
  </si>
  <si>
    <t>Dell PC (Serial Number - (CPU - 5GLC6V3, HFLC6V3, HGLC6V3, FFLC6V3, FGLC6V3, 7GLC6V3, 4GLC6V3, 3HLC6V3) (Monitor - CV29JT3, D1WBJT3, CV09JT3, D1W9JT3, D1T8JT3, D1SBJT3, CV1BJT3, CV48JT3)</t>
  </si>
  <si>
    <t>151282598 (17-01-2023) (APS)</t>
  </si>
  <si>
    <t>151280693 (13-01-2023)</t>
  </si>
  <si>
    <t>Dell PC (Serial Number - (CPU- 2HLC6V3, GFLC6V3, JGLC6V3, 2GLC6V3, DFLC6V3, 3GLC6V3, DGLC6V3, JFLC6V3, CGLC6V3, 1HLC6V3) (Monitor - CV38JT3, D1X7JT3, D1W7JT3, D1Y7JT3, D1R9JT3, D1VBJT3, CV3BJT3, CV2CJT3, CV0BJT3, CV1CJT3)</t>
  </si>
  <si>
    <t>Active Components</t>
  </si>
  <si>
    <t>Dlink or Similar 12X 4 MP High Speed Dome Network Camera</t>
  </si>
  <si>
    <t>Dlink or Similar 2 MP Day &amp; Night Fixed Outdoor Bullet Network Camera</t>
  </si>
  <si>
    <t>Dlink 4 MP Day &amp; Night Varifocal Outdoor Bullet Network Camera</t>
  </si>
  <si>
    <t>Dlink or Similar 64CH 8 SATA RAID Network Video Recorder (NVR)</t>
  </si>
  <si>
    <t>Dlink or Similar 8-Ports 10/100/1000Mbps PoE + 2-Ports SFP 100/1000Mbps Smart Managed Switch, 65Watts</t>
  </si>
  <si>
    <t>Dlink or Similar 7 port Unmanged Switch with 4 x 10/100/1000 Base-T PoE+ Ports, 1 x 10/100/1000 Base-T Port &amp; 2 x 100/1000 Base-X SFP port.  -40°C~70°C (-40°F~158°F) Operating Temperature.</t>
  </si>
  <si>
    <t>Dlink or Similar 1000Base-LX Single-Mode, 10KM SFP Transceiver</t>
  </si>
  <si>
    <t>Dlink or Similar 1000Base-LX Single Mode SFP transceiver. 10 Km. -40° to 85° C operating temperature.</t>
  </si>
  <si>
    <t>32'' LED Display Samsung or Similar</t>
  </si>
  <si>
    <t>SUB TOTAL (1)</t>
  </si>
  <si>
    <t>Passive Components</t>
  </si>
  <si>
    <t>Dlink or Similar Outdoor 6U Rack IP 55</t>
  </si>
  <si>
    <t>Dlink or Similar Wall Mount Rack 6U x 550 W x 450 D, with Standard accessories</t>
  </si>
  <si>
    <t>Dlink or Similar Patch Panel  UTP Keystone- 24 Port- Unloaded (Cat 5e,Cat 6 &amp; Cat 6 A )</t>
  </si>
  <si>
    <t>Dlink or Similar Jack Cat 6 Keystone UTP - White</t>
  </si>
  <si>
    <t>Cabling with CAT 6 Dlink cable with casing, cabling, laying</t>
  </si>
  <si>
    <t>Dlink or Similar Dlink or Similar UTP Modular Plugs Pack of 100</t>
  </si>
  <si>
    <t>Dlink or Similar CAT6 UTP 24AWG PATCH CORD:1M,Plug 30U' Snagless</t>
  </si>
  <si>
    <t>Dlink or Similar O. F.Cable 06F Outdoor - Armoured Unitube SM - HDPE Sheath (qty in meters) with pulling/laying arially</t>
  </si>
  <si>
    <t>Dlink or Similar LIU 12 Port Rack Mount - Loaded (SC) SM</t>
  </si>
  <si>
    <t>Dlink or Similar LIU 6 PORT Rack Mount - Loaded</t>
  </si>
  <si>
    <t>Dlink or Similar PIGTAIL SC SM SIMPLEX LENGTH- 1m</t>
  </si>
  <si>
    <t>Dlink or Similar PATCH CORD LC-SC SM DUPLEX LENGTH- 1m</t>
  </si>
  <si>
    <t>INSTALLATION TESTING COMMISSIONING for (1) and (2)</t>
  </si>
  <si>
    <t>SUB TOTAL (2)</t>
  </si>
  <si>
    <t>SUB TOTAL (1) + (2)</t>
  </si>
  <si>
    <t>Note : Fiber Slicing per no to be charged @ 950/- per as actualls</t>
  </si>
  <si>
    <t>151282825 (18-01-2023) (APS)</t>
  </si>
  <si>
    <t>151285098 (23-01-2023)</t>
  </si>
  <si>
    <t>Dell PC (Serial Number - (CPU - 9GLC6V3) (Monitor - CV39JT3 )</t>
  </si>
  <si>
    <t>Dell PC (Serial Number - (CPU - 8GLC6V3, 4HLC6V3, 1GLC6V3, 6GLC6V3, GGLC6V3) (Monitor - D1V9JT3, D1S8JT3, D1T9JT3, CV59JT3, D1X8JT3)</t>
  </si>
  <si>
    <t>PC UPS (Serial Number - 242204543238, 242204543241, 242204543281, 242204543336, 242204546591, 242204543239, 242204543279, 242204543334, 242204543337, 242204546592, 242204543240, 242204543280, 242204543335, 242204546590, 242204546593, 242204543278, 242204546503)</t>
  </si>
  <si>
    <t>151285543 (24-01-2023)</t>
  </si>
  <si>
    <t xml:space="preserve">151279815 (12-01-2023) </t>
  </si>
  <si>
    <t>Monochrome laserjet printer Brother H2321 (Serial Number - E73793K2N169663, E73793L2N205795, E73793J2N139781, E73793L2N205846, E73793L2N210568, E73793K2N169543)</t>
  </si>
  <si>
    <t>12+4</t>
  </si>
  <si>
    <t>151288108 (30-01-2023)</t>
  </si>
  <si>
    <t>Program Flushing</t>
  </si>
  <si>
    <t>Panasonic Port Creation (KX-TES824)</t>
  </si>
  <si>
    <t>Re programming charges</t>
  </si>
  <si>
    <t>151290901 (06-02-2023) (APS)</t>
  </si>
  <si>
    <t>151282598 (17-01-2023) 151292572 (09-02-2023) (APS)</t>
  </si>
  <si>
    <t>151290901 (06-01-2023) (APS)</t>
  </si>
  <si>
    <t>151272879 (27-12-2023) 151280693 (13-01-2023)</t>
  </si>
  <si>
    <t>Monochrome laserjet printer Brother H2321 (Serial Number - E73793K2N169836, E73793K2N169859, E73793K2N169819, E73793K2N169850, E73793K2N169852, E73793K2N169857, E73793K2N169873, E73793K2N169845)</t>
  </si>
  <si>
    <t>Monochrome laserjet printer Brother H2321 (Serial Number - E73793L2N207127)</t>
  </si>
  <si>
    <t>Batch PC Monitor (Serial Number - SV90AMR71, SV90AHZGH)</t>
  </si>
  <si>
    <t>PC UPS (Serial Number - 242204546130, 242204546131, 242204546132)</t>
  </si>
  <si>
    <t>Computer Screen 19", HDMI Cable, 4GB RAM (Serial Number - SV90AMPY6, SV90AK5NR) (RAM - 202210032378, 202210032552)</t>
  </si>
  <si>
    <t>151293864 (11-02-2023) (APS)</t>
  </si>
  <si>
    <t>Hot dip galvanized octagonal / hexagonal, tripod col (3mm thickness, 4 mtrs height)</t>
  </si>
  <si>
    <t>Base Plate 200 x 200</t>
  </si>
  <si>
    <t>In build junction box Bajaj Similar</t>
  </si>
  <si>
    <t>Double arm / single arm bracket (1 mtr length)</t>
  </si>
  <si>
    <t>Template</t>
  </si>
  <si>
    <t>4 way conector</t>
  </si>
  <si>
    <t>Foundation bold M16 600mm (1 Set)</t>
  </si>
  <si>
    <t>Excavation 40cmx40cmx50cm</t>
  </si>
  <si>
    <t>Foundation with footing and concreting with shuttering etc</t>
  </si>
  <si>
    <t>Fabrication</t>
  </si>
  <si>
    <t>Erection of pole</t>
  </si>
  <si>
    <t>Transportation</t>
  </si>
  <si>
    <t>151294292 (13-02-2023) (APS)</t>
  </si>
  <si>
    <t>151279647 (12-01-2023) (APS)</t>
  </si>
  <si>
    <t>151296060 (16-02-2023) (APS)</t>
  </si>
  <si>
    <t>151294939 (14-02-2023) (APS)</t>
  </si>
  <si>
    <t>151296157 (16-02-2023)</t>
  </si>
  <si>
    <t>615837</t>
  </si>
  <si>
    <t>Control Room Chair</t>
  </si>
  <si>
    <t>151300858 (25-02-2023) (APS)</t>
  </si>
  <si>
    <t>151301248 (27-02-2023)</t>
  </si>
  <si>
    <t>151294161 (13-02-2023)</t>
  </si>
  <si>
    <t>Monochrome laserjet printer Brother H2321 (Serial Number - E73793M2N242651, E73793A3N255033, E73793A3N255009, E73793M2N242642, E73793A3N255049)</t>
  </si>
  <si>
    <t>Control Room Desk_1000×500×750</t>
  </si>
  <si>
    <t xml:space="preserve">Quoted Price
with GST </t>
  </si>
  <si>
    <t xml:space="preserve">Quoted Price with GST </t>
  </si>
  <si>
    <t>Received Advance</t>
  </si>
  <si>
    <t xml:space="preserve">CCTV </t>
  </si>
  <si>
    <t xml:space="preserve">Automation </t>
  </si>
  <si>
    <t xml:space="preserve">Supply of KNX
Cable </t>
  </si>
  <si>
    <t xml:space="preserve">Grand Total </t>
  </si>
  <si>
    <t xml:space="preserve">Balance </t>
  </si>
  <si>
    <t>151288592 (31-10-2023) (APS)</t>
  </si>
  <si>
    <t>151302474 (02-03-2023)</t>
  </si>
  <si>
    <t>151305308 (08-03-2023) (APS)</t>
  </si>
  <si>
    <t>151306604 (13-03-2023)</t>
  </si>
  <si>
    <t>Computer Screen 19", HDMI Cable, 4GB RAM (Serial Number - SV90AM3V2)</t>
  </si>
  <si>
    <t>1100VA Microtek UPS with Exide Solar Battery 150 Ah</t>
  </si>
  <si>
    <t>151311194 (21-03-2023)</t>
  </si>
  <si>
    <t>151308917 (16-03-2023) (APS)</t>
  </si>
  <si>
    <t>Dell PC (Serial Number - (CPU - BGLC6V3) (Monitor - D1W8JT3)</t>
  </si>
  <si>
    <t>Batch PC Monitor (Serial Number - SV90A3TTZ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</si>
</sst>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222222"/>
      <name val="Calibri"/>
      <family val="2"/>
    </font>
    <font>
      <sz val="10"/>
      <color theme="1"/>
      <name val="Arial"/>
      <family val="2"/>
    </font>
    <font>
      <b/>
      <sz val="11"/>
      <color theme="1"/>
      <name val="Calibri  "/>
    </font>
    <font>
      <sz val="11"/>
      <color theme="1"/>
      <name val="Calibri  "/>
    </font>
    <font>
      <sz val="11"/>
      <name val="Calibri  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  "/>
    </font>
    <font>
      <sz val="10"/>
      <name val="Arial  "/>
    </font>
    <font>
      <sz val="10"/>
      <color theme="1"/>
      <name val="Calibri"/>
      <family val="2"/>
      <scheme val="minor"/>
    </font>
    <font>
      <sz val="10"/>
      <color theme="1"/>
      <name val="Arial  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rgb="FF22222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7" fillId="0" borderId="0" applyFont="0" applyFill="0" applyBorder="0" applyAlignment="0" applyProtection="0"/>
  </cellStyleXfs>
  <cellXfs count="24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1" xfId="0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5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0" fillId="0" borderId="1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0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/>
    <xf numFmtId="0" fontId="9" fillId="0" borderId="0" xfId="0" applyFont="1" applyAlignment="1">
      <alignment vertical="top"/>
    </xf>
    <xf numFmtId="0" fontId="10" fillId="0" borderId="5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10" fillId="0" borderId="0" xfId="0" applyFont="1" applyFill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 wrapText="1"/>
    </xf>
    <xf numFmtId="0" fontId="11" fillId="0" borderId="0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10" fillId="3" borderId="0" xfId="0" applyFont="1" applyFill="1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9" fillId="0" borderId="0" xfId="0" applyFont="1"/>
    <xf numFmtId="0" fontId="5" fillId="0" borderId="0" xfId="0" applyFont="1"/>
    <xf numFmtId="0" fontId="19" fillId="0" borderId="1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" fontId="19" fillId="0" borderId="2" xfId="0" applyNumberFormat="1" applyFont="1" applyFill="1" applyBorder="1" applyAlignment="1">
      <alignment horizontal="center" vertical="center" wrapText="1"/>
    </xf>
    <xf numFmtId="1" fontId="19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1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19" fillId="0" borderId="1" xfId="1" applyNumberFormat="1" applyFont="1" applyFill="1" applyBorder="1" applyAlignment="1">
      <alignment horizontal="center" vertical="center" wrapText="1"/>
    </xf>
    <xf numFmtId="0" fontId="18" fillId="0" borderId="0" xfId="0" applyFont="1"/>
    <xf numFmtId="0" fontId="5" fillId="0" borderId="1" xfId="0" applyFont="1" applyBorder="1"/>
    <xf numFmtId="0" fontId="18" fillId="0" borderId="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3" fontId="9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23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21" fillId="0" borderId="1" xfId="0" applyFont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3">
    <dxf>
      <font>
        <strike val="0"/>
        <color auto="1"/>
      </font>
      <numFmt numFmtId="164" formatCode="yy\vyy\i\lyybb\le;;;"/>
    </dxf>
    <dxf>
      <font>
        <strike val="0"/>
        <color auto="1"/>
      </font>
      <numFmt numFmtId="164" formatCode="yy\vyy\i\lyybb\le;;;"/>
    </dxf>
    <dxf>
      <font>
        <strike val="0"/>
        <color auto="1"/>
      </font>
      <numFmt numFmtId="164" formatCode="yy\vyy\i\lyybb\le;;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D22" sqref="D22"/>
    </sheetView>
  </sheetViews>
  <sheetFormatPr defaultColWidth="9.109375" defaultRowHeight="14.4"/>
  <cols>
    <col min="1" max="1" width="7.88671875" style="2" customWidth="1"/>
    <col min="2" max="2" width="11" style="2" customWidth="1"/>
    <col min="3" max="3" width="9.5546875" style="2" customWidth="1"/>
    <col min="4" max="4" width="22.6640625" style="2" customWidth="1"/>
    <col min="5" max="5" width="4.44140625" style="2" customWidth="1"/>
    <col min="6" max="6" width="6.88671875" style="2" customWidth="1"/>
    <col min="7" max="16384" width="9.109375" style="2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3.75" customHeight="1">
      <c r="A2" s="1">
        <v>1</v>
      </c>
      <c r="B2" s="4" t="s">
        <v>10</v>
      </c>
      <c r="C2" s="5" t="s">
        <v>11</v>
      </c>
      <c r="D2" s="5" t="s">
        <v>12</v>
      </c>
      <c r="E2" s="1">
        <v>50</v>
      </c>
      <c r="F2" s="1">
        <v>565</v>
      </c>
      <c r="G2" s="1">
        <f>E2*F2</f>
        <v>28250</v>
      </c>
    </row>
    <row r="3" spans="1:7" ht="39.75" customHeight="1">
      <c r="A3" s="1">
        <v>2</v>
      </c>
      <c r="B3" s="6" t="s">
        <v>13</v>
      </c>
      <c r="C3" s="5" t="s">
        <v>14</v>
      </c>
      <c r="D3" s="5" t="s">
        <v>15</v>
      </c>
      <c r="E3" s="1">
        <v>10</v>
      </c>
      <c r="F3" s="1">
        <v>6521</v>
      </c>
      <c r="G3" s="1">
        <f>E3*F3</f>
        <v>65210</v>
      </c>
    </row>
    <row r="4" spans="1:7" ht="24" customHeight="1">
      <c r="A4" s="189" t="s">
        <v>6</v>
      </c>
      <c r="B4" s="190"/>
      <c r="C4" s="190"/>
      <c r="D4" s="190"/>
      <c r="E4" s="190"/>
      <c r="F4" s="191"/>
      <c r="G4" s="3">
        <f>SUM(G2:G3)</f>
        <v>93460</v>
      </c>
    </row>
    <row r="5" spans="1:7" ht="25.5" customHeight="1">
      <c r="A5" s="189" t="s">
        <v>8</v>
      </c>
      <c r="B5" s="190"/>
      <c r="C5" s="190"/>
      <c r="D5" s="190"/>
      <c r="E5" s="190"/>
      <c r="F5" s="191"/>
      <c r="G5" s="3">
        <f>G4*9%</f>
        <v>8411.4</v>
      </c>
    </row>
    <row r="6" spans="1:7" ht="20.25" customHeight="1">
      <c r="A6" s="189" t="s">
        <v>9</v>
      </c>
      <c r="B6" s="190"/>
      <c r="C6" s="190"/>
      <c r="D6" s="190"/>
      <c r="E6" s="190"/>
      <c r="F6" s="191"/>
      <c r="G6" s="3">
        <f>G4*9%</f>
        <v>8411.4</v>
      </c>
    </row>
    <row r="7" spans="1:7" ht="18.75" customHeight="1">
      <c r="A7" s="189" t="s">
        <v>7</v>
      </c>
      <c r="B7" s="190"/>
      <c r="C7" s="190"/>
      <c r="D7" s="190"/>
      <c r="E7" s="190"/>
      <c r="F7" s="191"/>
      <c r="G7" s="3">
        <f>SUM(G4:G6)</f>
        <v>110282.79999999999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D11" sqref="D11"/>
    </sheetView>
  </sheetViews>
  <sheetFormatPr defaultRowHeight="14.4"/>
  <cols>
    <col min="2" max="2" width="28" customWidth="1"/>
    <col min="3" max="3" width="17.33203125" customWidth="1"/>
    <col min="4" max="4" width="23.44140625" customWidth="1"/>
  </cols>
  <sheetData>
    <row r="1" spans="1:7">
      <c r="A1" s="7" t="s">
        <v>0</v>
      </c>
      <c r="B1" s="7" t="s">
        <v>1</v>
      </c>
      <c r="C1" s="7" t="s">
        <v>2</v>
      </c>
      <c r="D1" s="7" t="s">
        <v>21</v>
      </c>
      <c r="E1" s="7" t="s">
        <v>4</v>
      </c>
      <c r="F1" s="7" t="s">
        <v>5</v>
      </c>
      <c r="G1" s="7" t="s">
        <v>6</v>
      </c>
    </row>
    <row r="2" spans="1:7" ht="58.5" customHeight="1">
      <c r="A2" s="12">
        <v>1</v>
      </c>
      <c r="B2" s="6" t="s">
        <v>34</v>
      </c>
      <c r="C2" s="5">
        <v>616026</v>
      </c>
      <c r="D2" s="5" t="s">
        <v>26</v>
      </c>
      <c r="E2" s="12">
        <v>10</v>
      </c>
      <c r="F2" s="12">
        <v>5614</v>
      </c>
      <c r="G2" s="12">
        <f>E2*F2</f>
        <v>56140</v>
      </c>
    </row>
    <row r="3" spans="1:7" ht="26.4">
      <c r="A3" s="12">
        <v>2</v>
      </c>
      <c r="B3" s="4" t="s">
        <v>37</v>
      </c>
      <c r="C3" s="17" t="s">
        <v>35</v>
      </c>
      <c r="D3" s="17" t="s">
        <v>36</v>
      </c>
      <c r="E3" s="12">
        <v>40</v>
      </c>
      <c r="F3" s="12">
        <v>112</v>
      </c>
      <c r="G3" s="12">
        <f t="shared" ref="G3" si="0">E3*F3</f>
        <v>4480</v>
      </c>
    </row>
    <row r="4" spans="1:7">
      <c r="A4" s="192" t="s">
        <v>6</v>
      </c>
      <c r="B4" s="193"/>
      <c r="C4" s="193"/>
      <c r="D4" s="193"/>
      <c r="E4" s="193"/>
      <c r="F4" s="194"/>
      <c r="G4" s="7">
        <f>SUM(G2:G3)</f>
        <v>60620</v>
      </c>
    </row>
    <row r="5" spans="1:7">
      <c r="A5" s="192" t="s">
        <v>8</v>
      </c>
      <c r="B5" s="193"/>
      <c r="C5" s="193"/>
      <c r="D5" s="193"/>
      <c r="E5" s="193"/>
      <c r="F5" s="194"/>
      <c r="G5" s="7">
        <f>G4*9%</f>
        <v>5455.8</v>
      </c>
    </row>
    <row r="6" spans="1:7">
      <c r="A6" s="192" t="s">
        <v>9</v>
      </c>
      <c r="B6" s="193"/>
      <c r="C6" s="193"/>
      <c r="D6" s="193"/>
      <c r="E6" s="193"/>
      <c r="F6" s="194"/>
      <c r="G6" s="7">
        <f>G4*9%</f>
        <v>5455.8</v>
      </c>
    </row>
    <row r="7" spans="1:7">
      <c r="A7" s="192" t="s">
        <v>7</v>
      </c>
      <c r="B7" s="193"/>
      <c r="C7" s="193"/>
      <c r="D7" s="193"/>
      <c r="E7" s="193"/>
      <c r="F7" s="194"/>
      <c r="G7" s="7">
        <f>SUM(G4:G6)</f>
        <v>71531.600000000006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I30" sqref="I30"/>
    </sheetView>
  </sheetViews>
  <sheetFormatPr defaultRowHeight="14.4"/>
  <cols>
    <col min="1" max="1" width="9" style="164" bestFit="1" customWidth="1"/>
    <col min="2" max="2" width="83.109375" style="164" customWidth="1"/>
    <col min="3" max="4" width="9" style="164" bestFit="1" customWidth="1"/>
    <col min="5" max="5" width="10.5546875" style="164" customWidth="1"/>
    <col min="6" max="16384" width="8.88671875" style="164"/>
  </cols>
  <sheetData>
    <row r="1" spans="1:5">
      <c r="A1" s="227" t="s">
        <v>272</v>
      </c>
      <c r="B1" s="227"/>
      <c r="C1" s="227"/>
      <c r="D1" s="227"/>
      <c r="E1" s="163"/>
    </row>
    <row r="2" spans="1:5">
      <c r="A2" s="160" t="s">
        <v>0</v>
      </c>
      <c r="B2" s="160" t="s">
        <v>21</v>
      </c>
      <c r="C2" s="160" t="s">
        <v>4</v>
      </c>
      <c r="D2" s="160" t="s">
        <v>5</v>
      </c>
      <c r="E2" s="160" t="s">
        <v>162</v>
      </c>
    </row>
    <row r="3" spans="1:5">
      <c r="A3" s="165">
        <v>1</v>
      </c>
      <c r="B3" s="165" t="s">
        <v>273</v>
      </c>
      <c r="C3" s="165">
        <v>4</v>
      </c>
      <c r="D3" s="166">
        <v>84690</v>
      </c>
      <c r="E3" s="166">
        <f t="shared" ref="E3:E12" si="0">C3*D3</f>
        <v>338760</v>
      </c>
    </row>
    <row r="4" spans="1:5">
      <c r="A4" s="165">
        <v>2</v>
      </c>
      <c r="B4" s="165" t="s">
        <v>274</v>
      </c>
      <c r="C4" s="165">
        <v>12</v>
      </c>
      <c r="D4" s="166">
        <v>8400</v>
      </c>
      <c r="E4" s="166">
        <f t="shared" si="0"/>
        <v>100800</v>
      </c>
    </row>
    <row r="5" spans="1:5">
      <c r="A5" s="165">
        <v>3</v>
      </c>
      <c r="B5" s="165" t="s">
        <v>275</v>
      </c>
      <c r="C5" s="165">
        <v>4</v>
      </c>
      <c r="D5" s="166">
        <v>24400</v>
      </c>
      <c r="E5" s="166">
        <f t="shared" si="0"/>
        <v>97600</v>
      </c>
    </row>
    <row r="6" spans="1:5">
      <c r="A6" s="165">
        <v>4</v>
      </c>
      <c r="B6" s="165" t="s">
        <v>276</v>
      </c>
      <c r="C6" s="165">
        <v>1</v>
      </c>
      <c r="D6" s="166">
        <v>162400</v>
      </c>
      <c r="E6" s="166">
        <f t="shared" si="0"/>
        <v>162400</v>
      </c>
    </row>
    <row r="7" spans="1:5" ht="28.8">
      <c r="A7" s="165">
        <v>5</v>
      </c>
      <c r="B7" s="165" t="s">
        <v>277</v>
      </c>
      <c r="C7" s="165">
        <v>1</v>
      </c>
      <c r="D7" s="166">
        <v>15000</v>
      </c>
      <c r="E7" s="166">
        <f t="shared" si="0"/>
        <v>15000</v>
      </c>
    </row>
    <row r="8" spans="1:5" ht="28.8">
      <c r="A8" s="165">
        <v>6</v>
      </c>
      <c r="B8" s="165" t="s">
        <v>278</v>
      </c>
      <c r="C8" s="165">
        <v>4</v>
      </c>
      <c r="D8" s="166">
        <v>49400</v>
      </c>
      <c r="E8" s="166">
        <f t="shared" si="0"/>
        <v>197600</v>
      </c>
    </row>
    <row r="9" spans="1:5">
      <c r="A9" s="165">
        <v>7</v>
      </c>
      <c r="B9" s="165" t="s">
        <v>279</v>
      </c>
      <c r="C9" s="165">
        <v>2</v>
      </c>
      <c r="D9" s="166">
        <v>5990</v>
      </c>
      <c r="E9" s="166">
        <f t="shared" si="0"/>
        <v>11980</v>
      </c>
    </row>
    <row r="10" spans="1:5" ht="28.8">
      <c r="A10" s="165">
        <v>8</v>
      </c>
      <c r="B10" s="165" t="s">
        <v>280</v>
      </c>
      <c r="C10" s="165">
        <v>8</v>
      </c>
      <c r="D10" s="166">
        <v>10880</v>
      </c>
      <c r="E10" s="166">
        <f t="shared" si="0"/>
        <v>87040</v>
      </c>
    </row>
    <row r="11" spans="1:5">
      <c r="A11" s="165">
        <v>9</v>
      </c>
      <c r="B11" s="165" t="s">
        <v>163</v>
      </c>
      <c r="C11" s="165">
        <v>2</v>
      </c>
      <c r="D11" s="166">
        <v>18380</v>
      </c>
      <c r="E11" s="166">
        <f t="shared" si="0"/>
        <v>36760</v>
      </c>
    </row>
    <row r="12" spans="1:5">
      <c r="A12" s="165">
        <v>10</v>
      </c>
      <c r="B12" s="165" t="s">
        <v>281</v>
      </c>
      <c r="C12" s="165">
        <v>1</v>
      </c>
      <c r="D12" s="166">
        <v>35990</v>
      </c>
      <c r="E12" s="166">
        <f t="shared" si="0"/>
        <v>35990</v>
      </c>
    </row>
    <row r="13" spans="1:5">
      <c r="A13" s="189" t="s">
        <v>282</v>
      </c>
      <c r="B13" s="190"/>
      <c r="C13" s="190"/>
      <c r="D13" s="191"/>
      <c r="E13" s="167">
        <f>SUM(E3:E12)</f>
        <v>1083930</v>
      </c>
    </row>
    <row r="14" spans="1:5">
      <c r="A14" s="168"/>
      <c r="B14" s="168"/>
      <c r="C14" s="168"/>
      <c r="D14" s="168"/>
      <c r="E14" s="169"/>
    </row>
    <row r="15" spans="1:5">
      <c r="A15" s="192" t="s">
        <v>283</v>
      </c>
      <c r="B15" s="193"/>
      <c r="C15" s="193"/>
      <c r="D15" s="194"/>
      <c r="E15" s="168"/>
    </row>
    <row r="16" spans="1:5">
      <c r="A16" s="160" t="s">
        <v>0</v>
      </c>
      <c r="B16" s="160" t="s">
        <v>21</v>
      </c>
      <c r="C16" s="160" t="s">
        <v>4</v>
      </c>
      <c r="D16" s="160" t="s">
        <v>5</v>
      </c>
      <c r="E16" s="160" t="s">
        <v>162</v>
      </c>
    </row>
    <row r="17" spans="1:5">
      <c r="A17" s="165">
        <v>1</v>
      </c>
      <c r="B17" s="165" t="s">
        <v>284</v>
      </c>
      <c r="C17" s="165">
        <v>4</v>
      </c>
      <c r="D17" s="166">
        <v>24990</v>
      </c>
      <c r="E17" s="166">
        <f t="shared" ref="E17:E29" si="1">C17*D17</f>
        <v>99960</v>
      </c>
    </row>
    <row r="18" spans="1:5">
      <c r="A18" s="165">
        <v>2</v>
      </c>
      <c r="B18" s="165" t="s">
        <v>285</v>
      </c>
      <c r="C18" s="165">
        <v>1</v>
      </c>
      <c r="D18" s="166">
        <v>7600</v>
      </c>
      <c r="E18" s="166">
        <f t="shared" si="1"/>
        <v>7600</v>
      </c>
    </row>
    <row r="19" spans="1:5">
      <c r="A19" s="165">
        <v>3</v>
      </c>
      <c r="B19" s="165" t="s">
        <v>286</v>
      </c>
      <c r="C19" s="165">
        <v>6</v>
      </c>
      <c r="D19" s="166">
        <v>2600</v>
      </c>
      <c r="E19" s="166">
        <f t="shared" si="1"/>
        <v>15600</v>
      </c>
    </row>
    <row r="20" spans="1:5">
      <c r="A20" s="165">
        <v>4</v>
      </c>
      <c r="B20" s="165" t="s">
        <v>287</v>
      </c>
      <c r="C20" s="165">
        <v>36</v>
      </c>
      <c r="D20" s="166">
        <v>180</v>
      </c>
      <c r="E20" s="166">
        <f t="shared" si="1"/>
        <v>6480</v>
      </c>
    </row>
    <row r="21" spans="1:5">
      <c r="A21" s="165">
        <v>5</v>
      </c>
      <c r="B21" s="163" t="s">
        <v>288</v>
      </c>
      <c r="C21" s="165">
        <v>60</v>
      </c>
      <c r="D21" s="166">
        <v>80</v>
      </c>
      <c r="E21" s="166">
        <f t="shared" si="1"/>
        <v>4800</v>
      </c>
    </row>
    <row r="22" spans="1:5">
      <c r="A22" s="165">
        <v>6</v>
      </c>
      <c r="B22" s="165" t="s">
        <v>289</v>
      </c>
      <c r="C22" s="165">
        <v>1</v>
      </c>
      <c r="D22" s="166">
        <v>400</v>
      </c>
      <c r="E22" s="166">
        <f t="shared" si="1"/>
        <v>400</v>
      </c>
    </row>
    <row r="23" spans="1:5">
      <c r="A23" s="165">
        <v>7</v>
      </c>
      <c r="B23" s="165" t="s">
        <v>290</v>
      </c>
      <c r="C23" s="165">
        <v>36</v>
      </c>
      <c r="D23" s="166">
        <v>180</v>
      </c>
      <c r="E23" s="166">
        <f t="shared" si="1"/>
        <v>6480</v>
      </c>
    </row>
    <row r="24" spans="1:5" ht="28.8">
      <c r="A24" s="165">
        <v>8</v>
      </c>
      <c r="B24" s="165" t="s">
        <v>291</v>
      </c>
      <c r="C24" s="165">
        <v>3000</v>
      </c>
      <c r="D24" s="166">
        <v>120</v>
      </c>
      <c r="E24" s="166">
        <f t="shared" si="1"/>
        <v>360000</v>
      </c>
    </row>
    <row r="25" spans="1:5">
      <c r="A25" s="165">
        <v>9</v>
      </c>
      <c r="B25" s="165" t="s">
        <v>292</v>
      </c>
      <c r="C25" s="165">
        <v>4</v>
      </c>
      <c r="D25" s="166">
        <v>11160</v>
      </c>
      <c r="E25" s="166">
        <f t="shared" si="1"/>
        <v>44640</v>
      </c>
    </row>
    <row r="26" spans="1:5">
      <c r="A26" s="165">
        <v>10</v>
      </c>
      <c r="B26" s="165" t="s">
        <v>293</v>
      </c>
      <c r="C26" s="165">
        <v>2</v>
      </c>
      <c r="D26" s="166">
        <v>5800</v>
      </c>
      <c r="E26" s="166">
        <f t="shared" si="1"/>
        <v>11600</v>
      </c>
    </row>
    <row r="27" spans="1:5">
      <c r="A27" s="165">
        <v>11</v>
      </c>
      <c r="B27" s="165" t="s">
        <v>294</v>
      </c>
      <c r="C27" s="165">
        <v>60</v>
      </c>
      <c r="D27" s="166">
        <v>300</v>
      </c>
      <c r="E27" s="166">
        <f t="shared" si="1"/>
        <v>18000</v>
      </c>
    </row>
    <row r="28" spans="1:5">
      <c r="A28" s="165">
        <v>12</v>
      </c>
      <c r="B28" s="165" t="s">
        <v>295</v>
      </c>
      <c r="C28" s="165">
        <v>10</v>
      </c>
      <c r="D28" s="166">
        <v>1000</v>
      </c>
      <c r="E28" s="166">
        <f t="shared" si="1"/>
        <v>10000</v>
      </c>
    </row>
    <row r="29" spans="1:5">
      <c r="A29" s="165">
        <v>13</v>
      </c>
      <c r="B29" s="114" t="s">
        <v>296</v>
      </c>
      <c r="C29" s="165">
        <v>1</v>
      </c>
      <c r="D29" s="166">
        <v>150000</v>
      </c>
      <c r="E29" s="166">
        <f t="shared" si="1"/>
        <v>150000</v>
      </c>
    </row>
    <row r="30" spans="1:5">
      <c r="A30" s="189" t="s">
        <v>297</v>
      </c>
      <c r="B30" s="190"/>
      <c r="C30" s="190"/>
      <c r="D30" s="191"/>
      <c r="E30" s="167">
        <f>SUM(E17:E29)</f>
        <v>735560</v>
      </c>
    </row>
    <row r="31" spans="1:5">
      <c r="A31" s="189" t="s">
        <v>298</v>
      </c>
      <c r="B31" s="190"/>
      <c r="C31" s="190"/>
      <c r="D31" s="191"/>
      <c r="E31" s="167">
        <f>E13+E30</f>
        <v>1819490</v>
      </c>
    </row>
    <row r="32" spans="1:5">
      <c r="A32" s="189" t="s">
        <v>8</v>
      </c>
      <c r="B32" s="190"/>
      <c r="C32" s="190"/>
      <c r="D32" s="191"/>
      <c r="E32" s="167">
        <f>E31*9%</f>
        <v>163754.1</v>
      </c>
    </row>
    <row r="33" spans="1:5">
      <c r="A33" s="189" t="s">
        <v>9</v>
      </c>
      <c r="B33" s="190"/>
      <c r="C33" s="190"/>
      <c r="D33" s="191"/>
      <c r="E33" s="167">
        <f>E31*9%</f>
        <v>163754.1</v>
      </c>
    </row>
    <row r="34" spans="1:5">
      <c r="A34" s="189" t="s">
        <v>139</v>
      </c>
      <c r="B34" s="190"/>
      <c r="C34" s="190"/>
      <c r="D34" s="191"/>
      <c r="E34" s="167">
        <f>SUM(E31:E33)</f>
        <v>2146998.2000000002</v>
      </c>
    </row>
  </sheetData>
  <mergeCells count="8">
    <mergeCell ref="A33:D33"/>
    <mergeCell ref="A34:D34"/>
    <mergeCell ref="A1:D1"/>
    <mergeCell ref="A13:D13"/>
    <mergeCell ref="A15:D15"/>
    <mergeCell ref="A30:D30"/>
    <mergeCell ref="A31:D31"/>
    <mergeCell ref="A32:D3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J13" sqref="J13"/>
    </sheetView>
  </sheetViews>
  <sheetFormatPr defaultRowHeight="14.4"/>
  <cols>
    <col min="2" max="2" width="21.109375" customWidth="1"/>
    <col min="4" max="4" width="24" customWidth="1"/>
    <col min="5" max="5" width="5.6640625" customWidth="1"/>
  </cols>
  <sheetData>
    <row r="1" spans="1:7" ht="33.75" customHeight="1">
      <c r="A1" s="7" t="s">
        <v>0</v>
      </c>
      <c r="B1" s="7" t="s">
        <v>1</v>
      </c>
      <c r="C1" s="7" t="s">
        <v>2</v>
      </c>
      <c r="D1" s="7" t="s">
        <v>21</v>
      </c>
      <c r="E1" s="7" t="s">
        <v>4</v>
      </c>
      <c r="F1" s="7" t="s">
        <v>5</v>
      </c>
      <c r="G1" s="7" t="s">
        <v>6</v>
      </c>
    </row>
    <row r="2" spans="1:7" ht="26.4">
      <c r="A2" s="9">
        <v>1</v>
      </c>
      <c r="B2" s="11" t="s">
        <v>45</v>
      </c>
      <c r="C2" s="15">
        <v>616026</v>
      </c>
      <c r="D2" s="15" t="s">
        <v>26</v>
      </c>
      <c r="E2" s="9">
        <v>9</v>
      </c>
      <c r="F2" s="9">
        <v>5614</v>
      </c>
      <c r="G2" s="12">
        <f>E2*F2</f>
        <v>50526</v>
      </c>
    </row>
    <row r="3" spans="1:7">
      <c r="A3" s="192" t="s">
        <v>6</v>
      </c>
      <c r="B3" s="193"/>
      <c r="C3" s="193"/>
      <c r="D3" s="193"/>
      <c r="E3" s="193"/>
      <c r="F3" s="194"/>
      <c r="G3" s="7">
        <f>SUM(G2)</f>
        <v>50526</v>
      </c>
    </row>
    <row r="4" spans="1:7">
      <c r="A4" s="192" t="s">
        <v>8</v>
      </c>
      <c r="B4" s="193"/>
      <c r="C4" s="193"/>
      <c r="D4" s="193"/>
      <c r="E4" s="193"/>
      <c r="F4" s="194"/>
      <c r="G4" s="7">
        <f>G3*9%</f>
        <v>4547.34</v>
      </c>
    </row>
    <row r="5" spans="1:7">
      <c r="A5" s="192" t="s">
        <v>9</v>
      </c>
      <c r="B5" s="193"/>
      <c r="C5" s="193"/>
      <c r="D5" s="193"/>
      <c r="E5" s="193"/>
      <c r="F5" s="194"/>
      <c r="G5" s="7">
        <f>G3*9%</f>
        <v>4547.34</v>
      </c>
    </row>
    <row r="6" spans="1:7">
      <c r="A6" s="192" t="s">
        <v>7</v>
      </c>
      <c r="B6" s="193"/>
      <c r="C6" s="193"/>
      <c r="D6" s="193"/>
      <c r="E6" s="193"/>
      <c r="F6" s="194"/>
      <c r="G6" s="7">
        <f>SUM(G3:G5)</f>
        <v>59620.679999999993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2" sqref="D22"/>
    </sheetView>
  </sheetViews>
  <sheetFormatPr defaultRowHeight="14.4"/>
  <cols>
    <col min="2" max="2" width="12" customWidth="1"/>
    <col min="4" max="4" width="23" customWidth="1"/>
  </cols>
  <sheetData>
    <row r="1" spans="1:7" ht="30" customHeight="1">
      <c r="A1" s="7" t="s">
        <v>0</v>
      </c>
      <c r="B1" s="7" t="s">
        <v>1</v>
      </c>
      <c r="C1" s="7" t="s">
        <v>2</v>
      </c>
      <c r="D1" s="7" t="s">
        <v>21</v>
      </c>
      <c r="E1" s="7" t="s">
        <v>4</v>
      </c>
      <c r="F1" s="7" t="s">
        <v>5</v>
      </c>
      <c r="G1" s="7" t="s">
        <v>6</v>
      </c>
    </row>
    <row r="2" spans="1:7" ht="26.4">
      <c r="A2" s="12">
        <v>1</v>
      </c>
      <c r="B2" s="4" t="s">
        <v>10</v>
      </c>
      <c r="C2" s="5" t="s">
        <v>11</v>
      </c>
      <c r="D2" s="5" t="s">
        <v>12</v>
      </c>
      <c r="E2" s="12">
        <v>50</v>
      </c>
      <c r="F2" s="12">
        <v>565</v>
      </c>
      <c r="G2" s="12">
        <f>E2*F2</f>
        <v>28250</v>
      </c>
    </row>
    <row r="3" spans="1:7">
      <c r="A3" s="192" t="s">
        <v>6</v>
      </c>
      <c r="B3" s="193"/>
      <c r="C3" s="193"/>
      <c r="D3" s="193"/>
      <c r="E3" s="193"/>
      <c r="F3" s="194"/>
      <c r="G3" s="7">
        <f>SUM(G2)</f>
        <v>28250</v>
      </c>
    </row>
    <row r="4" spans="1:7">
      <c r="A4" s="192" t="s">
        <v>8</v>
      </c>
      <c r="B4" s="193"/>
      <c r="C4" s="193"/>
      <c r="D4" s="193"/>
      <c r="E4" s="193"/>
      <c r="F4" s="194"/>
      <c r="G4" s="7">
        <f>G3*9%</f>
        <v>2542.5</v>
      </c>
    </row>
    <row r="5" spans="1:7">
      <c r="A5" s="192" t="s">
        <v>9</v>
      </c>
      <c r="B5" s="193"/>
      <c r="C5" s="193"/>
      <c r="D5" s="193"/>
      <c r="E5" s="193"/>
      <c r="F5" s="194"/>
      <c r="G5" s="7">
        <f>G3*9%</f>
        <v>2542.5</v>
      </c>
    </row>
    <row r="6" spans="1:7">
      <c r="A6" s="192" t="s">
        <v>7</v>
      </c>
      <c r="B6" s="193"/>
      <c r="C6" s="193"/>
      <c r="D6" s="193"/>
      <c r="E6" s="193"/>
      <c r="F6" s="194"/>
      <c r="G6" s="7">
        <f>SUM(G3:G5)</f>
        <v>33335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5"/>
  <sheetViews>
    <sheetView workbookViewId="0">
      <selection activeCell="C16" sqref="C16"/>
    </sheetView>
  </sheetViews>
  <sheetFormatPr defaultColWidth="9.109375" defaultRowHeight="13.8"/>
  <cols>
    <col min="1" max="1" width="9.109375" style="21"/>
    <col min="2" max="2" width="23.44140625" style="21" customWidth="1"/>
    <col min="3" max="4" width="9.109375" style="21"/>
    <col min="5" max="5" width="12.109375" style="21" customWidth="1"/>
    <col min="6" max="16384" width="9.109375" style="21"/>
  </cols>
  <sheetData>
    <row r="1" spans="1:5" ht="26.25" customHeight="1">
      <c r="A1" s="20" t="s">
        <v>0</v>
      </c>
      <c r="B1" s="20" t="s">
        <v>21</v>
      </c>
      <c r="C1" s="20" t="s">
        <v>4</v>
      </c>
      <c r="D1" s="20" t="s">
        <v>5</v>
      </c>
      <c r="E1" s="20" t="s">
        <v>6</v>
      </c>
    </row>
    <row r="2" spans="1:5" ht="39.75" customHeight="1">
      <c r="A2" s="22">
        <v>1</v>
      </c>
      <c r="B2" s="23" t="s">
        <v>46</v>
      </c>
      <c r="C2" s="22">
        <v>2</v>
      </c>
      <c r="D2" s="22">
        <v>19000</v>
      </c>
      <c r="E2" s="22">
        <f>C2*D2</f>
        <v>38000</v>
      </c>
    </row>
    <row r="3" spans="1:5">
      <c r="A3" s="195" t="s">
        <v>6</v>
      </c>
      <c r="B3" s="196"/>
      <c r="C3" s="196"/>
      <c r="D3" s="197"/>
      <c r="E3" s="20">
        <f>SUM(E2)</f>
        <v>38000</v>
      </c>
    </row>
    <row r="4" spans="1:5">
      <c r="A4" s="195" t="s">
        <v>47</v>
      </c>
      <c r="B4" s="196"/>
      <c r="C4" s="196"/>
      <c r="D4" s="197"/>
      <c r="E4" s="20">
        <f>E3*18%</f>
        <v>6840</v>
      </c>
    </row>
    <row r="5" spans="1:5">
      <c r="A5" s="195" t="s">
        <v>7</v>
      </c>
      <c r="B5" s="196"/>
      <c r="C5" s="196"/>
      <c r="D5" s="197"/>
      <c r="E5" s="20">
        <f>SUM(E3:E4)</f>
        <v>44840</v>
      </c>
    </row>
  </sheetData>
  <mergeCells count="3">
    <mergeCell ref="A3:D3"/>
    <mergeCell ref="A4:D4"/>
    <mergeCell ref="A5:D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L9" sqref="L9"/>
    </sheetView>
  </sheetViews>
  <sheetFormatPr defaultRowHeight="14.4"/>
  <cols>
    <col min="1" max="1" width="6.88671875" customWidth="1"/>
    <col min="2" max="2" width="11.88671875" customWidth="1"/>
    <col min="4" max="4" width="31.109375" customWidth="1"/>
    <col min="5" max="5" width="5.33203125" customWidth="1"/>
    <col min="6" max="6" width="6.5546875" customWidth="1"/>
    <col min="7" max="7" width="7.33203125" customWidth="1"/>
  </cols>
  <sheetData>
    <row r="1" spans="1:7" ht="27.75" customHeight="1">
      <c r="A1" s="7" t="s">
        <v>0</v>
      </c>
      <c r="B1" s="7" t="s">
        <v>1</v>
      </c>
      <c r="C1" s="7" t="s">
        <v>2</v>
      </c>
      <c r="D1" s="7" t="s">
        <v>21</v>
      </c>
      <c r="E1" s="7" t="s">
        <v>4</v>
      </c>
      <c r="F1" s="7" t="s">
        <v>5</v>
      </c>
      <c r="G1" s="7" t="s">
        <v>6</v>
      </c>
    </row>
    <row r="2" spans="1:7" ht="26.4">
      <c r="A2" s="9">
        <v>1</v>
      </c>
      <c r="B2" s="6" t="s">
        <v>48</v>
      </c>
      <c r="C2" s="5">
        <v>615181</v>
      </c>
      <c r="D2" s="5" t="s">
        <v>49</v>
      </c>
      <c r="E2" s="9">
        <v>5</v>
      </c>
      <c r="F2" s="9">
        <v>2400</v>
      </c>
      <c r="G2" s="9">
        <f>E2*F2</f>
        <v>12000</v>
      </c>
    </row>
    <row r="3" spans="1:7" ht="26.4">
      <c r="A3" s="9">
        <v>2</v>
      </c>
      <c r="B3" s="4" t="s">
        <v>50</v>
      </c>
      <c r="C3" s="5">
        <v>615698</v>
      </c>
      <c r="D3" s="5" t="s">
        <v>41</v>
      </c>
      <c r="E3" s="9">
        <v>3</v>
      </c>
      <c r="F3" s="9">
        <v>4831</v>
      </c>
      <c r="G3" s="9">
        <f t="shared" ref="G3:G6" si="0">E3*F3</f>
        <v>14493</v>
      </c>
    </row>
    <row r="4" spans="1:7" ht="26.4">
      <c r="A4" s="9">
        <v>3</v>
      </c>
      <c r="B4" s="6" t="s">
        <v>48</v>
      </c>
      <c r="C4" s="5" t="s">
        <v>51</v>
      </c>
      <c r="D4" s="5" t="s">
        <v>52</v>
      </c>
      <c r="E4" s="9">
        <v>10</v>
      </c>
      <c r="F4" s="9">
        <v>600</v>
      </c>
      <c r="G4" s="9">
        <f t="shared" si="0"/>
        <v>6000</v>
      </c>
    </row>
    <row r="5" spans="1:7" ht="26.4">
      <c r="A5" s="9">
        <v>4</v>
      </c>
      <c r="B5" s="4" t="s">
        <v>53</v>
      </c>
      <c r="C5" s="5">
        <v>616026</v>
      </c>
      <c r="D5" s="5" t="s">
        <v>26</v>
      </c>
      <c r="E5" s="9">
        <v>1</v>
      </c>
      <c r="F5" s="9">
        <v>5614</v>
      </c>
      <c r="G5" s="9">
        <f t="shared" si="0"/>
        <v>5614</v>
      </c>
    </row>
    <row r="6" spans="1:7" ht="26.4">
      <c r="A6" s="9">
        <v>5</v>
      </c>
      <c r="B6" s="6" t="s">
        <v>48</v>
      </c>
      <c r="C6" s="5">
        <v>630059</v>
      </c>
      <c r="D6" s="5" t="s">
        <v>54</v>
      </c>
      <c r="E6" s="9">
        <v>10</v>
      </c>
      <c r="F6" s="9">
        <v>4048</v>
      </c>
      <c r="G6" s="9">
        <f t="shared" si="0"/>
        <v>40480</v>
      </c>
    </row>
    <row r="7" spans="1:7">
      <c r="A7" s="198" t="s">
        <v>6</v>
      </c>
      <c r="B7" s="198"/>
      <c r="C7" s="198"/>
      <c r="D7" s="198"/>
      <c r="E7" s="198"/>
      <c r="F7" s="198"/>
      <c r="G7" s="7">
        <f>SUM(G2:G6)</f>
        <v>78587</v>
      </c>
    </row>
    <row r="8" spans="1:7">
      <c r="A8" s="198" t="s">
        <v>8</v>
      </c>
      <c r="B8" s="198"/>
      <c r="C8" s="198"/>
      <c r="D8" s="198"/>
      <c r="E8" s="198"/>
      <c r="F8" s="198"/>
      <c r="G8" s="7">
        <f>G7*9%</f>
        <v>7072.83</v>
      </c>
    </row>
    <row r="9" spans="1:7">
      <c r="A9" s="198" t="s">
        <v>9</v>
      </c>
      <c r="B9" s="198"/>
      <c r="C9" s="198"/>
      <c r="D9" s="198"/>
      <c r="E9" s="198"/>
      <c r="F9" s="198"/>
      <c r="G9" s="7">
        <f>G7*9%</f>
        <v>7072.83</v>
      </c>
    </row>
    <row r="10" spans="1:7">
      <c r="A10" s="198" t="s">
        <v>7</v>
      </c>
      <c r="B10" s="198"/>
      <c r="C10" s="198"/>
      <c r="D10" s="198"/>
      <c r="E10" s="198"/>
      <c r="F10" s="198"/>
      <c r="G10" s="7">
        <f>SUM(G7:G9)</f>
        <v>92732.66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6"/>
  <sheetViews>
    <sheetView workbookViewId="0">
      <selection activeCell="E22" sqref="E22"/>
    </sheetView>
  </sheetViews>
  <sheetFormatPr defaultRowHeight="14.4"/>
  <cols>
    <col min="1" max="1" width="6.6640625" customWidth="1"/>
    <col min="2" max="2" width="36.6640625" customWidth="1"/>
    <col min="3" max="3" width="5.5546875" customWidth="1"/>
    <col min="4" max="4" width="7.5546875" customWidth="1"/>
    <col min="5" max="5" width="13" customWidth="1"/>
    <col min="6" max="6" width="11" customWidth="1"/>
  </cols>
  <sheetData>
    <row r="1" spans="1:6" ht="32.25" customHeight="1">
      <c r="A1" s="3" t="s">
        <v>55</v>
      </c>
      <c r="B1" s="3" t="s">
        <v>56</v>
      </c>
      <c r="C1" s="3" t="s">
        <v>57</v>
      </c>
      <c r="D1" s="3" t="s">
        <v>58</v>
      </c>
      <c r="E1" s="3" t="s">
        <v>61</v>
      </c>
      <c r="F1" s="3" t="s">
        <v>59</v>
      </c>
    </row>
    <row r="2" spans="1:6" ht="33" customHeight="1">
      <c r="A2" s="1">
        <v>1</v>
      </c>
      <c r="B2" s="1" t="s">
        <v>60</v>
      </c>
      <c r="C2" s="25">
        <v>1</v>
      </c>
      <c r="D2" s="25">
        <v>18400</v>
      </c>
      <c r="E2" s="1">
        <v>1000</v>
      </c>
      <c r="F2" s="25">
        <f>C2*D2-E2</f>
        <v>17400</v>
      </c>
    </row>
    <row r="3" spans="1:6">
      <c r="A3" s="192" t="s">
        <v>6</v>
      </c>
      <c r="B3" s="193"/>
      <c r="C3" s="193"/>
      <c r="D3" s="193"/>
      <c r="E3" s="194"/>
      <c r="F3" s="24">
        <f>SUM(F2)</f>
        <v>17400</v>
      </c>
    </row>
    <row r="4" spans="1:6" ht="15" customHeight="1">
      <c r="A4" s="192" t="s">
        <v>8</v>
      </c>
      <c r="B4" s="193"/>
      <c r="C4" s="193"/>
      <c r="D4" s="193"/>
      <c r="E4" s="194"/>
      <c r="F4" s="24">
        <f>F3*9%</f>
        <v>1566</v>
      </c>
    </row>
    <row r="5" spans="1:6" ht="15" customHeight="1">
      <c r="A5" s="192" t="s">
        <v>9</v>
      </c>
      <c r="B5" s="193"/>
      <c r="C5" s="193"/>
      <c r="D5" s="193"/>
      <c r="E5" s="194"/>
      <c r="F5" s="24">
        <f>F3*9%</f>
        <v>1566</v>
      </c>
    </row>
    <row r="6" spans="1:6" ht="15" customHeight="1">
      <c r="A6" s="192" t="s">
        <v>7</v>
      </c>
      <c r="B6" s="193"/>
      <c r="C6" s="193"/>
      <c r="D6" s="193"/>
      <c r="E6" s="194"/>
      <c r="F6" s="24">
        <f>SUM(F3:F5)</f>
        <v>20532</v>
      </c>
    </row>
  </sheetData>
  <mergeCells count="4">
    <mergeCell ref="A3:E3"/>
    <mergeCell ref="A4:E4"/>
    <mergeCell ref="A5:E5"/>
    <mergeCell ref="A6:E6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D15" sqref="D15"/>
    </sheetView>
  </sheetViews>
  <sheetFormatPr defaultRowHeight="14.4"/>
  <cols>
    <col min="1" max="1" width="6.44140625" customWidth="1"/>
    <col min="2" max="2" width="12.6640625" customWidth="1"/>
    <col min="4" max="4" width="39.6640625" customWidth="1"/>
    <col min="7" max="7" width="9.5546875" bestFit="1" customWidth="1"/>
  </cols>
  <sheetData>
    <row r="1" spans="1:7" ht="24.75" customHeight="1">
      <c r="A1" s="26" t="s">
        <v>0</v>
      </c>
      <c r="B1" s="26" t="s">
        <v>1</v>
      </c>
      <c r="C1" s="26" t="s">
        <v>2</v>
      </c>
      <c r="D1" s="26" t="s">
        <v>21</v>
      </c>
      <c r="E1" s="26" t="s">
        <v>4</v>
      </c>
      <c r="F1" s="26" t="s">
        <v>5</v>
      </c>
      <c r="G1" s="26" t="s">
        <v>6</v>
      </c>
    </row>
    <row r="2" spans="1:7" ht="26.4">
      <c r="A2" s="9">
        <v>1</v>
      </c>
      <c r="B2" s="4" t="s">
        <v>50</v>
      </c>
      <c r="C2" s="5">
        <v>615698</v>
      </c>
      <c r="D2" s="5" t="s">
        <v>41</v>
      </c>
      <c r="E2" s="9">
        <v>2</v>
      </c>
      <c r="F2" s="9">
        <v>4831</v>
      </c>
      <c r="G2" s="12">
        <f>E2*F2</f>
        <v>9662</v>
      </c>
    </row>
    <row r="3" spans="1:7" ht="26.4">
      <c r="A3" s="9">
        <v>2</v>
      </c>
      <c r="B3" s="6" t="s">
        <v>53</v>
      </c>
      <c r="C3" s="5">
        <v>616026</v>
      </c>
      <c r="D3" s="5" t="s">
        <v>26</v>
      </c>
      <c r="E3" s="9">
        <v>9</v>
      </c>
      <c r="F3" s="9">
        <v>5614</v>
      </c>
      <c r="G3" s="9">
        <f t="shared" ref="G3:G5" si="0">E3*F3</f>
        <v>50526</v>
      </c>
    </row>
    <row r="4" spans="1:7" ht="33" customHeight="1">
      <c r="A4" s="9">
        <v>3</v>
      </c>
      <c r="B4" s="6" t="s">
        <v>62</v>
      </c>
      <c r="C4" s="5" t="s">
        <v>63</v>
      </c>
      <c r="D4" s="5" t="s">
        <v>64</v>
      </c>
      <c r="E4" s="9">
        <v>1</v>
      </c>
      <c r="F4" s="9">
        <v>1908</v>
      </c>
      <c r="G4" s="9">
        <f>E4*F4</f>
        <v>1908</v>
      </c>
    </row>
    <row r="5" spans="1:7" ht="26.4">
      <c r="A5" s="9">
        <v>4</v>
      </c>
      <c r="B5" s="6" t="s">
        <v>48</v>
      </c>
      <c r="C5" s="5" t="s">
        <v>14</v>
      </c>
      <c r="D5" s="5" t="s">
        <v>15</v>
      </c>
      <c r="E5" s="9">
        <v>20</v>
      </c>
      <c r="F5" s="9">
        <v>6521</v>
      </c>
      <c r="G5" s="9">
        <f t="shared" si="0"/>
        <v>130420</v>
      </c>
    </row>
    <row r="6" spans="1:7">
      <c r="A6" s="192" t="s">
        <v>6</v>
      </c>
      <c r="B6" s="193"/>
      <c r="C6" s="193"/>
      <c r="D6" s="193"/>
      <c r="E6" s="193"/>
      <c r="F6" s="194"/>
      <c r="G6" s="26">
        <f>SUM(G2:G5)</f>
        <v>192516</v>
      </c>
    </row>
    <row r="7" spans="1:7">
      <c r="A7" s="192" t="s">
        <v>8</v>
      </c>
      <c r="B7" s="193"/>
      <c r="C7" s="193"/>
      <c r="D7" s="193"/>
      <c r="E7" s="193"/>
      <c r="F7" s="194"/>
      <c r="G7" s="26">
        <f>G6*9%</f>
        <v>17326.439999999999</v>
      </c>
    </row>
    <row r="8" spans="1:7">
      <c r="A8" s="192" t="s">
        <v>9</v>
      </c>
      <c r="B8" s="193"/>
      <c r="C8" s="193"/>
      <c r="D8" s="193"/>
      <c r="E8" s="193"/>
      <c r="F8" s="194"/>
      <c r="G8" s="26">
        <f>G6*9%</f>
        <v>17326.439999999999</v>
      </c>
    </row>
    <row r="9" spans="1:7">
      <c r="A9" s="192" t="s">
        <v>7</v>
      </c>
      <c r="B9" s="193"/>
      <c r="C9" s="193"/>
      <c r="D9" s="193"/>
      <c r="E9" s="193"/>
      <c r="F9" s="194"/>
      <c r="G9" s="26">
        <f>SUM(G6:G8)</f>
        <v>227168.88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E3" sqref="E3"/>
    </sheetView>
  </sheetViews>
  <sheetFormatPr defaultRowHeight="14.4"/>
  <cols>
    <col min="2" max="2" width="21.33203125" customWidth="1"/>
    <col min="4" max="4" width="18.88671875" customWidth="1"/>
    <col min="7" max="7" width="8.88671875" customWidth="1"/>
  </cols>
  <sheetData>
    <row r="1" spans="1:7" ht="26.25" customHeight="1">
      <c r="A1" s="28" t="s">
        <v>0</v>
      </c>
      <c r="B1" s="28" t="s">
        <v>1</v>
      </c>
      <c r="C1" s="28" t="s">
        <v>2</v>
      </c>
      <c r="D1" s="28" t="s">
        <v>21</v>
      </c>
      <c r="E1" s="28" t="s">
        <v>4</v>
      </c>
      <c r="F1" s="28" t="s">
        <v>5</v>
      </c>
      <c r="G1" s="28" t="s">
        <v>6</v>
      </c>
    </row>
    <row r="2" spans="1:7" ht="24.75" customHeight="1">
      <c r="A2" s="9">
        <v>1</v>
      </c>
      <c r="B2" s="6" t="s">
        <v>48</v>
      </c>
      <c r="C2" s="5" t="s">
        <v>11</v>
      </c>
      <c r="D2" s="5" t="s">
        <v>12</v>
      </c>
      <c r="E2" s="9">
        <v>70</v>
      </c>
      <c r="F2" s="9">
        <v>565</v>
      </c>
      <c r="G2" s="12">
        <f>E2*F2</f>
        <v>39550</v>
      </c>
    </row>
    <row r="3" spans="1:7" ht="39.6">
      <c r="A3" s="9">
        <v>2</v>
      </c>
      <c r="B3" s="4" t="s">
        <v>67</v>
      </c>
      <c r="C3" s="17" t="s">
        <v>63</v>
      </c>
      <c r="D3" s="17" t="s">
        <v>64</v>
      </c>
      <c r="E3" s="9">
        <v>33</v>
      </c>
      <c r="F3" s="9">
        <v>1908</v>
      </c>
      <c r="G3" s="9">
        <f>E3*F3</f>
        <v>62964</v>
      </c>
    </row>
    <row r="4" spans="1:7">
      <c r="A4" s="192" t="s">
        <v>6</v>
      </c>
      <c r="B4" s="193"/>
      <c r="C4" s="193"/>
      <c r="D4" s="193"/>
      <c r="E4" s="193"/>
      <c r="F4" s="194"/>
      <c r="G4" s="28">
        <f>SUM(G2:G3)</f>
        <v>102514</v>
      </c>
    </row>
    <row r="5" spans="1:7">
      <c r="A5" s="192" t="s">
        <v>8</v>
      </c>
      <c r="B5" s="193"/>
      <c r="C5" s="193"/>
      <c r="D5" s="193"/>
      <c r="E5" s="193"/>
      <c r="F5" s="194"/>
      <c r="G5" s="28">
        <f>G4*9%</f>
        <v>9226.26</v>
      </c>
    </row>
    <row r="6" spans="1:7">
      <c r="A6" s="192" t="s">
        <v>9</v>
      </c>
      <c r="B6" s="193"/>
      <c r="C6" s="193"/>
      <c r="D6" s="193"/>
      <c r="E6" s="193"/>
      <c r="F6" s="194"/>
      <c r="G6" s="28">
        <f>G4*9%</f>
        <v>9226.26</v>
      </c>
    </row>
    <row r="7" spans="1:7">
      <c r="A7" s="192" t="s">
        <v>7</v>
      </c>
      <c r="B7" s="193"/>
      <c r="C7" s="193"/>
      <c r="D7" s="193"/>
      <c r="E7" s="193"/>
      <c r="F7" s="194"/>
      <c r="G7" s="28">
        <f>SUM(G4:G6)</f>
        <v>120966.51999999999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C12" sqref="C12"/>
    </sheetView>
  </sheetViews>
  <sheetFormatPr defaultRowHeight="14.4"/>
  <cols>
    <col min="1" max="1" width="6.88671875" customWidth="1"/>
    <col min="2" max="2" width="26.109375" customWidth="1"/>
    <col min="4" max="4" width="19.6640625" customWidth="1"/>
    <col min="5" max="5" width="6.109375" customWidth="1"/>
    <col min="7" max="7" width="10" customWidth="1"/>
  </cols>
  <sheetData>
    <row r="1" spans="1:7" ht="33.75" customHeight="1">
      <c r="A1" s="28" t="s">
        <v>0</v>
      </c>
      <c r="B1" s="28" t="s">
        <v>1</v>
      </c>
      <c r="C1" s="28" t="s">
        <v>2</v>
      </c>
      <c r="D1" s="28" t="s">
        <v>21</v>
      </c>
      <c r="E1" s="28" t="s">
        <v>4</v>
      </c>
      <c r="F1" s="28" t="s">
        <v>5</v>
      </c>
      <c r="G1" s="28" t="s">
        <v>6</v>
      </c>
    </row>
    <row r="2" spans="1:7" ht="39.6">
      <c r="A2" s="9">
        <v>1</v>
      </c>
      <c r="B2" s="11" t="s">
        <v>68</v>
      </c>
      <c r="C2" s="15">
        <v>616026</v>
      </c>
      <c r="D2" s="15" t="s">
        <v>26</v>
      </c>
      <c r="E2" s="9">
        <v>1</v>
      </c>
      <c r="F2" s="9">
        <v>5614</v>
      </c>
      <c r="G2" s="12">
        <f>E2*F2</f>
        <v>5614</v>
      </c>
    </row>
    <row r="3" spans="1:7" ht="39.6">
      <c r="A3" s="9">
        <v>2</v>
      </c>
      <c r="B3" s="11" t="s">
        <v>68</v>
      </c>
      <c r="C3" s="11">
        <v>646872</v>
      </c>
      <c r="D3" s="11" t="s">
        <v>17</v>
      </c>
      <c r="E3" s="9">
        <v>1</v>
      </c>
      <c r="F3" s="9">
        <v>3555</v>
      </c>
      <c r="G3" s="9">
        <f t="shared" ref="G3" si="0">E3*F3</f>
        <v>3555</v>
      </c>
    </row>
    <row r="4" spans="1:7" ht="26.4">
      <c r="A4" s="9">
        <v>3</v>
      </c>
      <c r="B4" s="11" t="s">
        <v>68</v>
      </c>
      <c r="C4" s="15" t="s">
        <v>63</v>
      </c>
      <c r="D4" s="15" t="s">
        <v>64</v>
      </c>
      <c r="E4" s="9">
        <v>1</v>
      </c>
      <c r="F4" s="9">
        <v>1908</v>
      </c>
      <c r="G4" s="9">
        <f>E4*F4</f>
        <v>1908</v>
      </c>
    </row>
    <row r="5" spans="1:7">
      <c r="A5" s="192" t="s">
        <v>6</v>
      </c>
      <c r="B5" s="193"/>
      <c r="C5" s="193"/>
      <c r="D5" s="193"/>
      <c r="E5" s="193"/>
      <c r="F5" s="194"/>
      <c r="G5" s="28">
        <f>SUM(G2:G4)</f>
        <v>11077</v>
      </c>
    </row>
    <row r="6" spans="1:7">
      <c r="A6" s="192" t="s">
        <v>8</v>
      </c>
      <c r="B6" s="193"/>
      <c r="C6" s="193"/>
      <c r="D6" s="193"/>
      <c r="E6" s="193"/>
      <c r="F6" s="194"/>
      <c r="G6" s="28">
        <f>G5*9%</f>
        <v>996.93</v>
      </c>
    </row>
    <row r="7" spans="1:7">
      <c r="A7" s="192" t="s">
        <v>9</v>
      </c>
      <c r="B7" s="193"/>
      <c r="C7" s="193"/>
      <c r="D7" s="193"/>
      <c r="E7" s="193"/>
      <c r="F7" s="194"/>
      <c r="G7" s="28">
        <f>G5*9%</f>
        <v>996.93</v>
      </c>
    </row>
    <row r="8" spans="1:7">
      <c r="A8" s="192" t="s">
        <v>7</v>
      </c>
      <c r="B8" s="193"/>
      <c r="C8" s="193"/>
      <c r="D8" s="193"/>
      <c r="E8" s="193"/>
      <c r="F8" s="194"/>
      <c r="G8" s="28">
        <f>SUM(G5:G7)</f>
        <v>13070.86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C17" sqref="C17"/>
    </sheetView>
  </sheetViews>
  <sheetFormatPr defaultRowHeight="14.4"/>
  <cols>
    <col min="1" max="1" width="7.33203125" customWidth="1"/>
    <col min="2" max="2" width="19" customWidth="1"/>
    <col min="4" max="4" width="23" customWidth="1"/>
    <col min="5" max="5" width="6.33203125" customWidth="1"/>
    <col min="7" max="7" width="7" customWidth="1"/>
  </cols>
  <sheetData>
    <row r="1" spans="1:7">
      <c r="A1" s="29" t="s">
        <v>0</v>
      </c>
      <c r="B1" s="29" t="s">
        <v>1</v>
      </c>
      <c r="C1" s="29" t="s">
        <v>2</v>
      </c>
      <c r="D1" s="29" t="s">
        <v>21</v>
      </c>
      <c r="E1" s="29" t="s">
        <v>4</v>
      </c>
      <c r="F1" s="29" t="s">
        <v>5</v>
      </c>
      <c r="G1" s="29" t="s">
        <v>6</v>
      </c>
    </row>
    <row r="2" spans="1:7" ht="26.4">
      <c r="A2" s="9">
        <v>1</v>
      </c>
      <c r="B2" s="6" t="s">
        <v>71</v>
      </c>
      <c r="C2" s="5">
        <v>615698</v>
      </c>
      <c r="D2" s="5" t="s">
        <v>41</v>
      </c>
      <c r="E2" s="9">
        <v>3</v>
      </c>
      <c r="F2" s="9">
        <v>4831</v>
      </c>
      <c r="G2" s="12">
        <f>E2*F2</f>
        <v>14493</v>
      </c>
    </row>
    <row r="3" spans="1:7" ht="26.4">
      <c r="A3" s="9">
        <v>2</v>
      </c>
      <c r="B3" s="4" t="s">
        <v>71</v>
      </c>
      <c r="C3" s="5" t="s">
        <v>63</v>
      </c>
      <c r="D3" s="5" t="s">
        <v>64</v>
      </c>
      <c r="E3" s="9">
        <v>9</v>
      </c>
      <c r="F3" s="9">
        <v>1908</v>
      </c>
      <c r="G3" s="9">
        <f t="shared" ref="G3" si="0">E3*F3</f>
        <v>17172</v>
      </c>
    </row>
    <row r="4" spans="1:7">
      <c r="A4" s="192" t="s">
        <v>6</v>
      </c>
      <c r="B4" s="193"/>
      <c r="C4" s="193"/>
      <c r="D4" s="193"/>
      <c r="E4" s="193"/>
      <c r="F4" s="194"/>
      <c r="G4" s="29">
        <f>SUM(G2:G3)</f>
        <v>31665</v>
      </c>
    </row>
    <row r="5" spans="1:7">
      <c r="A5" s="192" t="s">
        <v>8</v>
      </c>
      <c r="B5" s="193"/>
      <c r="C5" s="193"/>
      <c r="D5" s="193"/>
      <c r="E5" s="193"/>
      <c r="F5" s="194"/>
      <c r="G5" s="29">
        <f>G4*9%</f>
        <v>2849.85</v>
      </c>
    </row>
    <row r="6" spans="1:7">
      <c r="A6" s="192" t="s">
        <v>9</v>
      </c>
      <c r="B6" s="193"/>
      <c r="C6" s="193"/>
      <c r="D6" s="193"/>
      <c r="E6" s="193"/>
      <c r="F6" s="194"/>
      <c r="G6" s="29">
        <f>G4*9%</f>
        <v>2849.85</v>
      </c>
    </row>
    <row r="7" spans="1:7">
      <c r="A7" s="192" t="s">
        <v>7</v>
      </c>
      <c r="B7" s="193"/>
      <c r="C7" s="193"/>
      <c r="D7" s="193"/>
      <c r="E7" s="193"/>
      <c r="F7" s="194"/>
      <c r="G7" s="29">
        <f>SUM(G4:G6)</f>
        <v>37364.699999999997</v>
      </c>
    </row>
    <row r="10" spans="1:7">
      <c r="F10" t="s">
        <v>30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E9" sqref="E9"/>
    </sheetView>
  </sheetViews>
  <sheetFormatPr defaultColWidth="9.109375" defaultRowHeight="14.4"/>
  <cols>
    <col min="1" max="1" width="9.109375" style="8"/>
    <col min="2" max="2" width="11.33203125" style="8" customWidth="1"/>
    <col min="3" max="3" width="9.109375" style="8"/>
    <col min="4" max="4" width="23.109375" style="8" customWidth="1"/>
    <col min="5" max="5" width="5.88671875" style="8" customWidth="1"/>
    <col min="6" max="16384" width="9.109375" style="8"/>
  </cols>
  <sheetData>
    <row r="1" spans="1:7" ht="31.5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ht="39.6">
      <c r="A2" s="12">
        <v>1</v>
      </c>
      <c r="B2" s="10" t="s">
        <v>18</v>
      </c>
      <c r="C2" s="13">
        <v>632215</v>
      </c>
      <c r="D2" s="13" t="s">
        <v>16</v>
      </c>
      <c r="E2" s="12">
        <v>5</v>
      </c>
      <c r="F2" s="12">
        <v>5738</v>
      </c>
      <c r="G2" s="12">
        <f>E2*F2</f>
        <v>28690</v>
      </c>
    </row>
    <row r="3" spans="1:7" ht="39.6">
      <c r="A3" s="9">
        <v>2</v>
      </c>
      <c r="B3" s="11" t="s">
        <v>19</v>
      </c>
      <c r="C3" s="11">
        <v>646872</v>
      </c>
      <c r="D3" s="11" t="s">
        <v>17</v>
      </c>
      <c r="E3" s="9">
        <v>4</v>
      </c>
      <c r="F3" s="9">
        <v>3555</v>
      </c>
      <c r="G3" s="12">
        <f>E3*F3</f>
        <v>14220</v>
      </c>
    </row>
    <row r="4" spans="1:7">
      <c r="A4" s="192" t="s">
        <v>6</v>
      </c>
      <c r="B4" s="193"/>
      <c r="C4" s="193"/>
      <c r="D4" s="193"/>
      <c r="E4" s="193"/>
      <c r="F4" s="194"/>
      <c r="G4" s="7">
        <f>SUM(G2:G3)</f>
        <v>42910</v>
      </c>
    </row>
    <row r="5" spans="1:7">
      <c r="A5" s="192" t="s">
        <v>8</v>
      </c>
      <c r="B5" s="193"/>
      <c r="C5" s="193"/>
      <c r="D5" s="193"/>
      <c r="E5" s="193"/>
      <c r="F5" s="194"/>
      <c r="G5" s="7">
        <f>G4*9%</f>
        <v>3861.8999999999996</v>
      </c>
    </row>
    <row r="6" spans="1:7">
      <c r="A6" s="192" t="s">
        <v>9</v>
      </c>
      <c r="B6" s="193"/>
      <c r="C6" s="193"/>
      <c r="D6" s="193"/>
      <c r="E6" s="193"/>
      <c r="F6" s="194"/>
      <c r="G6" s="7">
        <f>G4*9%</f>
        <v>3861.8999999999996</v>
      </c>
    </row>
    <row r="7" spans="1:7">
      <c r="A7" s="192" t="s">
        <v>7</v>
      </c>
      <c r="B7" s="193"/>
      <c r="C7" s="193"/>
      <c r="D7" s="193"/>
      <c r="E7" s="193"/>
      <c r="F7" s="194"/>
      <c r="G7" s="7">
        <f>SUM(G4:G6)</f>
        <v>50633.8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selection activeCell="B20" sqref="B20"/>
    </sheetView>
  </sheetViews>
  <sheetFormatPr defaultColWidth="9.109375" defaultRowHeight="14.4"/>
  <cols>
    <col min="1" max="1" width="9.109375" style="8"/>
    <col min="2" max="2" width="23.6640625" style="8" customWidth="1"/>
    <col min="3" max="3" width="9.109375" style="8"/>
    <col min="4" max="4" width="36.109375" style="8" customWidth="1"/>
    <col min="5" max="5" width="6.109375" style="8" customWidth="1"/>
    <col min="6" max="6" width="9.109375" style="8"/>
    <col min="7" max="7" width="8.33203125" style="8" customWidth="1"/>
    <col min="8" max="16384" width="9.109375" style="8"/>
  </cols>
  <sheetData>
    <row r="1" spans="1:7" ht="18.75" customHeight="1">
      <c r="A1" s="30" t="s">
        <v>0</v>
      </c>
      <c r="B1" s="30" t="s">
        <v>1</v>
      </c>
      <c r="C1" s="30" t="s">
        <v>2</v>
      </c>
      <c r="D1" s="30" t="s">
        <v>21</v>
      </c>
      <c r="E1" s="30" t="s">
        <v>4</v>
      </c>
      <c r="F1" s="30" t="s">
        <v>5</v>
      </c>
      <c r="G1" s="30" t="s">
        <v>6</v>
      </c>
    </row>
    <row r="2" spans="1:7" ht="32.25" customHeight="1">
      <c r="A2" s="9">
        <v>1</v>
      </c>
      <c r="B2" s="11" t="s">
        <v>68</v>
      </c>
      <c r="C2" s="15">
        <v>616026</v>
      </c>
      <c r="D2" s="15" t="s">
        <v>26</v>
      </c>
      <c r="E2" s="9">
        <v>9</v>
      </c>
      <c r="F2" s="9">
        <v>5614</v>
      </c>
      <c r="G2" s="12">
        <f>E2*F2</f>
        <v>50526</v>
      </c>
    </row>
    <row r="3" spans="1:7" ht="30" customHeight="1">
      <c r="A3" s="9">
        <v>2</v>
      </c>
      <c r="B3" s="10" t="s">
        <v>68</v>
      </c>
      <c r="C3" s="15" t="s">
        <v>14</v>
      </c>
      <c r="D3" s="15" t="s">
        <v>15</v>
      </c>
      <c r="E3" s="9">
        <v>10</v>
      </c>
      <c r="F3" s="9">
        <v>6521</v>
      </c>
      <c r="G3" s="9">
        <f t="shared" ref="G3:G9" si="0">E3*F3</f>
        <v>65210</v>
      </c>
    </row>
    <row r="4" spans="1:7" ht="26.4">
      <c r="A4" s="9">
        <v>3</v>
      </c>
      <c r="B4" s="11" t="s">
        <v>68</v>
      </c>
      <c r="C4" s="15">
        <v>630059</v>
      </c>
      <c r="D4" s="15" t="s">
        <v>54</v>
      </c>
      <c r="E4" s="9">
        <v>10</v>
      </c>
      <c r="F4" s="9">
        <v>4048</v>
      </c>
      <c r="G4" s="9">
        <f>E4*F4</f>
        <v>40480</v>
      </c>
    </row>
    <row r="5" spans="1:7" ht="34.5" customHeight="1">
      <c r="A5" s="9">
        <v>4</v>
      </c>
      <c r="B5" s="11" t="s">
        <v>68</v>
      </c>
      <c r="C5" s="11">
        <v>646872</v>
      </c>
      <c r="D5" s="11" t="s">
        <v>17</v>
      </c>
      <c r="E5" s="9">
        <v>2</v>
      </c>
      <c r="F5" s="9">
        <v>3555</v>
      </c>
      <c r="G5" s="9">
        <f t="shared" si="0"/>
        <v>7110</v>
      </c>
    </row>
    <row r="6" spans="1:7" ht="26.4">
      <c r="A6" s="9">
        <v>5</v>
      </c>
      <c r="B6" s="11" t="s">
        <v>68</v>
      </c>
      <c r="C6" s="15">
        <v>663091</v>
      </c>
      <c r="D6" s="31" t="s">
        <v>69</v>
      </c>
      <c r="E6" s="9">
        <v>2</v>
      </c>
      <c r="F6" s="9">
        <v>3510</v>
      </c>
      <c r="G6" s="9">
        <f t="shared" si="0"/>
        <v>7020</v>
      </c>
    </row>
    <row r="7" spans="1:7" ht="26.4">
      <c r="A7" s="9">
        <v>6</v>
      </c>
      <c r="B7" s="11" t="s">
        <v>68</v>
      </c>
      <c r="C7" s="15">
        <v>663093</v>
      </c>
      <c r="D7" s="31" t="s">
        <v>70</v>
      </c>
      <c r="E7" s="9">
        <v>2</v>
      </c>
      <c r="F7" s="9">
        <v>6615</v>
      </c>
      <c r="G7" s="9">
        <f t="shared" si="0"/>
        <v>13230</v>
      </c>
    </row>
    <row r="8" spans="1:7" ht="26.4">
      <c r="A8" s="9">
        <v>7</v>
      </c>
      <c r="B8" s="11" t="s">
        <v>68</v>
      </c>
      <c r="C8" s="15" t="s">
        <v>63</v>
      </c>
      <c r="D8" s="15" t="s">
        <v>64</v>
      </c>
      <c r="E8" s="9">
        <v>1</v>
      </c>
      <c r="F8" s="9">
        <v>1908</v>
      </c>
      <c r="G8" s="9">
        <f t="shared" si="0"/>
        <v>1908</v>
      </c>
    </row>
    <row r="9" spans="1:7" ht="26.4">
      <c r="A9" s="9">
        <v>8</v>
      </c>
      <c r="B9" s="10" t="s">
        <v>68</v>
      </c>
      <c r="C9" s="15" t="s">
        <v>11</v>
      </c>
      <c r="D9" s="15" t="s">
        <v>12</v>
      </c>
      <c r="E9" s="9">
        <v>2</v>
      </c>
      <c r="F9" s="9">
        <v>565</v>
      </c>
      <c r="G9" s="9">
        <f t="shared" si="0"/>
        <v>1130</v>
      </c>
    </row>
    <row r="10" spans="1:7">
      <c r="A10" s="192" t="s">
        <v>6</v>
      </c>
      <c r="B10" s="193"/>
      <c r="C10" s="193"/>
      <c r="D10" s="193"/>
      <c r="E10" s="193"/>
      <c r="F10" s="194"/>
      <c r="G10" s="30">
        <f>SUM(G2:G9)</f>
        <v>186614</v>
      </c>
    </row>
    <row r="11" spans="1:7">
      <c r="A11" s="192" t="s">
        <v>8</v>
      </c>
      <c r="B11" s="193"/>
      <c r="C11" s="193"/>
      <c r="D11" s="193"/>
      <c r="E11" s="193"/>
      <c r="F11" s="194"/>
      <c r="G11" s="30">
        <f>G10*9%</f>
        <v>16795.259999999998</v>
      </c>
    </row>
    <row r="12" spans="1:7">
      <c r="A12" s="192" t="s">
        <v>9</v>
      </c>
      <c r="B12" s="193"/>
      <c r="C12" s="193"/>
      <c r="D12" s="193"/>
      <c r="E12" s="193"/>
      <c r="F12" s="194"/>
      <c r="G12" s="30">
        <f>G10*9%</f>
        <v>16795.259999999998</v>
      </c>
    </row>
    <row r="13" spans="1:7">
      <c r="A13" s="192" t="s">
        <v>7</v>
      </c>
      <c r="B13" s="193"/>
      <c r="C13" s="193"/>
      <c r="D13" s="193"/>
      <c r="E13" s="193"/>
      <c r="F13" s="194"/>
      <c r="G13" s="30">
        <f>SUM(G10:G12)</f>
        <v>220204.52000000002</v>
      </c>
    </row>
  </sheetData>
  <mergeCells count="4">
    <mergeCell ref="A10:F10"/>
    <mergeCell ref="A11:F11"/>
    <mergeCell ref="A12:F12"/>
    <mergeCell ref="A13:F1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G11" sqref="G11"/>
    </sheetView>
  </sheetViews>
  <sheetFormatPr defaultRowHeight="14.4"/>
  <cols>
    <col min="1" max="1" width="6.5546875" customWidth="1"/>
    <col min="2" max="2" width="12.5546875" customWidth="1"/>
    <col min="3" max="3" width="8.109375" customWidth="1"/>
    <col min="4" max="4" width="54.88671875" customWidth="1"/>
    <col min="5" max="5" width="6.109375" customWidth="1"/>
    <col min="6" max="6" width="5.88671875" customWidth="1"/>
    <col min="7" max="7" width="9.33203125" customWidth="1"/>
  </cols>
  <sheetData>
    <row r="1" spans="1:7">
      <c r="A1" s="32" t="s">
        <v>0</v>
      </c>
      <c r="B1" s="32" t="s">
        <v>1</v>
      </c>
      <c r="C1" s="32" t="s">
        <v>2</v>
      </c>
      <c r="D1" s="32" t="s">
        <v>21</v>
      </c>
      <c r="E1" s="32" t="s">
        <v>4</v>
      </c>
      <c r="F1" s="32" t="s">
        <v>5</v>
      </c>
      <c r="G1" s="32" t="s">
        <v>6</v>
      </c>
    </row>
    <row r="2" spans="1:7" ht="71.25" customHeight="1">
      <c r="A2" s="9">
        <v>1</v>
      </c>
      <c r="B2" s="6" t="s">
        <v>72</v>
      </c>
      <c r="C2" s="6">
        <v>724214</v>
      </c>
      <c r="D2" s="6" t="s">
        <v>73</v>
      </c>
      <c r="E2" s="9">
        <v>12</v>
      </c>
      <c r="F2" s="9">
        <v>2490</v>
      </c>
      <c r="G2" s="12">
        <f>E2*F2</f>
        <v>29880</v>
      </c>
    </row>
    <row r="3" spans="1:7" ht="29.25" customHeight="1">
      <c r="A3" s="9">
        <v>2</v>
      </c>
      <c r="B3" s="6" t="s">
        <v>48</v>
      </c>
      <c r="C3" s="5">
        <v>615181</v>
      </c>
      <c r="D3" s="5" t="s">
        <v>49</v>
      </c>
      <c r="E3" s="9">
        <v>10</v>
      </c>
      <c r="F3" s="9">
        <v>2400</v>
      </c>
      <c r="G3" s="12">
        <f t="shared" ref="G3:G6" si="0">E3*F3</f>
        <v>24000</v>
      </c>
    </row>
    <row r="4" spans="1:7" ht="33" customHeight="1">
      <c r="A4" s="12">
        <v>3</v>
      </c>
      <c r="B4" s="4" t="s">
        <v>71</v>
      </c>
      <c r="C4" s="17" t="s">
        <v>63</v>
      </c>
      <c r="D4" s="17" t="s">
        <v>64</v>
      </c>
      <c r="E4" s="12">
        <v>15</v>
      </c>
      <c r="F4" s="12">
        <v>1908</v>
      </c>
      <c r="G4" s="12">
        <f t="shared" si="0"/>
        <v>28620</v>
      </c>
    </row>
    <row r="5" spans="1:7" ht="38.25" customHeight="1">
      <c r="A5" s="9">
        <v>4</v>
      </c>
      <c r="B5" s="6" t="s">
        <v>71</v>
      </c>
      <c r="C5" s="5">
        <v>615698</v>
      </c>
      <c r="D5" s="5" t="s">
        <v>41</v>
      </c>
      <c r="E5" s="9">
        <v>7</v>
      </c>
      <c r="F5" s="9">
        <v>4831</v>
      </c>
      <c r="G5" s="9">
        <f t="shared" si="0"/>
        <v>33817</v>
      </c>
    </row>
    <row r="6" spans="1:7" ht="33" customHeight="1">
      <c r="A6" s="9">
        <v>5</v>
      </c>
      <c r="B6" s="4" t="s">
        <v>71</v>
      </c>
      <c r="C6" s="5">
        <v>630059</v>
      </c>
      <c r="D6" s="5" t="s">
        <v>54</v>
      </c>
      <c r="E6" s="9">
        <v>15</v>
      </c>
      <c r="F6" s="9">
        <v>4048</v>
      </c>
      <c r="G6" s="9">
        <f t="shared" si="0"/>
        <v>60720</v>
      </c>
    </row>
    <row r="7" spans="1:7">
      <c r="A7" s="192" t="s">
        <v>6</v>
      </c>
      <c r="B7" s="193"/>
      <c r="C7" s="193"/>
      <c r="D7" s="193"/>
      <c r="E7" s="193"/>
      <c r="F7" s="194"/>
      <c r="G7" s="32">
        <f>SUM(G2:G6)</f>
        <v>177037</v>
      </c>
    </row>
    <row r="8" spans="1:7">
      <c r="A8" s="192" t="s">
        <v>8</v>
      </c>
      <c r="B8" s="193"/>
      <c r="C8" s="193"/>
      <c r="D8" s="193"/>
      <c r="E8" s="193"/>
      <c r="F8" s="194"/>
      <c r="G8" s="32">
        <f>G7*9%</f>
        <v>15933.33</v>
      </c>
    </row>
    <row r="9" spans="1:7">
      <c r="A9" s="192" t="s">
        <v>9</v>
      </c>
      <c r="B9" s="193"/>
      <c r="C9" s="193"/>
      <c r="D9" s="193"/>
      <c r="E9" s="193"/>
      <c r="F9" s="194"/>
      <c r="G9" s="32">
        <f>G7*9%</f>
        <v>15933.33</v>
      </c>
    </row>
    <row r="10" spans="1:7">
      <c r="A10" s="192" t="s">
        <v>7</v>
      </c>
      <c r="B10" s="193"/>
      <c r="C10" s="193"/>
      <c r="D10" s="193"/>
      <c r="E10" s="193"/>
      <c r="F10" s="194"/>
      <c r="G10" s="32">
        <f>SUM(G7:G9)</f>
        <v>208903.65999999997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7" sqref="F27"/>
    </sheetView>
  </sheetViews>
  <sheetFormatPr defaultColWidth="9.109375" defaultRowHeight="14.4"/>
  <cols>
    <col min="1" max="1" width="6.5546875" style="8" customWidth="1"/>
    <col min="2" max="2" width="12.5546875" style="8" customWidth="1"/>
    <col min="3" max="3" width="9.109375" style="8"/>
    <col min="4" max="4" width="16.5546875" style="8" customWidth="1"/>
    <col min="5" max="16384" width="9.109375" style="8"/>
  </cols>
  <sheetData>
    <row r="1" spans="1:7" ht="21" customHeight="1">
      <c r="A1" s="33" t="s">
        <v>0</v>
      </c>
      <c r="B1" s="33" t="s">
        <v>1</v>
      </c>
      <c r="C1" s="33" t="s">
        <v>2</v>
      </c>
      <c r="D1" s="33" t="s">
        <v>21</v>
      </c>
      <c r="E1" s="33" t="s">
        <v>4</v>
      </c>
      <c r="F1" s="33" t="s">
        <v>5</v>
      </c>
      <c r="G1" s="33" t="s">
        <v>6</v>
      </c>
    </row>
    <row r="2" spans="1:7" ht="39.6">
      <c r="A2" s="9">
        <v>1</v>
      </c>
      <c r="B2" s="10" t="s">
        <v>68</v>
      </c>
      <c r="C2" s="15">
        <v>615181</v>
      </c>
      <c r="D2" s="15" t="s">
        <v>49</v>
      </c>
      <c r="E2" s="9">
        <v>3</v>
      </c>
      <c r="F2" s="9">
        <v>2400</v>
      </c>
      <c r="G2" s="12">
        <f>E2*F2</f>
        <v>7200</v>
      </c>
    </row>
    <row r="3" spans="1:7">
      <c r="A3" s="192" t="s">
        <v>6</v>
      </c>
      <c r="B3" s="193"/>
      <c r="C3" s="193"/>
      <c r="D3" s="193"/>
      <c r="E3" s="193"/>
      <c r="F3" s="194"/>
      <c r="G3" s="33">
        <f>SUM(G2)</f>
        <v>7200</v>
      </c>
    </row>
    <row r="4" spans="1:7">
      <c r="A4" s="192" t="s">
        <v>8</v>
      </c>
      <c r="B4" s="193"/>
      <c r="C4" s="193"/>
      <c r="D4" s="193"/>
      <c r="E4" s="193"/>
      <c r="F4" s="194"/>
      <c r="G4" s="33">
        <f>G3*9%</f>
        <v>648</v>
      </c>
    </row>
    <row r="5" spans="1:7">
      <c r="A5" s="192" t="s">
        <v>9</v>
      </c>
      <c r="B5" s="193"/>
      <c r="C5" s="193"/>
      <c r="D5" s="193"/>
      <c r="E5" s="193"/>
      <c r="F5" s="194"/>
      <c r="G5" s="33">
        <f>G3*9%</f>
        <v>648</v>
      </c>
    </row>
    <row r="6" spans="1:7">
      <c r="A6" s="192" t="s">
        <v>7</v>
      </c>
      <c r="B6" s="193"/>
      <c r="C6" s="193"/>
      <c r="D6" s="193"/>
      <c r="E6" s="193"/>
      <c r="F6" s="194"/>
      <c r="G6" s="33">
        <f>SUM(G3:G5)</f>
        <v>8496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6"/>
  <sheetViews>
    <sheetView workbookViewId="0">
      <selection activeCell="B2" sqref="B2"/>
    </sheetView>
  </sheetViews>
  <sheetFormatPr defaultRowHeight="14.4"/>
  <cols>
    <col min="1" max="1" width="7.44140625" customWidth="1"/>
    <col min="2" max="2" width="24.33203125" customWidth="1"/>
    <col min="4" max="4" width="7" customWidth="1"/>
    <col min="5" max="5" width="10.33203125" customWidth="1"/>
  </cols>
  <sheetData>
    <row r="1" spans="1:5" ht="15.75" customHeight="1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</row>
    <row r="2" spans="1:5" ht="36.75" customHeight="1">
      <c r="A2" s="1">
        <v>1</v>
      </c>
      <c r="B2" s="1" t="s">
        <v>74</v>
      </c>
      <c r="C2" s="25">
        <v>1</v>
      </c>
      <c r="D2" s="25">
        <v>8687</v>
      </c>
      <c r="E2" s="25">
        <f>C2*D2</f>
        <v>8687</v>
      </c>
    </row>
    <row r="3" spans="1:5">
      <c r="A3" s="192" t="s">
        <v>6</v>
      </c>
      <c r="B3" s="193"/>
      <c r="C3" s="193"/>
      <c r="D3" s="193"/>
      <c r="E3" s="34">
        <f>SUM(E2)</f>
        <v>8687</v>
      </c>
    </row>
    <row r="4" spans="1:5">
      <c r="A4" s="192" t="s">
        <v>8</v>
      </c>
      <c r="B4" s="193"/>
      <c r="C4" s="193"/>
      <c r="D4" s="193"/>
      <c r="E4" s="34">
        <f>E3*9%</f>
        <v>781.82999999999993</v>
      </c>
    </row>
    <row r="5" spans="1:5">
      <c r="A5" s="192" t="s">
        <v>9</v>
      </c>
      <c r="B5" s="193"/>
      <c r="C5" s="193"/>
      <c r="D5" s="193"/>
      <c r="E5" s="34">
        <f>E3*9%</f>
        <v>781.82999999999993</v>
      </c>
    </row>
    <row r="6" spans="1:5">
      <c r="A6" s="192" t="s">
        <v>7</v>
      </c>
      <c r="B6" s="193"/>
      <c r="C6" s="193"/>
      <c r="D6" s="193"/>
      <c r="E6" s="34">
        <f>SUM(E3:E5)</f>
        <v>10250.66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3"/>
  <sheetViews>
    <sheetView workbookViewId="0">
      <selection activeCell="J25" sqref="J25"/>
    </sheetView>
  </sheetViews>
  <sheetFormatPr defaultRowHeight="14.4"/>
  <cols>
    <col min="1" max="1" width="8.88671875" style="37"/>
    <col min="2" max="2" width="35.33203125" style="37" customWidth="1"/>
    <col min="3" max="4" width="8.88671875" style="37"/>
    <col min="5" max="5" width="10.88671875" style="37" customWidth="1"/>
    <col min="6" max="6" width="12.33203125" style="37" customWidth="1"/>
    <col min="7" max="16384" width="8.88671875" style="37"/>
  </cols>
  <sheetData>
    <row r="1" spans="1:6" ht="15.6">
      <c r="A1" s="36" t="s">
        <v>55</v>
      </c>
      <c r="B1" s="36" t="s">
        <v>56</v>
      </c>
      <c r="C1" s="36" t="s">
        <v>57</v>
      </c>
      <c r="D1" s="36" t="s">
        <v>58</v>
      </c>
      <c r="E1" s="36" t="s">
        <v>76</v>
      </c>
      <c r="F1" s="36" t="s">
        <v>59</v>
      </c>
    </row>
    <row r="2" spans="1:6" ht="15.6">
      <c r="A2" s="38">
        <v>1</v>
      </c>
      <c r="B2" s="38" t="s">
        <v>77</v>
      </c>
      <c r="C2" s="38">
        <v>3</v>
      </c>
      <c r="D2" s="38">
        <v>3500</v>
      </c>
      <c r="E2" s="38">
        <v>1900</v>
      </c>
      <c r="F2" s="38">
        <f>C2*E2</f>
        <v>5700</v>
      </c>
    </row>
    <row r="3" spans="1:6" ht="15.6">
      <c r="A3" s="38">
        <v>2</v>
      </c>
      <c r="B3" s="38" t="s">
        <v>78</v>
      </c>
      <c r="C3" s="38">
        <v>1</v>
      </c>
      <c r="D3" s="38">
        <v>3600</v>
      </c>
      <c r="E3" s="38">
        <v>1850</v>
      </c>
      <c r="F3" s="38">
        <f t="shared" ref="F3:F9" si="0">C3*E3</f>
        <v>1850</v>
      </c>
    </row>
    <row r="4" spans="1:6" ht="31.2">
      <c r="A4" s="38">
        <v>3</v>
      </c>
      <c r="B4" s="38" t="s">
        <v>79</v>
      </c>
      <c r="C4" s="38">
        <v>1</v>
      </c>
      <c r="D4" s="38">
        <v>12000</v>
      </c>
      <c r="E4" s="38">
        <v>6000</v>
      </c>
      <c r="F4" s="38">
        <f t="shared" si="0"/>
        <v>6000</v>
      </c>
    </row>
    <row r="5" spans="1:6" ht="15.6">
      <c r="A5" s="38">
        <v>4</v>
      </c>
      <c r="B5" s="38" t="s">
        <v>80</v>
      </c>
      <c r="C5" s="38">
        <v>8</v>
      </c>
      <c r="D5" s="38">
        <v>75</v>
      </c>
      <c r="E5" s="38">
        <v>40</v>
      </c>
      <c r="F5" s="38">
        <f t="shared" si="0"/>
        <v>320</v>
      </c>
    </row>
    <row r="6" spans="1:6" ht="15.6">
      <c r="A6" s="38">
        <v>5</v>
      </c>
      <c r="B6" s="38" t="s">
        <v>81</v>
      </c>
      <c r="C6" s="38">
        <v>3</v>
      </c>
      <c r="D6" s="38">
        <v>50</v>
      </c>
      <c r="E6" s="38">
        <v>25</v>
      </c>
      <c r="F6" s="38">
        <f t="shared" si="0"/>
        <v>75</v>
      </c>
    </row>
    <row r="7" spans="1:6" ht="15.6">
      <c r="A7" s="38">
        <v>6</v>
      </c>
      <c r="B7" s="38" t="s">
        <v>82</v>
      </c>
      <c r="C7" s="38">
        <v>1</v>
      </c>
      <c r="D7" s="38">
        <v>800</v>
      </c>
      <c r="E7" s="38">
        <v>500</v>
      </c>
      <c r="F7" s="38">
        <f t="shared" si="0"/>
        <v>500</v>
      </c>
    </row>
    <row r="8" spans="1:6" ht="31.2">
      <c r="A8" s="38">
        <v>7</v>
      </c>
      <c r="B8" s="38" t="s">
        <v>83</v>
      </c>
      <c r="C8" s="38">
        <v>50</v>
      </c>
      <c r="D8" s="38">
        <v>85</v>
      </c>
      <c r="E8" s="38">
        <v>50</v>
      </c>
      <c r="F8" s="38">
        <f t="shared" si="0"/>
        <v>2500</v>
      </c>
    </row>
    <row r="9" spans="1:6" ht="31.2">
      <c r="A9" s="38">
        <v>8</v>
      </c>
      <c r="B9" s="38" t="s">
        <v>84</v>
      </c>
      <c r="C9" s="38">
        <v>1</v>
      </c>
      <c r="D9" s="38">
        <v>2500</v>
      </c>
      <c r="E9" s="38">
        <v>0</v>
      </c>
      <c r="F9" s="38">
        <f t="shared" si="0"/>
        <v>0</v>
      </c>
    </row>
    <row r="10" spans="1:6" ht="15.6">
      <c r="A10" s="199" t="s">
        <v>85</v>
      </c>
      <c r="B10" s="200"/>
      <c r="C10" s="200"/>
      <c r="D10" s="201"/>
      <c r="E10" s="39"/>
      <c r="F10" s="36">
        <f>SUM(F2:F9)</f>
        <v>16945</v>
      </c>
    </row>
    <row r="11" spans="1:6" ht="15.6">
      <c r="A11" s="199" t="s">
        <v>86</v>
      </c>
      <c r="B11" s="200"/>
      <c r="C11" s="200"/>
      <c r="D11" s="201"/>
      <c r="E11" s="39"/>
      <c r="F11" s="36">
        <f>F10*9%</f>
        <v>1525.05</v>
      </c>
    </row>
    <row r="12" spans="1:6" ht="15.6">
      <c r="A12" s="199" t="s">
        <v>86</v>
      </c>
      <c r="B12" s="200"/>
      <c r="C12" s="200"/>
      <c r="D12" s="201"/>
      <c r="E12" s="39"/>
      <c r="F12" s="36">
        <f>F10*9%</f>
        <v>1525.05</v>
      </c>
    </row>
    <row r="13" spans="1:6" ht="15.6">
      <c r="A13" s="199" t="s">
        <v>7</v>
      </c>
      <c r="B13" s="200"/>
      <c r="C13" s="200"/>
      <c r="D13" s="201"/>
      <c r="E13" s="39"/>
      <c r="F13" s="36">
        <f>SUM(F10:F12)</f>
        <v>19995.099999999999</v>
      </c>
    </row>
  </sheetData>
  <mergeCells count="4">
    <mergeCell ref="A10:D10"/>
    <mergeCell ref="A11:D11"/>
    <mergeCell ref="A12:D12"/>
    <mergeCell ref="A13:D1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H21" sqref="H21"/>
    </sheetView>
  </sheetViews>
  <sheetFormatPr defaultRowHeight="14.4"/>
  <cols>
    <col min="1" max="1" width="7" style="37" customWidth="1"/>
    <col min="2" max="2" width="11.5546875" style="37" customWidth="1"/>
    <col min="3" max="3" width="8.88671875" style="37"/>
    <col min="4" max="4" width="40.21875" style="37" customWidth="1"/>
    <col min="5" max="5" width="6.109375" style="37" customWidth="1"/>
    <col min="6" max="6" width="7.5546875" style="37" customWidth="1"/>
    <col min="7" max="16384" width="8.88671875" style="37"/>
  </cols>
  <sheetData>
    <row r="1" spans="1:7">
      <c r="A1" s="35" t="s">
        <v>0</v>
      </c>
      <c r="B1" s="35" t="s">
        <v>1</v>
      </c>
      <c r="C1" s="35" t="s">
        <v>2</v>
      </c>
      <c r="D1" s="35" t="s">
        <v>21</v>
      </c>
      <c r="E1" s="35" t="s">
        <v>4</v>
      </c>
      <c r="F1" s="35" t="s">
        <v>5</v>
      </c>
      <c r="G1" s="35" t="s">
        <v>6</v>
      </c>
    </row>
    <row r="2" spans="1:7" ht="66">
      <c r="A2" s="9">
        <v>1</v>
      </c>
      <c r="B2" s="6" t="s">
        <v>75</v>
      </c>
      <c r="C2" s="16">
        <v>719031</v>
      </c>
      <c r="D2" s="16" t="s">
        <v>87</v>
      </c>
      <c r="E2" s="9">
        <v>7</v>
      </c>
      <c r="F2" s="9">
        <v>45000</v>
      </c>
      <c r="G2" s="9">
        <f>E2*F2</f>
        <v>315000</v>
      </c>
    </row>
    <row r="3" spans="1:7">
      <c r="A3" s="192" t="s">
        <v>6</v>
      </c>
      <c r="B3" s="193"/>
      <c r="C3" s="193"/>
      <c r="D3" s="193"/>
      <c r="E3" s="193"/>
      <c r="F3" s="194"/>
      <c r="G3" s="35">
        <f>SUM(G2)</f>
        <v>315000</v>
      </c>
    </row>
    <row r="4" spans="1:7">
      <c r="A4" s="192" t="s">
        <v>8</v>
      </c>
      <c r="B4" s="193"/>
      <c r="C4" s="193"/>
      <c r="D4" s="193"/>
      <c r="E4" s="193"/>
      <c r="F4" s="194"/>
      <c r="G4" s="35">
        <f>G3*9%</f>
        <v>28350</v>
      </c>
    </row>
    <row r="5" spans="1:7">
      <c r="A5" s="192" t="s">
        <v>9</v>
      </c>
      <c r="B5" s="193"/>
      <c r="C5" s="193"/>
      <c r="D5" s="193"/>
      <c r="E5" s="193"/>
      <c r="F5" s="194"/>
      <c r="G5" s="35">
        <f>G3*9%</f>
        <v>28350</v>
      </c>
    </row>
    <row r="6" spans="1:7">
      <c r="A6" s="192" t="s">
        <v>7</v>
      </c>
      <c r="B6" s="193"/>
      <c r="C6" s="193"/>
      <c r="D6" s="193"/>
      <c r="E6" s="193"/>
      <c r="F6" s="194"/>
      <c r="G6" s="35">
        <f>SUM(G3:G5)</f>
        <v>371700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9" sqref="G19"/>
    </sheetView>
  </sheetViews>
  <sheetFormatPr defaultRowHeight="14.4"/>
  <cols>
    <col min="1" max="1" width="8.88671875" style="37"/>
    <col min="2" max="2" width="12.109375" style="37" customWidth="1"/>
    <col min="3" max="3" width="8.88671875" style="37"/>
    <col min="4" max="4" width="31.88671875" style="37" customWidth="1"/>
    <col min="5" max="16384" width="8.88671875" style="37"/>
  </cols>
  <sheetData>
    <row r="1" spans="1:7" ht="28.8" customHeight="1">
      <c r="A1" s="35" t="s">
        <v>0</v>
      </c>
      <c r="B1" s="35" t="s">
        <v>1</v>
      </c>
      <c r="C1" s="35" t="s">
        <v>2</v>
      </c>
      <c r="D1" s="35" t="s">
        <v>21</v>
      </c>
      <c r="E1" s="35" t="s">
        <v>4</v>
      </c>
      <c r="F1" s="35" t="s">
        <v>5</v>
      </c>
      <c r="G1" s="35" t="s">
        <v>6</v>
      </c>
    </row>
    <row r="2" spans="1:7" ht="39" customHeight="1">
      <c r="A2" s="9">
        <v>1</v>
      </c>
      <c r="B2" s="11" t="s">
        <v>88</v>
      </c>
      <c r="C2" s="15">
        <v>615181</v>
      </c>
      <c r="D2" s="15" t="s">
        <v>49</v>
      </c>
      <c r="E2" s="9">
        <v>1</v>
      </c>
      <c r="F2" s="9">
        <v>2400</v>
      </c>
      <c r="G2" s="12">
        <f>E2*F2</f>
        <v>2400</v>
      </c>
    </row>
    <row r="3" spans="1:7" ht="39.6">
      <c r="A3" s="9">
        <v>2</v>
      </c>
      <c r="B3" s="11" t="s">
        <v>89</v>
      </c>
      <c r="C3" s="11">
        <v>632215</v>
      </c>
      <c r="D3" s="11" t="s">
        <v>16</v>
      </c>
      <c r="E3" s="9">
        <v>5</v>
      </c>
      <c r="F3" s="9">
        <v>5738</v>
      </c>
      <c r="G3" s="12">
        <f>E3*F3</f>
        <v>28690</v>
      </c>
    </row>
    <row r="4" spans="1:7">
      <c r="A4" s="192" t="s">
        <v>6</v>
      </c>
      <c r="B4" s="193"/>
      <c r="C4" s="193"/>
      <c r="D4" s="193"/>
      <c r="E4" s="193"/>
      <c r="F4" s="194"/>
      <c r="G4" s="35">
        <f>SUM(G2:G3)</f>
        <v>31090</v>
      </c>
    </row>
    <row r="5" spans="1:7">
      <c r="A5" s="192" t="s">
        <v>8</v>
      </c>
      <c r="B5" s="193"/>
      <c r="C5" s="193"/>
      <c r="D5" s="193"/>
      <c r="E5" s="193"/>
      <c r="F5" s="194"/>
      <c r="G5" s="35">
        <f>G4*9%</f>
        <v>2798.1</v>
      </c>
    </row>
    <row r="6" spans="1:7">
      <c r="A6" s="192" t="s">
        <v>9</v>
      </c>
      <c r="B6" s="193"/>
      <c r="C6" s="193"/>
      <c r="D6" s="193"/>
      <c r="E6" s="193"/>
      <c r="F6" s="194"/>
      <c r="G6" s="35">
        <f>G4*9%</f>
        <v>2798.1</v>
      </c>
    </row>
    <row r="7" spans="1:7">
      <c r="A7" s="192" t="s">
        <v>7</v>
      </c>
      <c r="B7" s="193"/>
      <c r="C7" s="193"/>
      <c r="D7" s="193"/>
      <c r="E7" s="193"/>
      <c r="F7" s="194"/>
      <c r="G7" s="35">
        <f>SUM(G4:G6)</f>
        <v>36686.199999999997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sqref="A1:B1"/>
    </sheetView>
  </sheetViews>
  <sheetFormatPr defaultRowHeight="14.4"/>
  <cols>
    <col min="1" max="1" width="8.88671875" style="37"/>
    <col min="2" max="2" width="12.77734375" style="37" customWidth="1"/>
    <col min="3" max="3" width="8.88671875" style="37"/>
    <col min="4" max="4" width="36.33203125" style="37" customWidth="1"/>
    <col min="5" max="16384" width="8.88671875" style="37"/>
  </cols>
  <sheetData>
    <row r="1" spans="1:7">
      <c r="A1" s="40" t="s">
        <v>0</v>
      </c>
      <c r="B1" s="40" t="s">
        <v>1</v>
      </c>
      <c r="C1" s="40" t="s">
        <v>2</v>
      </c>
      <c r="D1" s="40" t="s">
        <v>21</v>
      </c>
      <c r="E1" s="40" t="s">
        <v>4</v>
      </c>
      <c r="F1" s="40" t="s">
        <v>5</v>
      </c>
      <c r="G1" s="40" t="s">
        <v>6</v>
      </c>
    </row>
    <row r="2" spans="1:7" ht="39.6">
      <c r="A2" s="9">
        <v>1</v>
      </c>
      <c r="B2" s="11" t="s">
        <v>89</v>
      </c>
      <c r="C2" s="15">
        <v>615181</v>
      </c>
      <c r="D2" s="15" t="s">
        <v>49</v>
      </c>
      <c r="E2" s="9">
        <v>4</v>
      </c>
      <c r="F2" s="9">
        <v>2400</v>
      </c>
      <c r="G2" s="9">
        <f>E2*F2</f>
        <v>9600</v>
      </c>
    </row>
    <row r="3" spans="1:7" ht="39.6">
      <c r="A3" s="9">
        <v>2</v>
      </c>
      <c r="B3" s="10" t="s">
        <v>89</v>
      </c>
      <c r="C3" s="41">
        <v>615698</v>
      </c>
      <c r="D3" s="41" t="s">
        <v>41</v>
      </c>
      <c r="E3" s="9">
        <v>10</v>
      </c>
      <c r="F3" s="9">
        <v>4831</v>
      </c>
      <c r="G3" s="9">
        <f t="shared" ref="G3:G6" si="0">E3*F3</f>
        <v>48310</v>
      </c>
    </row>
    <row r="4" spans="1:7" ht="39.6">
      <c r="A4" s="9">
        <v>3</v>
      </c>
      <c r="B4" s="11" t="s">
        <v>89</v>
      </c>
      <c r="C4" s="15">
        <v>616026</v>
      </c>
      <c r="D4" s="15" t="s">
        <v>26</v>
      </c>
      <c r="E4" s="9">
        <v>10</v>
      </c>
      <c r="F4" s="9">
        <v>5614</v>
      </c>
      <c r="G4" s="9">
        <f t="shared" si="0"/>
        <v>56140</v>
      </c>
    </row>
    <row r="5" spans="1:7" ht="39.6">
      <c r="A5" s="9">
        <v>4</v>
      </c>
      <c r="B5" s="11" t="s">
        <v>89</v>
      </c>
      <c r="C5" s="15" t="s">
        <v>14</v>
      </c>
      <c r="D5" s="15" t="s">
        <v>15</v>
      </c>
      <c r="E5" s="9">
        <v>10</v>
      </c>
      <c r="F5" s="9">
        <v>6521</v>
      </c>
      <c r="G5" s="9">
        <f t="shared" si="0"/>
        <v>65210</v>
      </c>
    </row>
    <row r="6" spans="1:7" ht="39.6">
      <c r="A6" s="9">
        <v>5</v>
      </c>
      <c r="B6" s="11" t="s">
        <v>89</v>
      </c>
      <c r="C6" s="15">
        <v>630059</v>
      </c>
      <c r="D6" s="15" t="s">
        <v>54</v>
      </c>
      <c r="E6" s="9">
        <v>10</v>
      </c>
      <c r="F6" s="9">
        <v>4048</v>
      </c>
      <c r="G6" s="9">
        <f t="shared" si="0"/>
        <v>40480</v>
      </c>
    </row>
    <row r="7" spans="1:7">
      <c r="A7" s="192" t="s">
        <v>6</v>
      </c>
      <c r="B7" s="193"/>
      <c r="C7" s="193"/>
      <c r="D7" s="193"/>
      <c r="E7" s="193"/>
      <c r="F7" s="194"/>
      <c r="G7" s="40">
        <f>SUM(G2:G6)</f>
        <v>219740</v>
      </c>
    </row>
    <row r="8" spans="1:7">
      <c r="A8" s="192" t="s">
        <v>8</v>
      </c>
      <c r="B8" s="193"/>
      <c r="C8" s="193"/>
      <c r="D8" s="193"/>
      <c r="E8" s="193"/>
      <c r="F8" s="194"/>
      <c r="G8" s="40">
        <f>G7*9%</f>
        <v>19776.599999999999</v>
      </c>
    </row>
    <row r="9" spans="1:7">
      <c r="A9" s="192" t="s">
        <v>9</v>
      </c>
      <c r="B9" s="193"/>
      <c r="C9" s="193"/>
      <c r="D9" s="193"/>
      <c r="E9" s="193"/>
      <c r="F9" s="194"/>
      <c r="G9" s="40">
        <f>G7*9%</f>
        <v>19776.599999999999</v>
      </c>
    </row>
    <row r="10" spans="1:7">
      <c r="A10" s="192" t="s">
        <v>7</v>
      </c>
      <c r="B10" s="193"/>
      <c r="C10" s="193"/>
      <c r="D10" s="193"/>
      <c r="E10" s="193"/>
      <c r="F10" s="194"/>
      <c r="G10" s="40">
        <f>SUM(G7:G9)</f>
        <v>259293.2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8"/>
  <sheetViews>
    <sheetView workbookViewId="0">
      <selection activeCell="D24" sqref="D24"/>
    </sheetView>
  </sheetViews>
  <sheetFormatPr defaultColWidth="15.21875" defaultRowHeight="14.4"/>
  <cols>
    <col min="1" max="1" width="7.5546875" style="37" customWidth="1"/>
    <col min="2" max="2" width="47.21875" style="37" customWidth="1"/>
    <col min="3" max="3" width="8.5546875" style="37" customWidth="1"/>
    <col min="4" max="4" width="9.21875" style="37" customWidth="1"/>
    <col min="5" max="5" width="15.21875" style="37" customWidth="1"/>
    <col min="6" max="16384" width="15.21875" style="37"/>
  </cols>
  <sheetData>
    <row r="1" spans="1:5" ht="15.6">
      <c r="A1" s="36" t="s">
        <v>55</v>
      </c>
      <c r="B1" s="36" t="s">
        <v>56</v>
      </c>
      <c r="C1" s="36" t="s">
        <v>57</v>
      </c>
      <c r="D1" s="36" t="s">
        <v>58</v>
      </c>
      <c r="E1" s="36" t="s">
        <v>59</v>
      </c>
    </row>
    <row r="2" spans="1:5" ht="15.6">
      <c r="A2" s="38">
        <v>1</v>
      </c>
      <c r="B2" s="38" t="s">
        <v>90</v>
      </c>
      <c r="C2" s="38">
        <v>2</v>
      </c>
      <c r="D2" s="38">
        <v>1890</v>
      </c>
      <c r="E2" s="38">
        <f>C2*D2</f>
        <v>3780</v>
      </c>
    </row>
    <row r="3" spans="1:5" ht="15.6">
      <c r="A3" s="38">
        <v>2</v>
      </c>
      <c r="B3" s="38" t="s">
        <v>91</v>
      </c>
      <c r="C3" s="38">
        <v>1</v>
      </c>
      <c r="D3" s="38">
        <v>1890</v>
      </c>
      <c r="E3" s="38">
        <f t="shared" ref="E3:E13" si="0">C3*D3</f>
        <v>1890</v>
      </c>
    </row>
    <row r="4" spans="1:5" ht="15.6">
      <c r="A4" s="38">
        <v>3</v>
      </c>
      <c r="B4" s="38" t="s">
        <v>97</v>
      </c>
      <c r="C4" s="38">
        <v>1</v>
      </c>
      <c r="D4" s="38">
        <v>5950</v>
      </c>
      <c r="E4" s="38">
        <f t="shared" si="0"/>
        <v>5950</v>
      </c>
    </row>
    <row r="5" spans="1:5" ht="15.6">
      <c r="A5" s="38">
        <v>4</v>
      </c>
      <c r="B5" s="38" t="s">
        <v>80</v>
      </c>
      <c r="C5" s="38">
        <v>6</v>
      </c>
      <c r="D5" s="38">
        <v>60</v>
      </c>
      <c r="E5" s="38">
        <f t="shared" si="0"/>
        <v>360</v>
      </c>
    </row>
    <row r="6" spans="1:5" ht="15.6">
      <c r="A6" s="38">
        <v>5</v>
      </c>
      <c r="B6" s="38" t="s">
        <v>81</v>
      </c>
      <c r="C6" s="38">
        <v>3</v>
      </c>
      <c r="D6" s="38">
        <v>40</v>
      </c>
      <c r="E6" s="38">
        <f t="shared" si="0"/>
        <v>120</v>
      </c>
    </row>
    <row r="7" spans="1:5" ht="15.6">
      <c r="A7" s="38">
        <v>6</v>
      </c>
      <c r="B7" s="38" t="s">
        <v>95</v>
      </c>
      <c r="C7" s="38">
        <v>1</v>
      </c>
      <c r="D7" s="38">
        <v>1800</v>
      </c>
      <c r="E7" s="38">
        <f t="shared" si="0"/>
        <v>1800</v>
      </c>
    </row>
    <row r="8" spans="1:5" ht="15.6">
      <c r="A8" s="38">
        <v>7</v>
      </c>
      <c r="B8" s="38" t="s">
        <v>92</v>
      </c>
      <c r="C8" s="38">
        <v>1</v>
      </c>
      <c r="D8" s="38">
        <v>4990</v>
      </c>
      <c r="E8" s="38">
        <f t="shared" si="0"/>
        <v>4990</v>
      </c>
    </row>
    <row r="9" spans="1:5" ht="15.6">
      <c r="A9" s="38">
        <v>8</v>
      </c>
      <c r="B9" s="38" t="s">
        <v>93</v>
      </c>
      <c r="C9" s="38">
        <v>1</v>
      </c>
      <c r="D9" s="38">
        <v>600</v>
      </c>
      <c r="E9" s="38">
        <f t="shared" si="0"/>
        <v>600</v>
      </c>
    </row>
    <row r="10" spans="1:5" ht="31.2">
      <c r="A10" s="38">
        <v>9</v>
      </c>
      <c r="B10" s="38" t="s">
        <v>98</v>
      </c>
      <c r="C10" s="38">
        <v>8</v>
      </c>
      <c r="D10" s="38">
        <v>85</v>
      </c>
      <c r="E10" s="38">
        <f t="shared" si="0"/>
        <v>680</v>
      </c>
    </row>
    <row r="11" spans="1:5" ht="15.6">
      <c r="A11" s="38">
        <v>10</v>
      </c>
      <c r="B11" s="38" t="s">
        <v>84</v>
      </c>
      <c r="C11" s="38">
        <v>1</v>
      </c>
      <c r="D11" s="38">
        <v>2000</v>
      </c>
      <c r="E11" s="38">
        <f t="shared" si="0"/>
        <v>2000</v>
      </c>
    </row>
    <row r="12" spans="1:5" ht="15.6">
      <c r="A12" s="38">
        <v>11</v>
      </c>
      <c r="B12" s="38" t="s">
        <v>94</v>
      </c>
      <c r="C12" s="38">
        <v>1</v>
      </c>
      <c r="D12" s="38">
        <v>1000</v>
      </c>
      <c r="E12" s="38">
        <f t="shared" si="0"/>
        <v>1000</v>
      </c>
    </row>
    <row r="13" spans="1:5" ht="15.6">
      <c r="A13" s="38">
        <v>12</v>
      </c>
      <c r="B13" s="38" t="s">
        <v>96</v>
      </c>
      <c r="C13" s="38">
        <v>1</v>
      </c>
      <c r="D13" s="38">
        <v>160</v>
      </c>
      <c r="E13" s="38">
        <f t="shared" si="0"/>
        <v>160</v>
      </c>
    </row>
    <row r="14" spans="1:5" ht="15.6">
      <c r="A14" s="199" t="s">
        <v>76</v>
      </c>
      <c r="B14" s="200"/>
      <c r="C14" s="200"/>
      <c r="D14" s="201"/>
      <c r="E14" s="36">
        <v>1720</v>
      </c>
    </row>
    <row r="15" spans="1:5" ht="15.6">
      <c r="A15" s="199" t="s">
        <v>85</v>
      </c>
      <c r="B15" s="200"/>
      <c r="C15" s="200"/>
      <c r="D15" s="201"/>
      <c r="E15" s="36">
        <f>SUM(E2:E13)-E14</f>
        <v>21610</v>
      </c>
    </row>
    <row r="16" spans="1:5" ht="15.6">
      <c r="A16" s="199" t="s">
        <v>86</v>
      </c>
      <c r="B16" s="200"/>
      <c r="C16" s="200"/>
      <c r="D16" s="201"/>
      <c r="E16" s="36">
        <f>E15*9%</f>
        <v>1944.8999999999999</v>
      </c>
    </row>
    <row r="17" spans="1:5" ht="15.6">
      <c r="A17" s="199" t="s">
        <v>86</v>
      </c>
      <c r="B17" s="200"/>
      <c r="C17" s="200"/>
      <c r="D17" s="201"/>
      <c r="E17" s="36">
        <f>E15*9%</f>
        <v>1944.8999999999999</v>
      </c>
    </row>
    <row r="18" spans="1:5" ht="15.6">
      <c r="A18" s="199" t="s">
        <v>7</v>
      </c>
      <c r="B18" s="200"/>
      <c r="C18" s="200"/>
      <c r="D18" s="201"/>
      <c r="E18" s="36">
        <f>SUM(E15:E17)</f>
        <v>25499.800000000003</v>
      </c>
    </row>
  </sheetData>
  <mergeCells count="5">
    <mergeCell ref="A14:D14"/>
    <mergeCell ref="A15:D15"/>
    <mergeCell ref="A16:D16"/>
    <mergeCell ref="A17:D17"/>
    <mergeCell ref="A18:D18"/>
  </mergeCells>
  <pageMargins left="0.7" right="0.7" top="0.75" bottom="0.75" header="0.3" footer="0.3"/>
  <pageSetup orientation="portrait" horizontalDpi="360" verticalDpi="36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7"/>
  <sheetViews>
    <sheetView workbookViewId="0">
      <selection activeCell="B20" sqref="B20"/>
    </sheetView>
  </sheetViews>
  <sheetFormatPr defaultRowHeight="14.4"/>
  <cols>
    <col min="2" max="2" width="37.109375" customWidth="1"/>
  </cols>
  <sheetData>
    <row r="1" spans="1:5" ht="28.8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</row>
    <row r="2" spans="1:5" ht="28.8">
      <c r="A2" s="1">
        <v>1</v>
      </c>
      <c r="B2" s="1" t="s">
        <v>119</v>
      </c>
      <c r="C2" s="25">
        <v>1</v>
      </c>
      <c r="D2" s="25">
        <v>18010</v>
      </c>
      <c r="E2" s="25">
        <f>C2*D2</f>
        <v>18010</v>
      </c>
    </row>
    <row r="3" spans="1:5">
      <c r="A3" s="1">
        <v>2</v>
      </c>
      <c r="B3" s="1" t="s">
        <v>118</v>
      </c>
      <c r="C3" s="1">
        <v>2</v>
      </c>
      <c r="D3" s="1">
        <v>1080</v>
      </c>
      <c r="E3" s="1">
        <f>C3*D3</f>
        <v>2160</v>
      </c>
    </row>
    <row r="4" spans="1:5">
      <c r="A4" s="192" t="s">
        <v>6</v>
      </c>
      <c r="B4" s="193"/>
      <c r="C4" s="193"/>
      <c r="D4" s="193"/>
      <c r="E4" s="42">
        <f>SUM(E2:E3)</f>
        <v>20170</v>
      </c>
    </row>
    <row r="5" spans="1:5">
      <c r="A5" s="192" t="s">
        <v>8</v>
      </c>
      <c r="B5" s="193"/>
      <c r="C5" s="193"/>
      <c r="D5" s="193"/>
      <c r="E5" s="42">
        <f>E4*9%</f>
        <v>1815.3</v>
      </c>
    </row>
    <row r="6" spans="1:5">
      <c r="A6" s="192" t="s">
        <v>9</v>
      </c>
      <c r="B6" s="193"/>
      <c r="C6" s="193"/>
      <c r="D6" s="193"/>
      <c r="E6" s="42">
        <f>E4*9%</f>
        <v>1815.3</v>
      </c>
    </row>
    <row r="7" spans="1:5">
      <c r="A7" s="192" t="s">
        <v>7</v>
      </c>
      <c r="B7" s="193"/>
      <c r="C7" s="193"/>
      <c r="D7" s="193"/>
      <c r="E7" s="42">
        <f>SUM(E4:E6)</f>
        <v>23800.6</v>
      </c>
    </row>
  </sheetData>
  <mergeCells count="4">
    <mergeCell ref="A4:D4"/>
    <mergeCell ref="A5:D5"/>
    <mergeCell ref="A6:D6"/>
    <mergeCell ref="A7:D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E17" sqref="E17"/>
    </sheetView>
  </sheetViews>
  <sheetFormatPr defaultColWidth="9.109375" defaultRowHeight="14.4"/>
  <cols>
    <col min="1" max="1" width="6.109375" style="2" customWidth="1"/>
    <col min="2" max="2" width="17" style="2" customWidth="1"/>
    <col min="3" max="3" width="11.5546875" style="2" customWidth="1"/>
    <col min="4" max="4" width="7.109375" style="2" customWidth="1"/>
    <col min="5" max="5" width="11" style="2" customWidth="1"/>
    <col min="6" max="16384" width="9.109375" style="2"/>
  </cols>
  <sheetData>
    <row r="1" spans="1:5">
      <c r="A1" s="3" t="s">
        <v>0</v>
      </c>
      <c r="B1" s="3" t="s">
        <v>21</v>
      </c>
      <c r="C1" s="3" t="s">
        <v>4</v>
      </c>
      <c r="D1" s="3" t="s">
        <v>5</v>
      </c>
      <c r="E1" s="3" t="s">
        <v>6</v>
      </c>
    </row>
    <row r="2" spans="1:5" ht="58.5" customHeight="1">
      <c r="A2" s="1">
        <v>1</v>
      </c>
      <c r="B2" s="14" t="s">
        <v>20</v>
      </c>
      <c r="C2" s="1">
        <v>2</v>
      </c>
      <c r="D2" s="1">
        <v>13541</v>
      </c>
      <c r="E2" s="1">
        <f>C2*D2</f>
        <v>27082</v>
      </c>
    </row>
    <row r="3" spans="1:5">
      <c r="A3" s="192" t="s">
        <v>6</v>
      </c>
      <c r="B3" s="193"/>
      <c r="C3" s="193"/>
      <c r="D3" s="194"/>
      <c r="E3" s="7">
        <f>SUM(E2)</f>
        <v>27082</v>
      </c>
    </row>
    <row r="4" spans="1:5" ht="15" customHeight="1">
      <c r="A4" s="192" t="s">
        <v>8</v>
      </c>
      <c r="B4" s="193"/>
      <c r="C4" s="193"/>
      <c r="D4" s="194"/>
      <c r="E4" s="7">
        <f>E3*9%</f>
        <v>2437.38</v>
      </c>
    </row>
    <row r="5" spans="1:5" ht="15" customHeight="1">
      <c r="A5" s="192" t="s">
        <v>9</v>
      </c>
      <c r="B5" s="193"/>
      <c r="C5" s="193"/>
      <c r="D5" s="194"/>
      <c r="E5" s="7">
        <f>E3*9%</f>
        <v>2437.38</v>
      </c>
    </row>
    <row r="6" spans="1:5" ht="15" customHeight="1">
      <c r="A6" s="192" t="s">
        <v>7</v>
      </c>
      <c r="B6" s="193"/>
      <c r="C6" s="193"/>
      <c r="D6" s="194"/>
      <c r="E6" s="7">
        <f>SUM(E3:E5)</f>
        <v>31956.760000000002</v>
      </c>
    </row>
    <row r="10" spans="1:5">
      <c r="B10" s="2" t="s">
        <v>22</v>
      </c>
      <c r="C10" s="2" t="s">
        <v>24</v>
      </c>
    </row>
    <row r="12" spans="1:5">
      <c r="B12" s="2">
        <f>6500*2.0833</f>
        <v>13541.449999999999</v>
      </c>
    </row>
    <row r="13" spans="1:5">
      <c r="B13" s="2">
        <f>B12*18%</f>
        <v>2437.4609999999998</v>
      </c>
    </row>
    <row r="14" spans="1:5">
      <c r="B14" s="2">
        <f>SUM(B12:B13)</f>
        <v>15978.910999999998</v>
      </c>
    </row>
    <row r="16" spans="1:5" ht="100.8">
      <c r="A16" s="2" t="s">
        <v>66</v>
      </c>
    </row>
    <row r="22" spans="1:5">
      <c r="A22" s="1" t="s">
        <v>0</v>
      </c>
      <c r="B22" s="1" t="s">
        <v>23</v>
      </c>
      <c r="C22" s="1" t="s">
        <v>4</v>
      </c>
      <c r="D22" s="1" t="s">
        <v>5</v>
      </c>
      <c r="E22" s="1" t="s">
        <v>6</v>
      </c>
    </row>
    <row r="23" spans="1:5">
      <c r="A23" s="1">
        <v>1</v>
      </c>
      <c r="B23" s="1">
        <v>616039</v>
      </c>
      <c r="C23" s="1">
        <v>2.0830000000000002</v>
      </c>
      <c r="D23" s="1">
        <v>6521</v>
      </c>
      <c r="E23" s="1">
        <f>C23*D23</f>
        <v>13583.243</v>
      </c>
    </row>
    <row r="25" spans="1:5">
      <c r="A25" s="1" t="s">
        <v>0</v>
      </c>
      <c r="B25" s="1" t="s">
        <v>23</v>
      </c>
      <c r="C25" s="1" t="s">
        <v>4</v>
      </c>
      <c r="D25" s="1" t="s">
        <v>5</v>
      </c>
      <c r="E25" s="1" t="s">
        <v>6</v>
      </c>
    </row>
    <row r="26" spans="1:5">
      <c r="A26" s="1">
        <v>1</v>
      </c>
      <c r="B26" s="1">
        <v>616039</v>
      </c>
      <c r="C26" s="1">
        <v>2.0830000000000002</v>
      </c>
      <c r="D26" s="1">
        <v>13541</v>
      </c>
      <c r="E26" s="1">
        <f>C26*D26</f>
        <v>28205.903000000002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23" sqref="D23"/>
    </sheetView>
  </sheetViews>
  <sheetFormatPr defaultRowHeight="14.4"/>
  <cols>
    <col min="1" max="1" width="7.109375" customWidth="1"/>
    <col min="2" max="2" width="41.33203125" customWidth="1"/>
    <col min="3" max="3" width="6.33203125" customWidth="1"/>
    <col min="5" max="5" width="12" customWidth="1"/>
  </cols>
  <sheetData>
    <row r="1" spans="1:5" ht="19.8" customHeight="1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</row>
    <row r="2" spans="1:5" ht="38.4" customHeight="1">
      <c r="A2" s="1">
        <v>1</v>
      </c>
      <c r="B2" s="1" t="s">
        <v>119</v>
      </c>
      <c r="C2" s="25">
        <v>1</v>
      </c>
      <c r="D2" s="25">
        <v>18010</v>
      </c>
      <c r="E2" s="25">
        <f>C2*D2</f>
        <v>18010</v>
      </c>
    </row>
    <row r="3" spans="1:5">
      <c r="A3" s="192" t="s">
        <v>6</v>
      </c>
      <c r="B3" s="193"/>
      <c r="C3" s="193"/>
      <c r="D3" s="193"/>
      <c r="E3" s="52">
        <f>SUM(E2:E2)</f>
        <v>18010</v>
      </c>
    </row>
    <row r="4" spans="1:5">
      <c r="A4" s="192" t="s">
        <v>8</v>
      </c>
      <c r="B4" s="193"/>
      <c r="C4" s="193"/>
      <c r="D4" s="193"/>
      <c r="E4" s="52">
        <f>E3*9%</f>
        <v>1620.8999999999999</v>
      </c>
    </row>
    <row r="5" spans="1:5">
      <c r="A5" s="192" t="s">
        <v>9</v>
      </c>
      <c r="B5" s="193"/>
      <c r="C5" s="193"/>
      <c r="D5" s="193"/>
      <c r="E5" s="52">
        <f>E3*9%</f>
        <v>1620.8999999999999</v>
      </c>
    </row>
    <row r="6" spans="1:5">
      <c r="A6" s="192" t="s">
        <v>7</v>
      </c>
      <c r="B6" s="193"/>
      <c r="C6" s="193"/>
      <c r="D6" s="193"/>
      <c r="E6" s="52">
        <f>SUM(E3:E5)</f>
        <v>21251.800000000003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opLeftCell="A11" workbookViewId="0">
      <selection activeCell="J20" sqref="J20"/>
    </sheetView>
  </sheetViews>
  <sheetFormatPr defaultRowHeight="14.4"/>
  <cols>
    <col min="2" max="2" width="26.5546875" customWidth="1"/>
    <col min="5" max="5" width="10.6640625" customWidth="1"/>
  </cols>
  <sheetData>
    <row r="1" spans="1:6" ht="15.6">
      <c r="A1" s="43" t="s">
        <v>99</v>
      </c>
      <c r="B1" s="44"/>
      <c r="C1" s="44"/>
      <c r="D1" s="44"/>
      <c r="E1" s="44"/>
      <c r="F1" s="44"/>
    </row>
    <row r="2" spans="1:6" ht="15.6">
      <c r="A2" s="45" t="s">
        <v>100</v>
      </c>
      <c r="B2" s="44"/>
      <c r="C2" s="44"/>
      <c r="D2" s="44"/>
      <c r="E2" s="44"/>
      <c r="F2" s="44"/>
    </row>
    <row r="3" spans="1:6" ht="15.6">
      <c r="A3" s="44"/>
      <c r="B3" s="44"/>
      <c r="C3" s="44"/>
      <c r="D3" s="44"/>
      <c r="E3" s="44"/>
      <c r="F3" s="44"/>
    </row>
    <row r="4" spans="1:6" ht="31.2">
      <c r="A4" s="36" t="s">
        <v>55</v>
      </c>
      <c r="B4" s="36" t="s">
        <v>56</v>
      </c>
      <c r="C4" s="36" t="s">
        <v>57</v>
      </c>
      <c r="D4" s="36" t="s">
        <v>58</v>
      </c>
      <c r="E4" s="36" t="s">
        <v>6</v>
      </c>
      <c r="F4" s="36" t="s">
        <v>101</v>
      </c>
    </row>
    <row r="5" spans="1:6" ht="31.2">
      <c r="A5" s="38">
        <v>1</v>
      </c>
      <c r="B5" s="38" t="s">
        <v>102</v>
      </c>
      <c r="C5" s="38">
        <v>1</v>
      </c>
      <c r="D5" s="38">
        <v>9900</v>
      </c>
      <c r="E5" s="202">
        <v>43900</v>
      </c>
      <c r="F5" s="202">
        <v>29900</v>
      </c>
    </row>
    <row r="6" spans="1:6" ht="15.6">
      <c r="A6" s="38">
        <v>2</v>
      </c>
      <c r="B6" s="38" t="s">
        <v>103</v>
      </c>
      <c r="C6" s="38">
        <v>1</v>
      </c>
      <c r="D6" s="38">
        <v>19500</v>
      </c>
      <c r="E6" s="203"/>
      <c r="F6" s="203"/>
    </row>
    <row r="7" spans="1:6" ht="15.6">
      <c r="A7" s="38">
        <v>3</v>
      </c>
      <c r="B7" s="38" t="s">
        <v>104</v>
      </c>
      <c r="C7" s="38">
        <v>1</v>
      </c>
      <c r="D7" s="38">
        <v>14500</v>
      </c>
      <c r="E7" s="204"/>
      <c r="F7" s="204"/>
    </row>
    <row r="8" spans="1:6" ht="31.2">
      <c r="A8" s="38">
        <v>4</v>
      </c>
      <c r="B8" s="38" t="s">
        <v>84</v>
      </c>
      <c r="C8" s="38">
        <v>1</v>
      </c>
      <c r="D8" s="205">
        <v>3500</v>
      </c>
      <c r="E8" s="206"/>
      <c r="F8" s="207"/>
    </row>
    <row r="9" spans="1:6" ht="15.6">
      <c r="A9" s="38">
        <v>5</v>
      </c>
      <c r="B9" s="38" t="s">
        <v>105</v>
      </c>
      <c r="C9" s="38">
        <v>1</v>
      </c>
      <c r="D9" s="205">
        <v>2500</v>
      </c>
      <c r="E9" s="206"/>
      <c r="F9" s="207"/>
    </row>
    <row r="10" spans="1:6" ht="31.2">
      <c r="A10" s="38">
        <v>6</v>
      </c>
      <c r="B10" s="38" t="s">
        <v>106</v>
      </c>
      <c r="C10" s="38">
        <v>1</v>
      </c>
      <c r="D10" s="205">
        <v>4000</v>
      </c>
      <c r="E10" s="206"/>
      <c r="F10" s="207"/>
    </row>
    <row r="11" spans="1:6" ht="15.6">
      <c r="A11" s="46" t="s">
        <v>107</v>
      </c>
      <c r="B11" s="38" t="s">
        <v>108</v>
      </c>
      <c r="C11" s="38">
        <v>1</v>
      </c>
      <c r="D11" s="205">
        <v>1500</v>
      </c>
      <c r="E11" s="206"/>
      <c r="F11" s="207"/>
    </row>
    <row r="12" spans="1:6" ht="15.6">
      <c r="A12" s="199" t="s">
        <v>109</v>
      </c>
      <c r="B12" s="200"/>
      <c r="C12" s="200"/>
      <c r="D12" s="200"/>
      <c r="E12" s="201"/>
      <c r="F12" s="36">
        <f>F5+D8+D9+D10+D11</f>
        <v>41400</v>
      </c>
    </row>
    <row r="13" spans="1:6" ht="15.6">
      <c r="A13" s="44"/>
      <c r="B13" s="44"/>
      <c r="C13" s="44"/>
      <c r="D13" s="44"/>
      <c r="E13" s="44"/>
      <c r="F13" s="44"/>
    </row>
    <row r="14" spans="1:6" ht="15.6">
      <c r="A14" s="43" t="s">
        <v>110</v>
      </c>
      <c r="B14" s="44"/>
      <c r="C14" s="44"/>
      <c r="D14" s="44"/>
      <c r="E14" s="44"/>
      <c r="F14" s="44"/>
    </row>
    <row r="15" spans="1:6" ht="15.6">
      <c r="A15" s="36" t="s">
        <v>55</v>
      </c>
      <c r="B15" s="36" t="s">
        <v>56</v>
      </c>
      <c r="C15" s="36" t="s">
        <v>57</v>
      </c>
      <c r="D15" s="36" t="s">
        <v>58</v>
      </c>
      <c r="E15" s="36" t="s">
        <v>59</v>
      </c>
      <c r="F15" s="44"/>
    </row>
    <row r="16" spans="1:6" ht="15.6">
      <c r="A16" s="38">
        <v>1</v>
      </c>
      <c r="B16" s="38" t="s">
        <v>91</v>
      </c>
      <c r="C16" s="38">
        <v>2</v>
      </c>
      <c r="D16" s="38">
        <v>1900</v>
      </c>
      <c r="E16" s="38">
        <f t="shared" ref="E16:E23" si="0">C16*D16</f>
        <v>3800</v>
      </c>
      <c r="F16" s="44"/>
    </row>
    <row r="17" spans="1:6" ht="31.2">
      <c r="A17" s="38">
        <v>2</v>
      </c>
      <c r="B17" s="38" t="s">
        <v>127</v>
      </c>
      <c r="C17" s="38">
        <v>1</v>
      </c>
      <c r="D17" s="38">
        <v>5950</v>
      </c>
      <c r="E17" s="38">
        <f t="shared" si="0"/>
        <v>5950</v>
      </c>
      <c r="F17" s="44"/>
    </row>
    <row r="18" spans="1:6" ht="15.6">
      <c r="A18" s="38">
        <v>3</v>
      </c>
      <c r="B18" s="38" t="s">
        <v>80</v>
      </c>
      <c r="C18" s="38">
        <v>4</v>
      </c>
      <c r="D18" s="38">
        <v>60</v>
      </c>
      <c r="E18" s="38">
        <f t="shared" si="0"/>
        <v>240</v>
      </c>
      <c r="F18" s="44"/>
    </row>
    <row r="19" spans="1:6" ht="15.6">
      <c r="A19" s="38">
        <v>4</v>
      </c>
      <c r="B19" s="38" t="s">
        <v>81</v>
      </c>
      <c r="C19" s="38">
        <v>2</v>
      </c>
      <c r="D19" s="38">
        <v>45</v>
      </c>
      <c r="E19" s="38">
        <f t="shared" si="0"/>
        <v>90</v>
      </c>
      <c r="F19" s="44"/>
    </row>
    <row r="20" spans="1:6" ht="15.6">
      <c r="A20" s="38">
        <v>5</v>
      </c>
      <c r="B20" s="38" t="s">
        <v>82</v>
      </c>
      <c r="C20" s="38">
        <v>1</v>
      </c>
      <c r="D20" s="38">
        <v>900</v>
      </c>
      <c r="E20" s="38">
        <f t="shared" si="0"/>
        <v>900</v>
      </c>
      <c r="F20" s="44"/>
    </row>
    <row r="21" spans="1:6" ht="31.2">
      <c r="A21" s="38">
        <v>6</v>
      </c>
      <c r="B21" s="38" t="s">
        <v>111</v>
      </c>
      <c r="C21" s="38">
        <v>1</v>
      </c>
      <c r="D21" s="38">
        <v>4990</v>
      </c>
      <c r="E21" s="38">
        <f t="shared" si="0"/>
        <v>4990</v>
      </c>
      <c r="F21" s="44"/>
    </row>
    <row r="22" spans="1:6" ht="15.6">
      <c r="A22" s="38">
        <v>7</v>
      </c>
      <c r="B22" s="38" t="s">
        <v>112</v>
      </c>
      <c r="C22" s="38">
        <v>2</v>
      </c>
      <c r="D22" s="38">
        <v>100</v>
      </c>
      <c r="E22" s="38">
        <f t="shared" si="0"/>
        <v>200</v>
      </c>
      <c r="F22" s="44"/>
    </row>
    <row r="23" spans="1:6" ht="31.2">
      <c r="A23" s="38">
        <v>8</v>
      </c>
      <c r="B23" s="38" t="s">
        <v>84</v>
      </c>
      <c r="C23" s="38">
        <v>1</v>
      </c>
      <c r="D23" s="38">
        <v>1500</v>
      </c>
      <c r="E23" s="38">
        <f t="shared" si="0"/>
        <v>1500</v>
      </c>
      <c r="F23" s="44"/>
    </row>
    <row r="24" spans="1:6" ht="15.6">
      <c r="A24" s="199" t="s">
        <v>113</v>
      </c>
      <c r="B24" s="200"/>
      <c r="C24" s="200"/>
      <c r="D24" s="201"/>
      <c r="E24" s="36">
        <f>SUM(E16:E23)</f>
        <v>17670</v>
      </c>
      <c r="F24" s="44"/>
    </row>
    <row r="25" spans="1:6" ht="15.6">
      <c r="A25" s="44"/>
      <c r="B25" s="44"/>
      <c r="C25" s="44"/>
      <c r="D25" s="44"/>
      <c r="E25" s="44"/>
      <c r="F25" s="44"/>
    </row>
    <row r="26" spans="1:6" ht="15.6">
      <c r="A26" s="43" t="s">
        <v>114</v>
      </c>
      <c r="B26" s="44"/>
      <c r="C26" s="44"/>
      <c r="D26" s="44"/>
      <c r="E26" s="44"/>
      <c r="F26" s="44"/>
    </row>
    <row r="27" spans="1:6" ht="15.6">
      <c r="A27" s="43" t="s">
        <v>115</v>
      </c>
      <c r="B27" s="44"/>
      <c r="C27" s="44"/>
      <c r="D27" s="44"/>
      <c r="E27" s="44"/>
      <c r="F27" s="44"/>
    </row>
    <row r="28" spans="1:6" ht="15.6">
      <c r="A28" s="43" t="s">
        <v>116</v>
      </c>
      <c r="B28" s="44"/>
      <c r="C28" s="44"/>
      <c r="D28" s="44"/>
      <c r="E28" s="44"/>
      <c r="F28" s="44"/>
    </row>
    <row r="29" spans="1:6" ht="15.6">
      <c r="A29" s="43" t="s">
        <v>117</v>
      </c>
      <c r="B29" s="44"/>
      <c r="C29" s="44"/>
      <c r="D29" s="44"/>
      <c r="E29" s="44"/>
      <c r="F29" s="44"/>
    </row>
  </sheetData>
  <mergeCells count="8">
    <mergeCell ref="A12:E12"/>
    <mergeCell ref="A24:D24"/>
    <mergeCell ref="E5:E7"/>
    <mergeCell ref="F5:F7"/>
    <mergeCell ref="D8:F8"/>
    <mergeCell ref="D9:F9"/>
    <mergeCell ref="D10:F10"/>
    <mergeCell ref="D11:F11"/>
  </mergeCells>
  <pageMargins left="0.7" right="0.7" top="0.75" bottom="0.75" header="0.3" footer="0.3"/>
  <pageSetup orientation="portrait" horizontalDpi="360" verticalDpi="36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4" sqref="G14"/>
    </sheetView>
  </sheetViews>
  <sheetFormatPr defaultRowHeight="14.4"/>
  <cols>
    <col min="1" max="1" width="6.77734375" customWidth="1"/>
    <col min="2" max="2" width="12.88671875" customWidth="1"/>
    <col min="3" max="3" width="7.6640625" customWidth="1"/>
    <col min="4" max="4" width="41" customWidth="1"/>
    <col min="5" max="6" width="6.33203125" customWidth="1"/>
  </cols>
  <sheetData>
    <row r="1" spans="1:7" ht="31.8" customHeight="1">
      <c r="A1" s="49" t="s">
        <v>0</v>
      </c>
      <c r="B1" s="49" t="s">
        <v>1</v>
      </c>
      <c r="C1" s="49" t="s">
        <v>2</v>
      </c>
      <c r="D1" s="49" t="s">
        <v>21</v>
      </c>
      <c r="E1" s="49" t="s">
        <v>4</v>
      </c>
      <c r="F1" s="49" t="s">
        <v>5</v>
      </c>
      <c r="G1" s="49" t="s">
        <v>6</v>
      </c>
    </row>
    <row r="2" spans="1:7" ht="26.4">
      <c r="A2" s="9">
        <v>1</v>
      </c>
      <c r="B2" s="11" t="s">
        <v>123</v>
      </c>
      <c r="C2" s="15">
        <v>616026</v>
      </c>
      <c r="D2" s="15" t="s">
        <v>26</v>
      </c>
      <c r="E2" s="9">
        <v>5</v>
      </c>
      <c r="F2" s="9">
        <v>5614</v>
      </c>
      <c r="G2" s="12">
        <f>E2*F2</f>
        <v>28070</v>
      </c>
    </row>
    <row r="3" spans="1:7" ht="26.4">
      <c r="A3" s="9">
        <v>2</v>
      </c>
      <c r="B3" s="11" t="s">
        <v>124</v>
      </c>
      <c r="C3" s="11">
        <v>681149</v>
      </c>
      <c r="D3" s="11" t="s">
        <v>125</v>
      </c>
      <c r="E3" s="9">
        <v>1</v>
      </c>
      <c r="F3" s="9">
        <v>9703</v>
      </c>
      <c r="G3" s="12">
        <f>E3*F3</f>
        <v>9703</v>
      </c>
    </row>
    <row r="4" spans="1:7">
      <c r="A4" s="192" t="s">
        <v>6</v>
      </c>
      <c r="B4" s="193"/>
      <c r="C4" s="193"/>
      <c r="D4" s="193"/>
      <c r="E4" s="193"/>
      <c r="F4" s="194"/>
      <c r="G4" s="49">
        <f>SUM(G2:G3)</f>
        <v>37773</v>
      </c>
    </row>
    <row r="5" spans="1:7" ht="14.4" customHeight="1">
      <c r="A5" s="192" t="s">
        <v>8</v>
      </c>
      <c r="B5" s="193"/>
      <c r="C5" s="193"/>
      <c r="D5" s="193"/>
      <c r="E5" s="193"/>
      <c r="F5" s="194"/>
      <c r="G5" s="49">
        <f>G4*9%</f>
        <v>3399.5699999999997</v>
      </c>
    </row>
    <row r="6" spans="1:7" ht="14.4" customHeight="1">
      <c r="A6" s="192" t="s">
        <v>9</v>
      </c>
      <c r="B6" s="193"/>
      <c r="C6" s="193"/>
      <c r="D6" s="193"/>
      <c r="E6" s="193"/>
      <c r="F6" s="194"/>
      <c r="G6" s="49">
        <f>G4*9%</f>
        <v>3399.5699999999997</v>
      </c>
    </row>
    <row r="7" spans="1:7" ht="14.4" customHeight="1">
      <c r="A7" s="192" t="s">
        <v>7</v>
      </c>
      <c r="B7" s="193"/>
      <c r="C7" s="193"/>
      <c r="D7" s="193"/>
      <c r="E7" s="193"/>
      <c r="F7" s="194"/>
      <c r="G7" s="49">
        <f>SUM(G4:G6)</f>
        <v>44572.14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7"/>
  <sheetViews>
    <sheetView workbookViewId="0">
      <selection activeCell="D21" sqref="D21"/>
    </sheetView>
  </sheetViews>
  <sheetFormatPr defaultRowHeight="14.4"/>
  <cols>
    <col min="1" max="1" width="8.88671875" style="53"/>
    <col min="2" max="2" width="29.44140625" style="53" customWidth="1"/>
    <col min="3" max="4" width="8.88671875" style="53"/>
    <col min="5" max="5" width="18.21875" style="53" customWidth="1"/>
    <col min="6" max="6" width="12.88671875" style="53" customWidth="1"/>
    <col min="7" max="16384" width="8.88671875" style="53"/>
  </cols>
  <sheetData>
    <row r="1" spans="1:6" ht="30.6" customHeight="1">
      <c r="A1" s="51" t="s">
        <v>55</v>
      </c>
      <c r="B1" s="51" t="s">
        <v>56</v>
      </c>
      <c r="C1" s="51" t="s">
        <v>57</v>
      </c>
      <c r="D1" s="51" t="s">
        <v>58</v>
      </c>
      <c r="E1" s="51" t="s">
        <v>126</v>
      </c>
      <c r="F1" s="51" t="s">
        <v>59</v>
      </c>
    </row>
    <row r="2" spans="1:6" ht="15.6">
      <c r="A2" s="38">
        <v>1</v>
      </c>
      <c r="B2" s="38" t="s">
        <v>91</v>
      </c>
      <c r="C2" s="38">
        <v>1</v>
      </c>
      <c r="D2" s="38">
        <v>2950</v>
      </c>
      <c r="E2" s="38">
        <v>1950</v>
      </c>
      <c r="F2" s="38">
        <f>C2*E2</f>
        <v>1950</v>
      </c>
    </row>
    <row r="3" spans="1:6" ht="31.2">
      <c r="A3" s="38">
        <v>2</v>
      </c>
      <c r="B3" s="38" t="s">
        <v>84</v>
      </c>
      <c r="C3" s="38">
        <v>1</v>
      </c>
      <c r="D3" s="38">
        <v>500</v>
      </c>
      <c r="E3" s="38">
        <v>0</v>
      </c>
      <c r="F3" s="38">
        <f>C3*E3</f>
        <v>0</v>
      </c>
    </row>
    <row r="4" spans="1:6" ht="15.6">
      <c r="A4" s="199" t="s">
        <v>85</v>
      </c>
      <c r="B4" s="200"/>
      <c r="C4" s="200"/>
      <c r="D4" s="200"/>
      <c r="E4" s="201"/>
      <c r="F4" s="51">
        <f>SUM(F2:F3)</f>
        <v>1950</v>
      </c>
    </row>
    <row r="5" spans="1:6">
      <c r="A5" s="198" t="s">
        <v>8</v>
      </c>
      <c r="B5" s="198"/>
      <c r="C5" s="198"/>
      <c r="D5" s="198"/>
      <c r="E5" s="198"/>
      <c r="F5" s="50">
        <f>F4*9%</f>
        <v>175.5</v>
      </c>
    </row>
    <row r="6" spans="1:6">
      <c r="A6" s="198" t="s">
        <v>9</v>
      </c>
      <c r="B6" s="198"/>
      <c r="C6" s="198"/>
      <c r="D6" s="198"/>
      <c r="E6" s="198"/>
      <c r="F6" s="50">
        <f>F4*9%</f>
        <v>175.5</v>
      </c>
    </row>
    <row r="7" spans="1:6" ht="14.4" customHeight="1">
      <c r="A7" s="198" t="s">
        <v>7</v>
      </c>
      <c r="B7" s="198"/>
      <c r="C7" s="198"/>
      <c r="D7" s="198"/>
      <c r="E7" s="198"/>
      <c r="F7" s="50">
        <f>SUM(F4:F6)</f>
        <v>2301</v>
      </c>
    </row>
  </sheetData>
  <mergeCells count="4">
    <mergeCell ref="A7:E7"/>
    <mergeCell ref="A4:E4"/>
    <mergeCell ref="A5:E5"/>
    <mergeCell ref="A6:E6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J24" sqref="J24"/>
    </sheetView>
  </sheetViews>
  <sheetFormatPr defaultRowHeight="14.4"/>
  <cols>
    <col min="2" max="2" width="11.88671875" customWidth="1"/>
    <col min="4" max="4" width="27.33203125" customWidth="1"/>
  </cols>
  <sheetData>
    <row r="1" spans="1:7" ht="21" customHeight="1">
      <c r="A1" s="54" t="s">
        <v>0</v>
      </c>
      <c r="B1" s="54" t="s">
        <v>1</v>
      </c>
      <c r="C1" s="54" t="s">
        <v>2</v>
      </c>
      <c r="D1" s="54" t="s">
        <v>21</v>
      </c>
      <c r="E1" s="54" t="s">
        <v>4</v>
      </c>
      <c r="F1" s="54" t="s">
        <v>5</v>
      </c>
      <c r="G1" s="54" t="s">
        <v>6</v>
      </c>
    </row>
    <row r="2" spans="1:7" ht="26.4">
      <c r="A2" s="9">
        <v>1</v>
      </c>
      <c r="B2" s="11" t="s">
        <v>128</v>
      </c>
      <c r="C2" s="15">
        <v>615698</v>
      </c>
      <c r="D2" s="15" t="s">
        <v>41</v>
      </c>
      <c r="E2" s="9">
        <v>10</v>
      </c>
      <c r="F2" s="9">
        <v>4831</v>
      </c>
      <c r="G2" s="12">
        <f>E2*F2</f>
        <v>48310</v>
      </c>
    </row>
    <row r="3" spans="1:7">
      <c r="A3" s="192" t="s">
        <v>6</v>
      </c>
      <c r="B3" s="193"/>
      <c r="C3" s="193"/>
      <c r="D3" s="193"/>
      <c r="E3" s="193"/>
      <c r="F3" s="194"/>
      <c r="G3" s="54">
        <f>SUM(G2)</f>
        <v>48310</v>
      </c>
    </row>
    <row r="4" spans="1:7">
      <c r="A4" s="192" t="s">
        <v>8</v>
      </c>
      <c r="B4" s="193"/>
      <c r="C4" s="193"/>
      <c r="D4" s="193"/>
      <c r="E4" s="193"/>
      <c r="F4" s="194"/>
      <c r="G4" s="54">
        <f>G3*9%</f>
        <v>4347.8999999999996</v>
      </c>
    </row>
    <row r="5" spans="1:7">
      <c r="A5" s="192" t="s">
        <v>9</v>
      </c>
      <c r="B5" s="193"/>
      <c r="C5" s="193"/>
      <c r="D5" s="193"/>
      <c r="E5" s="193"/>
      <c r="F5" s="194"/>
      <c r="G5" s="54">
        <f>G3*9%</f>
        <v>4347.8999999999996</v>
      </c>
    </row>
    <row r="6" spans="1:7">
      <c r="A6" s="192" t="s">
        <v>7</v>
      </c>
      <c r="B6" s="193"/>
      <c r="C6" s="193"/>
      <c r="D6" s="193"/>
      <c r="E6" s="193"/>
      <c r="F6" s="194"/>
      <c r="G6" s="54">
        <f>SUM(G3:G5)</f>
        <v>57005.8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L23" sqref="L23"/>
    </sheetView>
  </sheetViews>
  <sheetFormatPr defaultRowHeight="14.4"/>
  <cols>
    <col min="1" max="1" width="6.33203125" customWidth="1"/>
    <col min="2" max="2" width="12.44140625" customWidth="1"/>
    <col min="4" max="4" width="27.88671875" customWidth="1"/>
    <col min="5" max="5" width="5.5546875" customWidth="1"/>
    <col min="6" max="6" width="7" customWidth="1"/>
  </cols>
  <sheetData>
    <row r="1" spans="1:7" ht="24" customHeight="1">
      <c r="A1" s="56" t="s">
        <v>0</v>
      </c>
      <c r="B1" s="56" t="s">
        <v>1</v>
      </c>
      <c r="C1" s="56" t="s">
        <v>2</v>
      </c>
      <c r="D1" s="56" t="s">
        <v>21</v>
      </c>
      <c r="E1" s="56" t="s">
        <v>4</v>
      </c>
      <c r="F1" s="56" t="s">
        <v>5</v>
      </c>
      <c r="G1" s="56" t="s">
        <v>6</v>
      </c>
    </row>
    <row r="2" spans="1:7" ht="33" customHeight="1">
      <c r="A2" s="9">
        <v>1</v>
      </c>
      <c r="B2" s="4" t="s">
        <v>130</v>
      </c>
      <c r="C2" s="11">
        <v>681149</v>
      </c>
      <c r="D2" s="11" t="s">
        <v>131</v>
      </c>
      <c r="E2" s="9">
        <v>1</v>
      </c>
      <c r="F2" s="9">
        <v>9703</v>
      </c>
      <c r="G2" s="12">
        <f>E2*F2</f>
        <v>9703</v>
      </c>
    </row>
    <row r="3" spans="1:7">
      <c r="A3" s="192" t="s">
        <v>6</v>
      </c>
      <c r="B3" s="193"/>
      <c r="C3" s="193"/>
      <c r="D3" s="193"/>
      <c r="E3" s="193"/>
      <c r="F3" s="194"/>
      <c r="G3" s="56">
        <f>SUM(G2)</f>
        <v>9703</v>
      </c>
    </row>
    <row r="4" spans="1:7">
      <c r="A4" s="192" t="s">
        <v>8</v>
      </c>
      <c r="B4" s="193"/>
      <c r="C4" s="193"/>
      <c r="D4" s="193"/>
      <c r="E4" s="193"/>
      <c r="F4" s="194"/>
      <c r="G4" s="56">
        <f>G3*9%</f>
        <v>873.27</v>
      </c>
    </row>
    <row r="5" spans="1:7">
      <c r="A5" s="192" t="s">
        <v>9</v>
      </c>
      <c r="B5" s="193"/>
      <c r="C5" s="193"/>
      <c r="D5" s="193"/>
      <c r="E5" s="193"/>
      <c r="F5" s="194"/>
      <c r="G5" s="56">
        <f>G3*9%</f>
        <v>873.27</v>
      </c>
    </row>
    <row r="6" spans="1:7">
      <c r="A6" s="192" t="s">
        <v>7</v>
      </c>
      <c r="B6" s="193"/>
      <c r="C6" s="193"/>
      <c r="D6" s="193"/>
      <c r="E6" s="193"/>
      <c r="F6" s="194"/>
      <c r="G6" s="56">
        <f>SUM(G3:G5)</f>
        <v>11449.54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9"/>
  <sheetViews>
    <sheetView workbookViewId="0">
      <selection activeCell="D27" sqref="D27"/>
    </sheetView>
  </sheetViews>
  <sheetFormatPr defaultRowHeight="15.6"/>
  <cols>
    <col min="1" max="1" width="7.33203125" style="59" customWidth="1"/>
    <col min="2" max="2" width="45.77734375" style="59" customWidth="1"/>
    <col min="3" max="3" width="6.44140625" style="59" customWidth="1"/>
    <col min="4" max="4" width="7.21875" style="59" customWidth="1"/>
    <col min="5" max="5" width="9" style="59" customWidth="1"/>
    <col min="6" max="16384" width="8.88671875" style="59"/>
  </cols>
  <sheetData>
    <row r="1" spans="1:5" ht="16.8" customHeight="1">
      <c r="A1" s="66" t="s">
        <v>55</v>
      </c>
      <c r="B1" s="66" t="s">
        <v>56</v>
      </c>
      <c r="C1" s="66" t="s">
        <v>57</v>
      </c>
      <c r="D1" s="66" t="s">
        <v>58</v>
      </c>
      <c r="E1" s="66" t="s">
        <v>59</v>
      </c>
    </row>
    <row r="2" spans="1:5" ht="14.4" customHeight="1">
      <c r="A2" s="38">
        <v>1</v>
      </c>
      <c r="B2" s="38" t="s">
        <v>137</v>
      </c>
      <c r="C2" s="38">
        <v>3</v>
      </c>
      <c r="D2" s="38">
        <v>5900</v>
      </c>
      <c r="E2" s="38">
        <f>C2*D2</f>
        <v>17700</v>
      </c>
    </row>
    <row r="3" spans="1:5">
      <c r="A3" s="38">
        <v>2</v>
      </c>
      <c r="B3" s="38" t="s">
        <v>132</v>
      </c>
      <c r="C3" s="38">
        <v>1</v>
      </c>
      <c r="D3" s="38">
        <v>7500</v>
      </c>
      <c r="E3" s="38">
        <f>C3*D3</f>
        <v>7500</v>
      </c>
    </row>
    <row r="4" spans="1:5">
      <c r="A4" s="38">
        <v>3</v>
      </c>
      <c r="B4" s="61" t="s">
        <v>80</v>
      </c>
      <c r="C4" s="61">
        <v>8</v>
      </c>
      <c r="D4" s="61">
        <v>60</v>
      </c>
      <c r="E4" s="61">
        <f t="shared" ref="E4:E12" si="0">C4*D4</f>
        <v>480</v>
      </c>
    </row>
    <row r="5" spans="1:5">
      <c r="A5" s="38">
        <v>4</v>
      </c>
      <c r="B5" s="63" t="s">
        <v>81</v>
      </c>
      <c r="C5" s="63">
        <v>3</v>
      </c>
      <c r="D5" s="63">
        <v>45</v>
      </c>
      <c r="E5" s="63">
        <f>C5*D5</f>
        <v>135</v>
      </c>
    </row>
    <row r="6" spans="1:5">
      <c r="A6" s="38">
        <v>5</v>
      </c>
      <c r="B6" s="63" t="s">
        <v>135</v>
      </c>
      <c r="C6" s="63">
        <v>1</v>
      </c>
      <c r="D6" s="63">
        <v>2500</v>
      </c>
      <c r="E6" s="63">
        <f t="shared" si="0"/>
        <v>2500</v>
      </c>
    </row>
    <row r="7" spans="1:5">
      <c r="A7" s="38">
        <v>6</v>
      </c>
      <c r="B7" s="63" t="s">
        <v>112</v>
      </c>
      <c r="C7" s="63">
        <v>6</v>
      </c>
      <c r="D7" s="63">
        <v>110</v>
      </c>
      <c r="E7" s="63">
        <f t="shared" si="0"/>
        <v>660</v>
      </c>
    </row>
    <row r="8" spans="1:5">
      <c r="A8" s="38">
        <v>7</v>
      </c>
      <c r="B8" s="63" t="s">
        <v>133</v>
      </c>
      <c r="C8" s="63">
        <v>1</v>
      </c>
      <c r="D8" s="63">
        <v>2000</v>
      </c>
      <c r="E8" s="63">
        <f t="shared" si="0"/>
        <v>2000</v>
      </c>
    </row>
    <row r="9" spans="1:5" ht="31.2">
      <c r="A9" s="38">
        <v>8</v>
      </c>
      <c r="B9" s="63" t="s">
        <v>134</v>
      </c>
      <c r="C9" s="63">
        <v>249</v>
      </c>
      <c r="D9" s="63">
        <v>85</v>
      </c>
      <c r="E9" s="63">
        <f t="shared" si="0"/>
        <v>21165</v>
      </c>
    </row>
    <row r="10" spans="1:5">
      <c r="A10" s="38">
        <v>9</v>
      </c>
      <c r="B10" s="63" t="s">
        <v>136</v>
      </c>
      <c r="C10" s="63">
        <v>2</v>
      </c>
      <c r="D10" s="63">
        <v>500</v>
      </c>
      <c r="E10" s="63">
        <f t="shared" si="0"/>
        <v>1000</v>
      </c>
    </row>
    <row r="11" spans="1:5">
      <c r="A11" s="38">
        <v>10</v>
      </c>
      <c r="B11" s="63" t="s">
        <v>138</v>
      </c>
      <c r="C11" s="63">
        <v>6</v>
      </c>
      <c r="D11" s="63">
        <v>150</v>
      </c>
      <c r="E11" s="63">
        <f t="shared" si="0"/>
        <v>900</v>
      </c>
    </row>
    <row r="12" spans="1:5">
      <c r="A12" s="38">
        <v>11</v>
      </c>
      <c r="B12" s="63" t="s">
        <v>84</v>
      </c>
      <c r="C12" s="63">
        <v>1</v>
      </c>
      <c r="D12" s="63">
        <v>0</v>
      </c>
      <c r="E12" s="63">
        <f t="shared" si="0"/>
        <v>0</v>
      </c>
    </row>
    <row r="13" spans="1:5">
      <c r="A13" s="199" t="s">
        <v>140</v>
      </c>
      <c r="B13" s="211"/>
      <c r="C13" s="211"/>
      <c r="D13" s="212"/>
      <c r="E13" s="64">
        <f>SUM(E2:E12)</f>
        <v>54040</v>
      </c>
    </row>
    <row r="14" spans="1:5">
      <c r="A14" s="213" t="s">
        <v>76</v>
      </c>
      <c r="B14" s="213"/>
      <c r="C14" s="213"/>
      <c r="D14" s="213"/>
      <c r="E14" s="64">
        <f>E13*7.48%</f>
        <v>4042.1920000000005</v>
      </c>
    </row>
    <row r="15" spans="1:5">
      <c r="A15" s="199" t="s">
        <v>6</v>
      </c>
      <c r="B15" s="200"/>
      <c r="C15" s="200"/>
      <c r="D15" s="201"/>
      <c r="E15" s="64">
        <f>E13-E14</f>
        <v>49997.807999999997</v>
      </c>
    </row>
    <row r="16" spans="1:5">
      <c r="A16" s="213" t="s">
        <v>86</v>
      </c>
      <c r="B16" s="213"/>
      <c r="C16" s="213"/>
      <c r="D16" s="213"/>
      <c r="E16" s="57">
        <f>E15*9%</f>
        <v>4499.8027199999997</v>
      </c>
    </row>
    <row r="17" spans="1:5">
      <c r="A17" s="213" t="s">
        <v>86</v>
      </c>
      <c r="B17" s="213"/>
      <c r="C17" s="213"/>
      <c r="D17" s="213"/>
      <c r="E17" s="57">
        <f>E15*9%</f>
        <v>4499.8027199999997</v>
      </c>
    </row>
    <row r="18" spans="1:5">
      <c r="A18" s="208" t="s">
        <v>139</v>
      </c>
      <c r="B18" s="209"/>
      <c r="C18" s="209"/>
      <c r="D18" s="210"/>
      <c r="E18" s="65">
        <f>SUM(E15:E17)</f>
        <v>58997.413439999997</v>
      </c>
    </row>
    <row r="19" spans="1:5">
      <c r="A19" s="60"/>
      <c r="B19" s="60"/>
      <c r="C19" s="60"/>
      <c r="D19" s="60"/>
      <c r="E19" s="58"/>
    </row>
  </sheetData>
  <mergeCells count="6">
    <mergeCell ref="A15:D15"/>
    <mergeCell ref="A18:D18"/>
    <mergeCell ref="A13:D13"/>
    <mergeCell ref="A16:D16"/>
    <mergeCell ref="A17:D17"/>
    <mergeCell ref="A14:D14"/>
  </mergeCells>
  <pageMargins left="0.7" right="0.7" top="0.75" bottom="0.75" header="0.3" footer="0.3"/>
  <pageSetup orientation="portrait" horizontalDpi="360" verticalDpi="36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6" style="8" customWidth="1"/>
    <col min="2" max="2" width="21.77734375" style="8" customWidth="1"/>
    <col min="3" max="3" width="8.109375" style="8" customWidth="1"/>
    <col min="4" max="4" width="22.88671875" style="8" customWidth="1"/>
    <col min="5" max="5" width="5.77734375" style="8" customWidth="1"/>
    <col min="6" max="6" width="8.88671875" style="8"/>
    <col min="7" max="7" width="7.33203125" style="8" customWidth="1"/>
    <col min="8" max="16384" width="8.88671875" style="8"/>
  </cols>
  <sheetData>
    <row r="1" spans="1:7" ht="21" customHeight="1">
      <c r="A1" s="68" t="s">
        <v>0</v>
      </c>
      <c r="B1" s="68" t="s">
        <v>1</v>
      </c>
      <c r="C1" s="68" t="s">
        <v>2</v>
      </c>
      <c r="D1" s="68" t="s">
        <v>21</v>
      </c>
      <c r="E1" s="68" t="s">
        <v>4</v>
      </c>
      <c r="F1" s="68" t="s">
        <v>5</v>
      </c>
      <c r="G1" s="68" t="s">
        <v>6</v>
      </c>
    </row>
    <row r="2" spans="1:7" ht="55.2" customHeight="1">
      <c r="A2" s="9">
        <v>1</v>
      </c>
      <c r="B2" s="31" t="s">
        <v>142</v>
      </c>
      <c r="C2" s="31">
        <v>720138</v>
      </c>
      <c r="D2" s="15" t="s">
        <v>143</v>
      </c>
      <c r="E2" s="9">
        <v>5</v>
      </c>
      <c r="F2" s="9">
        <v>6800</v>
      </c>
      <c r="G2" s="12">
        <f>E2*F2</f>
        <v>34000</v>
      </c>
    </row>
    <row r="3" spans="1:7">
      <c r="A3" s="192" t="s">
        <v>6</v>
      </c>
      <c r="B3" s="193"/>
      <c r="C3" s="193"/>
      <c r="D3" s="193"/>
      <c r="E3" s="193"/>
      <c r="F3" s="194"/>
      <c r="G3" s="68">
        <f>SUM(G2)</f>
        <v>34000</v>
      </c>
    </row>
    <row r="4" spans="1:7">
      <c r="A4" s="192" t="s">
        <v>8</v>
      </c>
      <c r="B4" s="193"/>
      <c r="C4" s="193"/>
      <c r="D4" s="193"/>
      <c r="E4" s="193"/>
      <c r="F4" s="194"/>
      <c r="G4" s="68">
        <f>G3*9%</f>
        <v>3060</v>
      </c>
    </row>
    <row r="5" spans="1:7">
      <c r="A5" s="192" t="s">
        <v>9</v>
      </c>
      <c r="B5" s="193"/>
      <c r="C5" s="193"/>
      <c r="D5" s="193"/>
      <c r="E5" s="193"/>
      <c r="F5" s="194"/>
      <c r="G5" s="68">
        <f>G3*9%</f>
        <v>3060</v>
      </c>
    </row>
    <row r="6" spans="1:7">
      <c r="A6" s="192" t="s">
        <v>7</v>
      </c>
      <c r="B6" s="193"/>
      <c r="C6" s="193"/>
      <c r="D6" s="193"/>
      <c r="E6" s="193"/>
      <c r="F6" s="194"/>
      <c r="G6" s="68">
        <f>SUM(G3:G5)</f>
        <v>40120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5"/>
  <sheetViews>
    <sheetView workbookViewId="0">
      <selection activeCell="J10" sqref="J10"/>
    </sheetView>
  </sheetViews>
  <sheetFormatPr defaultRowHeight="14.4"/>
  <cols>
    <col min="1" max="1" width="6.21875" customWidth="1"/>
    <col min="2" max="2" width="12" customWidth="1"/>
    <col min="3" max="3" width="7.77734375" customWidth="1"/>
    <col min="4" max="4" width="34.77734375" customWidth="1"/>
    <col min="5" max="5" width="5.5546875" customWidth="1"/>
    <col min="6" max="6" width="7.33203125" customWidth="1"/>
    <col min="7" max="7" width="6.88671875" customWidth="1"/>
  </cols>
  <sheetData>
    <row r="1" spans="1:7" ht="17.399999999999999" customHeight="1">
      <c r="A1" s="62" t="s">
        <v>0</v>
      </c>
      <c r="B1" s="62" t="s">
        <v>1</v>
      </c>
      <c r="C1" s="62" t="s">
        <v>2</v>
      </c>
      <c r="D1" s="62" t="s">
        <v>21</v>
      </c>
      <c r="E1" s="62" t="s">
        <v>4</v>
      </c>
      <c r="F1" s="62" t="s">
        <v>5</v>
      </c>
      <c r="G1" s="62" t="s">
        <v>6</v>
      </c>
    </row>
    <row r="2" spans="1:7" ht="65.400000000000006" customHeight="1">
      <c r="A2" s="9">
        <v>1</v>
      </c>
      <c r="B2" s="6" t="s">
        <v>141</v>
      </c>
      <c r="C2" s="67">
        <v>719381</v>
      </c>
      <c r="D2" s="67" t="s">
        <v>145</v>
      </c>
      <c r="E2" s="9">
        <v>5</v>
      </c>
      <c r="F2" s="9">
        <v>9999</v>
      </c>
      <c r="G2" s="12">
        <f>E2*F2</f>
        <v>49995</v>
      </c>
    </row>
    <row r="3" spans="1:7" ht="36.6" customHeight="1">
      <c r="A3" s="9">
        <v>2</v>
      </c>
      <c r="B3" s="4" t="s">
        <v>144</v>
      </c>
      <c r="C3" s="15">
        <v>616026</v>
      </c>
      <c r="D3" s="15" t="s">
        <v>26</v>
      </c>
      <c r="E3" s="9">
        <v>3</v>
      </c>
      <c r="F3" s="9">
        <v>5614</v>
      </c>
      <c r="G3" s="12">
        <f>E3*F3</f>
        <v>16842</v>
      </c>
    </row>
    <row r="4" spans="1:7">
      <c r="A4" s="192" t="s">
        <v>6</v>
      </c>
      <c r="B4" s="193"/>
      <c r="C4" s="193"/>
      <c r="D4" s="193"/>
      <c r="E4" s="193"/>
      <c r="F4" s="194"/>
      <c r="G4" s="62">
        <f>SUM(G2:G3)</f>
        <v>66837</v>
      </c>
    </row>
    <row r="5" spans="1:7">
      <c r="A5" s="192" t="s">
        <v>8</v>
      </c>
      <c r="B5" s="193"/>
      <c r="C5" s="193"/>
      <c r="D5" s="193"/>
      <c r="E5" s="193"/>
      <c r="F5" s="194"/>
      <c r="G5" s="62">
        <f>G4*9%</f>
        <v>6015.33</v>
      </c>
    </row>
    <row r="6" spans="1:7">
      <c r="A6" s="192" t="s">
        <v>9</v>
      </c>
      <c r="B6" s="193"/>
      <c r="C6" s="193"/>
      <c r="D6" s="193"/>
      <c r="E6" s="193"/>
      <c r="F6" s="194"/>
      <c r="G6" s="62">
        <f>G4*9%</f>
        <v>6015.33</v>
      </c>
    </row>
    <row r="7" spans="1:7">
      <c r="A7" s="192" t="s">
        <v>7</v>
      </c>
      <c r="B7" s="193"/>
      <c r="C7" s="193"/>
      <c r="D7" s="193"/>
      <c r="E7" s="193"/>
      <c r="F7" s="194"/>
      <c r="G7" s="62">
        <f>SUM(G4:G6)</f>
        <v>78867.66</v>
      </c>
    </row>
    <row r="10" spans="1:7" ht="28.8">
      <c r="A10" s="69" t="s">
        <v>0</v>
      </c>
      <c r="B10" s="69" t="s">
        <v>1</v>
      </c>
      <c r="C10" s="69" t="s">
        <v>2</v>
      </c>
      <c r="D10" s="69" t="s">
        <v>21</v>
      </c>
      <c r="E10" s="69" t="s">
        <v>4</v>
      </c>
      <c r="F10" s="69" t="s">
        <v>5</v>
      </c>
      <c r="G10" s="69" t="s">
        <v>6</v>
      </c>
    </row>
    <row r="11" spans="1:7" ht="26.4">
      <c r="A11" s="9">
        <v>1</v>
      </c>
      <c r="B11" s="4" t="s">
        <v>144</v>
      </c>
      <c r="C11" s="15">
        <v>616026</v>
      </c>
      <c r="D11" s="15" t="s">
        <v>26</v>
      </c>
      <c r="E11" s="9">
        <v>3</v>
      </c>
      <c r="F11" s="9">
        <v>5614</v>
      </c>
      <c r="G11" s="12">
        <f>E11*F11</f>
        <v>16842</v>
      </c>
    </row>
    <row r="12" spans="1:7">
      <c r="A12" s="192" t="s">
        <v>6</v>
      </c>
      <c r="B12" s="193"/>
      <c r="C12" s="193"/>
      <c r="D12" s="193"/>
      <c r="E12" s="193"/>
      <c r="F12" s="194"/>
      <c r="G12" s="69">
        <f>SUM(G11)</f>
        <v>16842</v>
      </c>
    </row>
    <row r="13" spans="1:7">
      <c r="A13" s="192" t="s">
        <v>8</v>
      </c>
      <c r="B13" s="193"/>
      <c r="C13" s="193"/>
      <c r="D13" s="193"/>
      <c r="E13" s="193"/>
      <c r="F13" s="194"/>
      <c r="G13" s="69">
        <f>G12*9%</f>
        <v>1515.78</v>
      </c>
    </row>
    <row r="14" spans="1:7">
      <c r="A14" s="192" t="s">
        <v>9</v>
      </c>
      <c r="B14" s="193"/>
      <c r="C14" s="193"/>
      <c r="D14" s="193"/>
      <c r="E14" s="193"/>
      <c r="F14" s="194"/>
      <c r="G14" s="69">
        <f>G12*9%</f>
        <v>1515.78</v>
      </c>
    </row>
    <row r="15" spans="1:7">
      <c r="A15" s="192" t="s">
        <v>7</v>
      </c>
      <c r="B15" s="193"/>
      <c r="C15" s="193"/>
      <c r="D15" s="193"/>
      <c r="E15" s="193"/>
      <c r="F15" s="194"/>
      <c r="G15" s="69">
        <f>SUM(G12:G14)</f>
        <v>19873.559999999998</v>
      </c>
    </row>
  </sheetData>
  <mergeCells count="8">
    <mergeCell ref="A13:F13"/>
    <mergeCell ref="A14:F14"/>
    <mergeCell ref="A15:F15"/>
    <mergeCell ref="A4:F4"/>
    <mergeCell ref="A5:F5"/>
    <mergeCell ref="A6:F6"/>
    <mergeCell ref="A7:F7"/>
    <mergeCell ref="A12:F1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8"/>
  <sheetViews>
    <sheetView workbookViewId="0">
      <selection activeCell="D19" sqref="D19"/>
    </sheetView>
  </sheetViews>
  <sheetFormatPr defaultRowHeight="14.4"/>
  <cols>
    <col min="2" max="2" width="28.6640625" customWidth="1"/>
  </cols>
  <sheetData>
    <row r="1" spans="1:5" ht="22.8" customHeight="1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</row>
    <row r="2" spans="1:5">
      <c r="A2" s="1">
        <v>1</v>
      </c>
      <c r="B2" s="1" t="s">
        <v>148</v>
      </c>
      <c r="C2" s="25">
        <v>1</v>
      </c>
      <c r="D2" s="25">
        <v>750</v>
      </c>
      <c r="E2" s="25">
        <f>C2*D2</f>
        <v>750</v>
      </c>
    </row>
    <row r="3" spans="1:5">
      <c r="A3" s="1">
        <v>2</v>
      </c>
      <c r="B3" s="1" t="s">
        <v>146</v>
      </c>
      <c r="C3" s="1">
        <v>1</v>
      </c>
      <c r="D3" s="1">
        <v>450</v>
      </c>
      <c r="E3" s="1">
        <f>C3*D3</f>
        <v>450</v>
      </c>
    </row>
    <row r="4" spans="1:5">
      <c r="A4" s="1">
        <v>3</v>
      </c>
      <c r="B4" s="1" t="s">
        <v>147</v>
      </c>
      <c r="C4" s="1">
        <v>1</v>
      </c>
      <c r="D4" s="1">
        <v>650</v>
      </c>
      <c r="E4" s="1">
        <f>C4*D4</f>
        <v>650</v>
      </c>
    </row>
    <row r="5" spans="1:5">
      <c r="A5" s="192" t="s">
        <v>6</v>
      </c>
      <c r="B5" s="193"/>
      <c r="C5" s="193"/>
      <c r="D5" s="193"/>
      <c r="E5" s="70">
        <f>SUM(E2:E4)</f>
        <v>1850</v>
      </c>
    </row>
    <row r="6" spans="1:5">
      <c r="A6" s="192" t="s">
        <v>8</v>
      </c>
      <c r="B6" s="193"/>
      <c r="C6" s="193"/>
      <c r="D6" s="193"/>
      <c r="E6" s="70">
        <f>E5*9%</f>
        <v>166.5</v>
      </c>
    </row>
    <row r="7" spans="1:5">
      <c r="A7" s="192" t="s">
        <v>9</v>
      </c>
      <c r="B7" s="193"/>
      <c r="C7" s="193"/>
      <c r="D7" s="193"/>
      <c r="E7" s="70">
        <f>E5*9%</f>
        <v>166.5</v>
      </c>
    </row>
    <row r="8" spans="1:5">
      <c r="A8" s="192" t="s">
        <v>7</v>
      </c>
      <c r="B8" s="193"/>
      <c r="C8" s="193"/>
      <c r="D8" s="193"/>
      <c r="E8" s="70">
        <f>SUM(E5:E7)</f>
        <v>2183</v>
      </c>
    </row>
  </sheetData>
  <mergeCells count="4">
    <mergeCell ref="A5:D5"/>
    <mergeCell ref="A6:D6"/>
    <mergeCell ref="A7:D7"/>
    <mergeCell ref="A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9"/>
  <sheetViews>
    <sheetView workbookViewId="0">
      <selection activeCell="I4" sqref="I4"/>
    </sheetView>
  </sheetViews>
  <sheetFormatPr defaultColWidth="9.109375" defaultRowHeight="14.4"/>
  <cols>
    <col min="1" max="1" width="9.109375" style="2"/>
    <col min="2" max="2" width="12.6640625" style="2" customWidth="1"/>
    <col min="3" max="3" width="9.109375" style="2"/>
    <col min="4" max="4" width="45.5546875" style="2" customWidth="1"/>
    <col min="5" max="5" width="6.88671875" style="2" customWidth="1"/>
    <col min="6" max="6" width="7.44140625" style="2" customWidth="1"/>
    <col min="7" max="7" width="9.5546875" style="2" bestFit="1" customWidth="1"/>
    <col min="8" max="16384" width="9.109375" style="2"/>
  </cols>
  <sheetData>
    <row r="1" spans="1:13" ht="21.75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13" ht="30.75" customHeight="1">
      <c r="A2" s="12">
        <v>1</v>
      </c>
      <c r="B2" s="4" t="s">
        <v>25</v>
      </c>
      <c r="C2" s="5">
        <v>616026</v>
      </c>
      <c r="D2" s="5" t="s">
        <v>26</v>
      </c>
      <c r="E2" s="12">
        <v>2</v>
      </c>
      <c r="F2" s="12">
        <v>5614</v>
      </c>
      <c r="G2" s="12">
        <f>E2*F2</f>
        <v>11228</v>
      </c>
    </row>
    <row r="3" spans="1:13" ht="72.75" customHeight="1">
      <c r="A3" s="9">
        <v>2</v>
      </c>
      <c r="B3" s="6" t="s">
        <v>13</v>
      </c>
      <c r="C3" s="16">
        <v>719031</v>
      </c>
      <c r="D3" s="16" t="s">
        <v>29</v>
      </c>
      <c r="E3" s="9">
        <v>8</v>
      </c>
      <c r="F3" s="9">
        <v>45000</v>
      </c>
      <c r="G3" s="12">
        <f t="shared" ref="G3:G5" si="0">E3*F3</f>
        <v>360000</v>
      </c>
    </row>
    <row r="4" spans="1:13" ht="68.25" customHeight="1">
      <c r="A4" s="9">
        <v>3</v>
      </c>
      <c r="B4" s="6" t="s">
        <v>13</v>
      </c>
      <c r="C4" s="6">
        <v>724214</v>
      </c>
      <c r="D4" s="6" t="s">
        <v>27</v>
      </c>
      <c r="E4" s="9">
        <v>8</v>
      </c>
      <c r="F4" s="9">
        <v>2490</v>
      </c>
      <c r="G4" s="12">
        <f t="shared" si="0"/>
        <v>19920</v>
      </c>
    </row>
    <row r="5" spans="1:13" ht="39.75" customHeight="1">
      <c r="A5" s="9">
        <v>4</v>
      </c>
      <c r="B5" s="6" t="s">
        <v>13</v>
      </c>
      <c r="C5" s="5">
        <v>728488</v>
      </c>
      <c r="D5" s="6" t="s">
        <v>28</v>
      </c>
      <c r="E5" s="9">
        <v>30.5</v>
      </c>
      <c r="F5" s="9">
        <v>100</v>
      </c>
      <c r="G5" s="12">
        <f t="shared" si="0"/>
        <v>3050</v>
      </c>
      <c r="M5" s="2" t="s">
        <v>30</v>
      </c>
    </row>
    <row r="6" spans="1:13">
      <c r="A6" s="192" t="s">
        <v>6</v>
      </c>
      <c r="B6" s="193"/>
      <c r="C6" s="193"/>
      <c r="D6" s="193"/>
      <c r="E6" s="193"/>
      <c r="F6" s="194"/>
      <c r="G6" s="7">
        <f>SUM(G2:G5)</f>
        <v>394198</v>
      </c>
    </row>
    <row r="7" spans="1:13">
      <c r="A7" s="192" t="s">
        <v>8</v>
      </c>
      <c r="B7" s="193"/>
      <c r="C7" s="193"/>
      <c r="D7" s="193"/>
      <c r="E7" s="193"/>
      <c r="F7" s="194"/>
      <c r="G7" s="7">
        <f>G6*9%</f>
        <v>35477.82</v>
      </c>
    </row>
    <row r="8" spans="1:13">
      <c r="A8" s="192" t="s">
        <v>9</v>
      </c>
      <c r="B8" s="193"/>
      <c r="C8" s="193"/>
      <c r="D8" s="193"/>
      <c r="E8" s="193"/>
      <c r="F8" s="194"/>
      <c r="G8" s="7">
        <f>G6*9%</f>
        <v>35477.82</v>
      </c>
    </row>
    <row r="9" spans="1:13">
      <c r="A9" s="192" t="s">
        <v>7</v>
      </c>
      <c r="B9" s="193"/>
      <c r="C9" s="193"/>
      <c r="D9" s="193"/>
      <c r="E9" s="193"/>
      <c r="F9" s="194"/>
      <c r="G9" s="7">
        <f>SUM(G6:G8)</f>
        <v>465153.64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D16" sqref="D16"/>
    </sheetView>
  </sheetViews>
  <sheetFormatPr defaultRowHeight="14.4"/>
  <cols>
    <col min="1" max="1" width="6.6640625" customWidth="1"/>
    <col min="2" max="2" width="24.33203125" customWidth="1"/>
    <col min="3" max="3" width="8.109375" customWidth="1"/>
    <col min="4" max="4" width="57.6640625" customWidth="1"/>
    <col min="5" max="5" width="4.77734375" customWidth="1"/>
    <col min="6" max="6" width="6.6640625" customWidth="1"/>
    <col min="7" max="7" width="9.5546875" bestFit="1" customWidth="1"/>
  </cols>
  <sheetData>
    <row r="1" spans="1:7" ht="18" customHeight="1">
      <c r="A1" s="73" t="s">
        <v>0</v>
      </c>
      <c r="B1" s="73" t="s">
        <v>1</v>
      </c>
      <c r="C1" s="73" t="s">
        <v>2</v>
      </c>
      <c r="D1" s="73" t="s">
        <v>21</v>
      </c>
      <c r="E1" s="73" t="s">
        <v>4</v>
      </c>
      <c r="F1" s="73" t="s">
        <v>5</v>
      </c>
      <c r="G1" s="73" t="s">
        <v>6</v>
      </c>
    </row>
    <row r="2" spans="1:7" ht="95.4" customHeight="1">
      <c r="A2" s="9">
        <v>1</v>
      </c>
      <c r="B2" s="6" t="s">
        <v>153</v>
      </c>
      <c r="C2" s="6">
        <v>724214</v>
      </c>
      <c r="D2" s="6" t="s">
        <v>155</v>
      </c>
      <c r="E2" s="9">
        <v>18</v>
      </c>
      <c r="F2" s="9">
        <v>2490</v>
      </c>
      <c r="G2" s="12">
        <f>E2*F2</f>
        <v>44820</v>
      </c>
    </row>
    <row r="3" spans="1:7" ht="30.6" customHeight="1">
      <c r="A3" s="9">
        <v>2</v>
      </c>
      <c r="B3" s="6" t="s">
        <v>154</v>
      </c>
      <c r="C3" s="6">
        <v>616026</v>
      </c>
      <c r="D3" s="6" t="s">
        <v>26</v>
      </c>
      <c r="E3" s="9">
        <v>4</v>
      </c>
      <c r="F3" s="9">
        <v>5614</v>
      </c>
      <c r="G3" s="9">
        <f t="shared" ref="G3:G6" si="0">E3*F3</f>
        <v>22456</v>
      </c>
    </row>
    <row r="4" spans="1:7" ht="28.2" customHeight="1">
      <c r="A4" s="9">
        <v>3</v>
      </c>
      <c r="B4" s="11" t="s">
        <v>153</v>
      </c>
      <c r="C4" s="15">
        <v>630059</v>
      </c>
      <c r="D4" s="15" t="s">
        <v>54</v>
      </c>
      <c r="E4" s="9">
        <v>5</v>
      </c>
      <c r="F4" s="9">
        <v>4048</v>
      </c>
      <c r="G4" s="9">
        <f t="shared" si="0"/>
        <v>20240</v>
      </c>
    </row>
    <row r="5" spans="1:7" ht="25.2" customHeight="1">
      <c r="A5" s="9">
        <v>4</v>
      </c>
      <c r="B5" s="11" t="s">
        <v>153</v>
      </c>
      <c r="C5" s="15">
        <v>615181</v>
      </c>
      <c r="D5" s="15" t="s">
        <v>49</v>
      </c>
      <c r="E5" s="9">
        <v>1</v>
      </c>
      <c r="F5" s="9">
        <v>2400</v>
      </c>
      <c r="G5" s="9">
        <f t="shared" si="0"/>
        <v>2400</v>
      </c>
    </row>
    <row r="6" spans="1:7" ht="25.2" customHeight="1">
      <c r="A6" s="9">
        <v>5</v>
      </c>
      <c r="B6" s="4" t="s">
        <v>153</v>
      </c>
      <c r="C6" s="5" t="s">
        <v>51</v>
      </c>
      <c r="D6" s="5" t="s">
        <v>52</v>
      </c>
      <c r="E6" s="9">
        <v>10</v>
      </c>
      <c r="F6" s="9">
        <v>600</v>
      </c>
      <c r="G6" s="9">
        <f t="shared" si="0"/>
        <v>6000</v>
      </c>
    </row>
    <row r="7" spans="1:7">
      <c r="A7" s="192" t="s">
        <v>6</v>
      </c>
      <c r="B7" s="193"/>
      <c r="C7" s="193"/>
      <c r="D7" s="193"/>
      <c r="E7" s="193"/>
      <c r="F7" s="194"/>
      <c r="G7" s="73">
        <f>SUM(G2:G6)</f>
        <v>95916</v>
      </c>
    </row>
    <row r="8" spans="1:7">
      <c r="A8" s="192" t="s">
        <v>8</v>
      </c>
      <c r="B8" s="193"/>
      <c r="C8" s="193"/>
      <c r="D8" s="193"/>
      <c r="E8" s="193"/>
      <c r="F8" s="194"/>
      <c r="G8" s="73">
        <f>G7*9%</f>
        <v>8632.44</v>
      </c>
    </row>
    <row r="9" spans="1:7">
      <c r="A9" s="192" t="s">
        <v>9</v>
      </c>
      <c r="B9" s="193"/>
      <c r="C9" s="193"/>
      <c r="D9" s="193"/>
      <c r="E9" s="193"/>
      <c r="F9" s="194"/>
      <c r="G9" s="73">
        <f>G7*9%</f>
        <v>8632.44</v>
      </c>
    </row>
    <row r="10" spans="1:7">
      <c r="A10" s="192" t="s">
        <v>7</v>
      </c>
      <c r="B10" s="193"/>
      <c r="C10" s="193"/>
      <c r="D10" s="193"/>
      <c r="E10" s="193"/>
      <c r="F10" s="194"/>
      <c r="G10" s="73">
        <f>SUM(G7:G9)</f>
        <v>113180.88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zoomScaleNormal="100" workbookViewId="0">
      <selection activeCell="D26" sqref="D26"/>
    </sheetView>
  </sheetViews>
  <sheetFormatPr defaultRowHeight="14.4"/>
  <cols>
    <col min="1" max="1" width="6.6640625" style="37" customWidth="1"/>
    <col min="2" max="2" width="12.33203125" style="37" customWidth="1"/>
    <col min="3" max="3" width="8.21875" style="37" customWidth="1"/>
    <col min="4" max="4" width="32.33203125" style="37" customWidth="1"/>
    <col min="5" max="5" width="4.6640625" style="37" customWidth="1"/>
    <col min="6" max="6" width="6.33203125" style="37" customWidth="1"/>
    <col min="7" max="7" width="8.21875" style="37" customWidth="1"/>
    <col min="8" max="16384" width="8.88671875" style="37"/>
  </cols>
  <sheetData>
    <row r="1" spans="1:7">
      <c r="A1" s="74" t="s">
        <v>0</v>
      </c>
      <c r="B1" s="74" t="s">
        <v>1</v>
      </c>
      <c r="C1" s="74" t="s">
        <v>2</v>
      </c>
      <c r="D1" s="74" t="s">
        <v>21</v>
      </c>
      <c r="E1" s="74" t="s">
        <v>4</v>
      </c>
      <c r="F1" s="74" t="s">
        <v>5</v>
      </c>
      <c r="G1" s="74" t="s">
        <v>6</v>
      </c>
    </row>
    <row r="2" spans="1:7" ht="27" customHeight="1">
      <c r="A2" s="9">
        <v>1</v>
      </c>
      <c r="B2" s="11" t="s">
        <v>153</v>
      </c>
      <c r="C2" s="15">
        <v>615181</v>
      </c>
      <c r="D2" s="15" t="s">
        <v>49</v>
      </c>
      <c r="E2" s="9">
        <v>19</v>
      </c>
      <c r="F2" s="9">
        <v>2400</v>
      </c>
      <c r="G2" s="12">
        <f>E2*F2</f>
        <v>45600</v>
      </c>
    </row>
    <row r="3" spans="1:7" ht="26.4">
      <c r="A3" s="9">
        <v>2</v>
      </c>
      <c r="B3" s="6" t="s">
        <v>153</v>
      </c>
      <c r="C3" s="6">
        <v>635656</v>
      </c>
      <c r="D3" s="5" t="s">
        <v>156</v>
      </c>
      <c r="E3" s="9">
        <v>15</v>
      </c>
      <c r="F3" s="9">
        <v>2818</v>
      </c>
      <c r="G3" s="9">
        <f t="shared" ref="G3" si="0">E3*F3</f>
        <v>42270</v>
      </c>
    </row>
    <row r="4" spans="1:7">
      <c r="A4" s="192" t="s">
        <v>6</v>
      </c>
      <c r="B4" s="193"/>
      <c r="C4" s="193"/>
      <c r="D4" s="193"/>
      <c r="E4" s="193"/>
      <c r="F4" s="194"/>
      <c r="G4" s="74">
        <f>SUM(G2:G3)</f>
        <v>87870</v>
      </c>
    </row>
    <row r="5" spans="1:7">
      <c r="A5" s="192" t="s">
        <v>8</v>
      </c>
      <c r="B5" s="193"/>
      <c r="C5" s="193"/>
      <c r="D5" s="193"/>
      <c r="E5" s="193"/>
      <c r="F5" s="194"/>
      <c r="G5" s="74">
        <f>G4*9%</f>
        <v>7908.2999999999993</v>
      </c>
    </row>
    <row r="6" spans="1:7">
      <c r="A6" s="192" t="s">
        <v>9</v>
      </c>
      <c r="B6" s="193"/>
      <c r="C6" s="193"/>
      <c r="D6" s="193"/>
      <c r="E6" s="193"/>
      <c r="F6" s="194"/>
      <c r="G6" s="74">
        <f>G4*9%</f>
        <v>7908.2999999999993</v>
      </c>
    </row>
    <row r="7" spans="1:7">
      <c r="A7" s="192" t="s">
        <v>7</v>
      </c>
      <c r="B7" s="193"/>
      <c r="C7" s="193"/>
      <c r="D7" s="193"/>
      <c r="E7" s="193"/>
      <c r="F7" s="194"/>
      <c r="G7" s="74">
        <f>SUM(G4:G6)</f>
        <v>103686.6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1" workbookViewId="0">
      <selection activeCell="B39" sqref="B39"/>
    </sheetView>
  </sheetViews>
  <sheetFormatPr defaultRowHeight="14.4"/>
  <cols>
    <col min="2" max="2" width="38.109375" customWidth="1"/>
    <col min="5" max="5" width="16.5546875" customWidth="1"/>
  </cols>
  <sheetData>
    <row r="1" spans="1:6" ht="15.6">
      <c r="A1" s="43" t="s">
        <v>99</v>
      </c>
      <c r="B1" s="44"/>
      <c r="C1" s="44"/>
      <c r="D1" s="44"/>
      <c r="E1" s="44"/>
      <c r="F1" s="44"/>
    </row>
    <row r="2" spans="1:6" ht="15.6">
      <c r="A2" s="45" t="s">
        <v>100</v>
      </c>
      <c r="B2" s="44"/>
      <c r="C2" s="44"/>
      <c r="D2" s="44"/>
      <c r="E2" s="44"/>
      <c r="F2" s="44"/>
    </row>
    <row r="3" spans="1:6" ht="15.6">
      <c r="A3" s="44"/>
      <c r="B3" s="44"/>
      <c r="C3" s="44"/>
      <c r="D3" s="44"/>
      <c r="E3" s="44"/>
      <c r="F3" s="44"/>
    </row>
    <row r="4" spans="1:6" ht="33" customHeight="1">
      <c r="A4" s="72" t="s">
        <v>55</v>
      </c>
      <c r="B4" s="72" t="s">
        <v>56</v>
      </c>
      <c r="C4" s="72" t="s">
        <v>57</v>
      </c>
      <c r="D4" s="72" t="s">
        <v>58</v>
      </c>
      <c r="E4" s="72" t="s">
        <v>6</v>
      </c>
      <c r="F4" s="72" t="s">
        <v>101</v>
      </c>
    </row>
    <row r="5" spans="1:6" ht="26.4" customHeight="1">
      <c r="A5" s="38">
        <v>1</v>
      </c>
      <c r="B5" s="38" t="s">
        <v>102</v>
      </c>
      <c r="C5" s="38">
        <v>1</v>
      </c>
      <c r="D5" s="38">
        <v>9900</v>
      </c>
      <c r="E5" s="202">
        <v>43900</v>
      </c>
      <c r="F5" s="202">
        <v>29900</v>
      </c>
    </row>
    <row r="6" spans="1:6" ht="19.2" customHeight="1">
      <c r="A6" s="38">
        <v>2</v>
      </c>
      <c r="B6" s="38" t="s">
        <v>103</v>
      </c>
      <c r="C6" s="38">
        <v>1</v>
      </c>
      <c r="D6" s="38">
        <v>19500</v>
      </c>
      <c r="E6" s="203"/>
      <c r="F6" s="203"/>
    </row>
    <row r="7" spans="1:6" ht="22.2" customHeight="1">
      <c r="A7" s="38">
        <v>3</v>
      </c>
      <c r="B7" s="38" t="s">
        <v>104</v>
      </c>
      <c r="C7" s="38">
        <v>1</v>
      </c>
      <c r="D7" s="38">
        <v>14500</v>
      </c>
      <c r="E7" s="204"/>
      <c r="F7" s="204"/>
    </row>
    <row r="8" spans="1:6" ht="33" customHeight="1">
      <c r="A8" s="38">
        <v>4</v>
      </c>
      <c r="B8" s="38" t="s">
        <v>84</v>
      </c>
      <c r="C8" s="38">
        <v>1</v>
      </c>
      <c r="D8" s="205">
        <v>3500</v>
      </c>
      <c r="E8" s="206"/>
      <c r="F8" s="207"/>
    </row>
    <row r="9" spans="1:6" ht="16.8" customHeight="1">
      <c r="A9" s="38">
        <v>5</v>
      </c>
      <c r="B9" s="38" t="s">
        <v>105</v>
      </c>
      <c r="C9" s="38">
        <v>1</v>
      </c>
      <c r="D9" s="205">
        <v>2500</v>
      </c>
      <c r="E9" s="206"/>
      <c r="F9" s="207"/>
    </row>
    <row r="10" spans="1:6" ht="18" customHeight="1">
      <c r="A10" s="71">
        <v>6</v>
      </c>
      <c r="B10" s="63" t="s">
        <v>108</v>
      </c>
      <c r="C10" s="38">
        <v>1</v>
      </c>
      <c r="D10" s="205">
        <v>1500</v>
      </c>
      <c r="E10" s="206"/>
      <c r="F10" s="207"/>
    </row>
    <row r="11" spans="1:6" ht="15.6">
      <c r="A11" s="199" t="s">
        <v>109</v>
      </c>
      <c r="B11" s="200"/>
      <c r="C11" s="200"/>
      <c r="D11" s="200"/>
      <c r="E11" s="201"/>
      <c r="F11" s="72">
        <f>F5+D8+D9+D10</f>
        <v>37400</v>
      </c>
    </row>
    <row r="12" spans="1:6" ht="15.6">
      <c r="A12" s="44"/>
      <c r="B12" s="44"/>
      <c r="C12" s="44"/>
      <c r="D12" s="44"/>
      <c r="E12" s="44"/>
      <c r="F12" s="44"/>
    </row>
    <row r="13" spans="1:6" ht="15.6">
      <c r="A13" s="43" t="s">
        <v>110</v>
      </c>
      <c r="B13" s="44"/>
      <c r="C13" s="44"/>
      <c r="D13" s="44"/>
      <c r="E13" s="44"/>
      <c r="F13" s="44"/>
    </row>
    <row r="14" spans="1:6" ht="13.8" customHeight="1">
      <c r="A14" s="72" t="s">
        <v>55</v>
      </c>
      <c r="B14" s="72" t="s">
        <v>56</v>
      </c>
      <c r="C14" s="72" t="s">
        <v>57</v>
      </c>
      <c r="D14" s="72" t="s">
        <v>58</v>
      </c>
      <c r="E14" s="72" t="s">
        <v>59</v>
      </c>
      <c r="F14" s="44"/>
    </row>
    <row r="15" spans="1:6" ht="22.8" customHeight="1">
      <c r="A15" s="38">
        <v>1</v>
      </c>
      <c r="B15" s="38" t="s">
        <v>91</v>
      </c>
      <c r="C15" s="38">
        <v>1</v>
      </c>
      <c r="D15" s="38">
        <v>1900</v>
      </c>
      <c r="E15" s="38">
        <f t="shared" ref="E15:E23" si="0">C15*D15</f>
        <v>1900</v>
      </c>
      <c r="F15" s="44"/>
    </row>
    <row r="16" spans="1:6" ht="22.8" customHeight="1">
      <c r="A16" s="38">
        <v>2</v>
      </c>
      <c r="B16" s="38" t="s">
        <v>90</v>
      </c>
      <c r="C16" s="38">
        <v>1</v>
      </c>
      <c r="D16" s="38">
        <v>1900</v>
      </c>
      <c r="E16" s="38">
        <f t="shared" si="0"/>
        <v>1900</v>
      </c>
      <c r="F16" s="44"/>
    </row>
    <row r="17" spans="1:11" ht="21.6" customHeight="1">
      <c r="A17" s="38">
        <v>3</v>
      </c>
      <c r="B17" s="38" t="s">
        <v>127</v>
      </c>
      <c r="C17" s="38">
        <v>1</v>
      </c>
      <c r="D17" s="38">
        <v>5950</v>
      </c>
      <c r="E17" s="38">
        <f t="shared" si="0"/>
        <v>5950</v>
      </c>
      <c r="F17" s="44"/>
    </row>
    <row r="18" spans="1:11" ht="16.2" customHeight="1">
      <c r="A18" s="38">
        <v>4</v>
      </c>
      <c r="B18" s="38" t="s">
        <v>80</v>
      </c>
      <c r="C18" s="38">
        <v>4</v>
      </c>
      <c r="D18" s="38">
        <v>60</v>
      </c>
      <c r="E18" s="38">
        <f t="shared" si="0"/>
        <v>240</v>
      </c>
      <c r="F18" s="44"/>
    </row>
    <row r="19" spans="1:11" ht="18.600000000000001" customHeight="1">
      <c r="A19" s="38">
        <v>5</v>
      </c>
      <c r="B19" s="38" t="s">
        <v>81</v>
      </c>
      <c r="C19" s="38">
        <v>3</v>
      </c>
      <c r="D19" s="38">
        <v>45</v>
      </c>
      <c r="E19" s="38">
        <f t="shared" si="0"/>
        <v>135</v>
      </c>
      <c r="F19" s="44"/>
    </row>
    <row r="20" spans="1:11" ht="15.6">
      <c r="A20" s="38">
        <v>6</v>
      </c>
      <c r="B20" s="38" t="s">
        <v>82</v>
      </c>
      <c r="C20" s="38">
        <v>1</v>
      </c>
      <c r="D20" s="38">
        <v>900</v>
      </c>
      <c r="E20" s="38">
        <f t="shared" si="0"/>
        <v>900</v>
      </c>
      <c r="F20" s="44"/>
    </row>
    <row r="21" spans="1:11" ht="22.2" customHeight="1">
      <c r="A21" s="38">
        <v>7</v>
      </c>
      <c r="B21" s="38" t="s">
        <v>111</v>
      </c>
      <c r="C21" s="38">
        <v>1</v>
      </c>
      <c r="D21" s="38">
        <v>4990</v>
      </c>
      <c r="E21" s="38">
        <f t="shared" si="0"/>
        <v>4990</v>
      </c>
      <c r="F21" s="44"/>
    </row>
    <row r="22" spans="1:11" ht="25.8" customHeight="1">
      <c r="A22" s="38">
        <v>8</v>
      </c>
      <c r="B22" s="38" t="s">
        <v>112</v>
      </c>
      <c r="C22" s="38">
        <v>1</v>
      </c>
      <c r="D22" s="38">
        <v>100</v>
      </c>
      <c r="E22" s="38">
        <f t="shared" si="0"/>
        <v>100</v>
      </c>
      <c r="F22" s="44"/>
    </row>
    <row r="23" spans="1:11" ht="31.2" customHeight="1">
      <c r="A23" s="38">
        <v>9</v>
      </c>
      <c r="B23" s="38" t="s">
        <v>84</v>
      </c>
      <c r="C23" s="38">
        <v>1</v>
      </c>
      <c r="D23" s="38">
        <v>1500</v>
      </c>
      <c r="E23" s="38">
        <f t="shared" si="0"/>
        <v>1500</v>
      </c>
      <c r="F23" s="44"/>
    </row>
    <row r="24" spans="1:11" ht="15.6">
      <c r="A24" s="199" t="s">
        <v>113</v>
      </c>
      <c r="B24" s="200"/>
      <c r="C24" s="200"/>
      <c r="D24" s="201"/>
      <c r="E24" s="72">
        <f>SUM(E15:E23)</f>
        <v>17615</v>
      </c>
      <c r="F24" s="44"/>
    </row>
    <row r="25" spans="1:11" ht="15.6">
      <c r="A25" s="44"/>
      <c r="B25" s="44"/>
      <c r="C25" s="44"/>
      <c r="D25" s="44"/>
      <c r="E25" s="44"/>
      <c r="F25" s="44"/>
    </row>
    <row r="26" spans="1:11" ht="15.6">
      <c r="A26" s="43" t="s">
        <v>149</v>
      </c>
      <c r="B26" s="44"/>
      <c r="C26" s="44"/>
      <c r="D26" s="44"/>
      <c r="E26" s="44"/>
      <c r="F26" s="44"/>
    </row>
    <row r="27" spans="1:11" ht="15.6">
      <c r="A27" s="43" t="s">
        <v>150</v>
      </c>
      <c r="B27" s="44"/>
      <c r="C27" s="44"/>
      <c r="D27" s="44"/>
      <c r="E27" s="44"/>
      <c r="F27" s="44"/>
      <c r="H27">
        <f>37400+17615</f>
        <v>55015</v>
      </c>
    </row>
    <row r="28" spans="1:11" ht="15.6">
      <c r="A28" s="43" t="s">
        <v>151</v>
      </c>
      <c r="B28" s="44"/>
      <c r="C28" s="44"/>
      <c r="D28" s="44"/>
      <c r="E28" s="44"/>
      <c r="F28" s="44"/>
      <c r="H28">
        <f>H27*9%</f>
        <v>4951.3499999999995</v>
      </c>
    </row>
    <row r="29" spans="1:11" ht="15.6">
      <c r="A29" s="43" t="s">
        <v>152</v>
      </c>
      <c r="B29" s="44"/>
      <c r="C29" s="44"/>
      <c r="D29" s="44"/>
      <c r="E29" s="44"/>
      <c r="F29" s="44"/>
      <c r="H29">
        <f>H27*9%</f>
        <v>4951.3499999999995</v>
      </c>
    </row>
    <row r="30" spans="1:11" ht="15.6">
      <c r="A30" s="43"/>
      <c r="B30" s="44"/>
      <c r="C30" s="44"/>
      <c r="D30" s="44"/>
      <c r="E30" s="44"/>
      <c r="F30" s="44"/>
      <c r="H30">
        <f>SUM(H27:H29)</f>
        <v>64917.7</v>
      </c>
    </row>
    <row r="31" spans="1:11" ht="15.6">
      <c r="A31" s="43"/>
      <c r="B31" s="44"/>
      <c r="C31" s="44"/>
      <c r="D31" s="44"/>
      <c r="E31" s="44"/>
      <c r="F31" s="44"/>
      <c r="H31">
        <f>H30-50000</f>
        <v>14917.699999999997</v>
      </c>
      <c r="K31">
        <f>I34+H30</f>
        <v>69637.7</v>
      </c>
    </row>
    <row r="33" spans="1:9" s="8" customFormat="1" ht="39" customHeight="1">
      <c r="A33" s="63">
        <v>6</v>
      </c>
      <c r="B33" s="63" t="s">
        <v>106</v>
      </c>
      <c r="C33" s="63">
        <v>1</v>
      </c>
      <c r="D33" s="214">
        <v>4000</v>
      </c>
      <c r="E33" s="215"/>
      <c r="F33" s="216"/>
      <c r="I33" s="8">
        <f>4000*18%</f>
        <v>720</v>
      </c>
    </row>
    <row r="34" spans="1:9">
      <c r="I34">
        <f>I33+4000</f>
        <v>4720</v>
      </c>
    </row>
  </sheetData>
  <mergeCells count="8">
    <mergeCell ref="D33:F33"/>
    <mergeCell ref="D10:F10"/>
    <mergeCell ref="A11:E11"/>
    <mergeCell ref="A24:D24"/>
    <mergeCell ref="E5:E7"/>
    <mergeCell ref="F5:F7"/>
    <mergeCell ref="D8:F8"/>
    <mergeCell ref="D9:F9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L25" sqref="L25"/>
    </sheetView>
  </sheetViews>
  <sheetFormatPr defaultRowHeight="14.4"/>
  <cols>
    <col min="1" max="1" width="8.88671875" style="8"/>
    <col min="2" max="2" width="11.88671875" style="8" customWidth="1"/>
    <col min="3" max="3" width="8.88671875" style="8"/>
    <col min="4" max="4" width="12" style="8" customWidth="1"/>
    <col min="5" max="16384" width="8.88671875" style="8"/>
  </cols>
  <sheetData>
    <row r="1" spans="1:7" ht="36.6" customHeight="1">
      <c r="A1" s="75" t="s">
        <v>0</v>
      </c>
      <c r="B1" s="75" t="s">
        <v>1</v>
      </c>
      <c r="C1" s="75" t="s">
        <v>2</v>
      </c>
      <c r="D1" s="75" t="s">
        <v>21</v>
      </c>
      <c r="E1" s="75" t="s">
        <v>4</v>
      </c>
      <c r="F1" s="75" t="s">
        <v>5</v>
      </c>
      <c r="G1" s="75" t="s">
        <v>6</v>
      </c>
    </row>
    <row r="2" spans="1:7" ht="39.6">
      <c r="A2" s="9">
        <v>1</v>
      </c>
      <c r="B2" s="11" t="s">
        <v>158</v>
      </c>
      <c r="C2" s="11">
        <v>691660</v>
      </c>
      <c r="D2" s="15" t="s">
        <v>157</v>
      </c>
      <c r="E2" s="9">
        <v>1</v>
      </c>
      <c r="F2" s="9">
        <v>1600</v>
      </c>
      <c r="G2" s="12">
        <f>E2*F2</f>
        <v>1600</v>
      </c>
    </row>
    <row r="3" spans="1:7">
      <c r="A3" s="192" t="s">
        <v>6</v>
      </c>
      <c r="B3" s="193"/>
      <c r="C3" s="193"/>
      <c r="D3" s="193"/>
      <c r="E3" s="193"/>
      <c r="F3" s="194"/>
      <c r="G3" s="75">
        <f>SUM(G2:G2)</f>
        <v>1600</v>
      </c>
    </row>
    <row r="4" spans="1:7">
      <c r="A4" s="192" t="s">
        <v>8</v>
      </c>
      <c r="B4" s="193"/>
      <c r="C4" s="193"/>
      <c r="D4" s="193"/>
      <c r="E4" s="193"/>
      <c r="F4" s="194"/>
      <c r="G4" s="75">
        <f>G3*9%</f>
        <v>144</v>
      </c>
    </row>
    <row r="5" spans="1:7">
      <c r="A5" s="192" t="s">
        <v>9</v>
      </c>
      <c r="B5" s="193"/>
      <c r="C5" s="193"/>
      <c r="D5" s="193"/>
      <c r="E5" s="193"/>
      <c r="F5" s="194"/>
      <c r="G5" s="75">
        <f>G3*9%</f>
        <v>144</v>
      </c>
    </row>
    <row r="6" spans="1:7">
      <c r="A6" s="192" t="s">
        <v>7</v>
      </c>
      <c r="B6" s="193"/>
      <c r="C6" s="193"/>
      <c r="D6" s="193"/>
      <c r="E6" s="193"/>
      <c r="F6" s="194"/>
      <c r="G6" s="75">
        <f>SUM(G3:G5)</f>
        <v>1888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4"/>
  <sheetViews>
    <sheetView workbookViewId="0">
      <selection activeCell="A15" sqref="A15"/>
    </sheetView>
  </sheetViews>
  <sheetFormatPr defaultRowHeight="14.4"/>
  <cols>
    <col min="1" max="1" width="8.88671875" style="2"/>
    <col min="2" max="2" width="41.33203125" style="2" customWidth="1"/>
    <col min="3" max="3" width="4.77734375" style="2" customWidth="1"/>
    <col min="4" max="4" width="6.33203125" style="2" customWidth="1"/>
    <col min="5" max="5" width="9.109375" style="2" customWidth="1"/>
    <col min="6" max="6" width="7" style="2" customWidth="1"/>
    <col min="7" max="9" width="8.88671875" style="2"/>
    <col min="10" max="10" width="11.5546875" style="2" bestFit="1" customWidth="1"/>
    <col min="11" max="16384" width="8.88671875" style="2"/>
  </cols>
  <sheetData>
    <row r="1" spans="1:6" ht="16.8" customHeight="1">
      <c r="A1" s="3" t="s">
        <v>55</v>
      </c>
      <c r="B1" s="3" t="s">
        <v>56</v>
      </c>
      <c r="C1" s="3" t="s">
        <v>57</v>
      </c>
      <c r="D1" s="3" t="s">
        <v>58</v>
      </c>
      <c r="E1" s="3" t="s">
        <v>161</v>
      </c>
      <c r="F1" s="3" t="s">
        <v>6</v>
      </c>
    </row>
    <row r="2" spans="1:6" ht="50.4" customHeight="1">
      <c r="A2" s="1">
        <v>1</v>
      </c>
      <c r="B2" s="1" t="s">
        <v>159</v>
      </c>
      <c r="C2" s="25">
        <v>1</v>
      </c>
      <c r="D2" s="1">
        <v>15254</v>
      </c>
      <c r="E2" s="1">
        <f>D2*18%</f>
        <v>2745.72</v>
      </c>
      <c r="F2" s="1">
        <f>D2+E2</f>
        <v>17999.72</v>
      </c>
    </row>
    <row r="3" spans="1:6" ht="49.8" customHeight="1">
      <c r="A3" s="1">
        <v>2</v>
      </c>
      <c r="B3" s="1" t="s">
        <v>160</v>
      </c>
      <c r="C3" s="1">
        <v>1</v>
      </c>
      <c r="D3" s="1">
        <v>66900</v>
      </c>
      <c r="E3" s="1">
        <f>D3*18%</f>
        <v>12042</v>
      </c>
      <c r="F3" s="1">
        <f>D3+E3</f>
        <v>78942</v>
      </c>
    </row>
    <row r="4" spans="1:6">
      <c r="A4" s="192" t="s">
        <v>7</v>
      </c>
      <c r="B4" s="193"/>
      <c r="C4" s="193"/>
      <c r="D4" s="193"/>
      <c r="E4" s="76"/>
      <c r="F4" s="77">
        <f>SUM(F2:F3)</f>
        <v>96941.72</v>
      </c>
    </row>
  </sheetData>
  <mergeCells count="1">
    <mergeCell ref="A4:D4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2" workbookViewId="0">
      <selection activeCell="A23" sqref="A23"/>
    </sheetView>
  </sheetViews>
  <sheetFormatPr defaultRowHeight="14.4"/>
  <cols>
    <col min="1" max="1" width="12.5546875" style="80" customWidth="1"/>
    <col min="2" max="2" width="86.5546875" style="80" customWidth="1"/>
    <col min="3" max="3" width="5.44140625" style="80" customWidth="1"/>
    <col min="4" max="4" width="9.21875" style="80" customWidth="1"/>
    <col min="5" max="5" width="9.88671875" style="80" customWidth="1"/>
    <col min="6" max="16384" width="8.88671875" style="80"/>
  </cols>
  <sheetData>
    <row r="1" spans="1:5" ht="16.2" customHeight="1">
      <c r="A1" s="78" t="s">
        <v>0</v>
      </c>
      <c r="B1" s="78" t="s">
        <v>21</v>
      </c>
      <c r="C1" s="78" t="s">
        <v>4</v>
      </c>
      <c r="D1" s="78" t="s">
        <v>5</v>
      </c>
      <c r="E1" s="78" t="s">
        <v>162</v>
      </c>
    </row>
    <row r="2" spans="1:5" ht="16.2" customHeight="1">
      <c r="A2" s="63">
        <v>1</v>
      </c>
      <c r="B2" s="63" t="s">
        <v>164</v>
      </c>
      <c r="C2" s="63">
        <v>35</v>
      </c>
      <c r="D2" s="79">
        <v>6890</v>
      </c>
      <c r="E2" s="79">
        <f t="shared" ref="E2:E17" si="0">C2*D2</f>
        <v>241150</v>
      </c>
    </row>
    <row r="3" spans="1:5" ht="35.4" customHeight="1">
      <c r="A3" s="63">
        <v>2</v>
      </c>
      <c r="B3" s="63" t="s">
        <v>165</v>
      </c>
      <c r="C3" s="63">
        <v>24</v>
      </c>
      <c r="D3" s="79">
        <v>29890</v>
      </c>
      <c r="E3" s="79">
        <f t="shared" si="0"/>
        <v>717360</v>
      </c>
    </row>
    <row r="4" spans="1:5" ht="14.4" customHeight="1">
      <c r="A4" s="63">
        <v>3</v>
      </c>
      <c r="B4" s="63" t="s">
        <v>166</v>
      </c>
      <c r="C4" s="63">
        <v>2</v>
      </c>
      <c r="D4" s="79">
        <v>19980</v>
      </c>
      <c r="E4" s="79">
        <f t="shared" si="0"/>
        <v>39960</v>
      </c>
    </row>
    <row r="5" spans="1:5" ht="15.6">
      <c r="A5" s="63">
        <v>4</v>
      </c>
      <c r="B5" s="63" t="s">
        <v>167</v>
      </c>
      <c r="C5" s="63">
        <v>1</v>
      </c>
      <c r="D5" s="79">
        <v>129900</v>
      </c>
      <c r="E5" s="79">
        <f t="shared" si="0"/>
        <v>129900</v>
      </c>
    </row>
    <row r="6" spans="1:5" ht="35.4" customHeight="1">
      <c r="A6" s="63">
        <v>5</v>
      </c>
      <c r="B6" s="63" t="s">
        <v>177</v>
      </c>
      <c r="C6" s="63">
        <v>12</v>
      </c>
      <c r="D6" s="79">
        <v>49980</v>
      </c>
      <c r="E6" s="79">
        <f t="shared" si="0"/>
        <v>599760</v>
      </c>
    </row>
    <row r="7" spans="1:5" ht="15.6">
      <c r="A7" s="63">
        <v>6</v>
      </c>
      <c r="B7" s="63" t="s">
        <v>168</v>
      </c>
      <c r="C7" s="63">
        <v>1</v>
      </c>
      <c r="D7" s="79">
        <v>24890</v>
      </c>
      <c r="E7" s="79">
        <f t="shared" si="0"/>
        <v>24890</v>
      </c>
    </row>
    <row r="8" spans="1:5" ht="15.6">
      <c r="A8" s="63">
        <v>7</v>
      </c>
      <c r="B8" s="63" t="s">
        <v>163</v>
      </c>
      <c r="C8" s="63">
        <v>2</v>
      </c>
      <c r="D8" s="79">
        <v>14650</v>
      </c>
      <c r="E8" s="79">
        <f t="shared" si="0"/>
        <v>29300</v>
      </c>
    </row>
    <row r="9" spans="1:5" ht="15.6">
      <c r="A9" s="63">
        <v>8</v>
      </c>
      <c r="B9" s="63" t="s">
        <v>169</v>
      </c>
      <c r="C9" s="63">
        <v>1</v>
      </c>
      <c r="D9" s="79">
        <v>29900</v>
      </c>
      <c r="E9" s="79">
        <f t="shared" si="0"/>
        <v>29900</v>
      </c>
    </row>
    <row r="10" spans="1:5" ht="15.6">
      <c r="A10" s="63">
        <v>9</v>
      </c>
      <c r="B10" s="63" t="s">
        <v>170</v>
      </c>
      <c r="C10" s="63">
        <v>12</v>
      </c>
      <c r="D10" s="79">
        <v>19890</v>
      </c>
      <c r="E10" s="79">
        <f t="shared" si="0"/>
        <v>238680</v>
      </c>
    </row>
    <row r="11" spans="1:5" ht="18" customHeight="1">
      <c r="A11" s="63">
        <v>10</v>
      </c>
      <c r="B11" s="63" t="s">
        <v>171</v>
      </c>
      <c r="C11" s="63">
        <v>1</v>
      </c>
      <c r="D11" s="79">
        <v>6350</v>
      </c>
      <c r="E11" s="79">
        <f t="shared" si="0"/>
        <v>6350</v>
      </c>
    </row>
    <row r="12" spans="1:5" ht="15.6" customHeight="1">
      <c r="A12" s="63">
        <v>11</v>
      </c>
      <c r="B12" s="63" t="s">
        <v>172</v>
      </c>
      <c r="C12" s="63">
        <v>13</v>
      </c>
      <c r="D12" s="79">
        <v>1800</v>
      </c>
      <c r="E12" s="79">
        <f t="shared" si="0"/>
        <v>23400</v>
      </c>
    </row>
    <row r="13" spans="1:5" ht="15.6">
      <c r="A13" s="63">
        <v>12</v>
      </c>
      <c r="B13" s="63" t="s">
        <v>173</v>
      </c>
      <c r="C13" s="63">
        <v>116</v>
      </c>
      <c r="D13" s="79">
        <v>175</v>
      </c>
      <c r="E13" s="79">
        <f t="shared" si="0"/>
        <v>20300</v>
      </c>
    </row>
    <row r="14" spans="1:5" ht="15.6">
      <c r="A14" s="63">
        <v>13</v>
      </c>
      <c r="B14" s="81" t="s">
        <v>174</v>
      </c>
      <c r="C14" s="63">
        <v>340</v>
      </c>
      <c r="D14" s="79">
        <v>60</v>
      </c>
      <c r="E14" s="79">
        <f t="shared" si="0"/>
        <v>20400</v>
      </c>
    </row>
    <row r="15" spans="1:5" ht="15.6">
      <c r="A15" s="63">
        <v>14</v>
      </c>
      <c r="B15" s="63" t="s">
        <v>175</v>
      </c>
      <c r="C15" s="63">
        <v>1</v>
      </c>
      <c r="D15" s="79">
        <v>400</v>
      </c>
      <c r="E15" s="79">
        <f t="shared" si="0"/>
        <v>400</v>
      </c>
    </row>
    <row r="16" spans="1:5" ht="14.4" customHeight="1">
      <c r="A16" s="63">
        <v>15</v>
      </c>
      <c r="B16" s="63" t="s">
        <v>176</v>
      </c>
      <c r="C16" s="63">
        <v>50</v>
      </c>
      <c r="D16" s="79">
        <v>150</v>
      </c>
      <c r="E16" s="79">
        <f t="shared" si="0"/>
        <v>7500</v>
      </c>
    </row>
    <row r="17" spans="1:5" ht="15.6">
      <c r="A17" s="63">
        <v>16</v>
      </c>
      <c r="B17" s="63" t="s">
        <v>84</v>
      </c>
      <c r="C17" s="63">
        <v>1</v>
      </c>
      <c r="D17" s="79">
        <v>150000</v>
      </c>
      <c r="E17" s="79">
        <f t="shared" si="0"/>
        <v>150000</v>
      </c>
    </row>
    <row r="18" spans="1:5" ht="15.6">
      <c r="A18" s="217" t="s">
        <v>6</v>
      </c>
      <c r="B18" s="218"/>
      <c r="C18" s="218"/>
      <c r="D18" s="219"/>
      <c r="E18" s="82">
        <f>SUM(E2:E17)</f>
        <v>2279250</v>
      </c>
    </row>
    <row r="19" spans="1:5" ht="15.6">
      <c r="A19" s="217" t="s">
        <v>8</v>
      </c>
      <c r="B19" s="218"/>
      <c r="C19" s="218"/>
      <c r="D19" s="219"/>
      <c r="E19" s="82">
        <f>E18*9%</f>
        <v>205132.5</v>
      </c>
    </row>
    <row r="20" spans="1:5" ht="15.6">
      <c r="A20" s="217" t="s">
        <v>9</v>
      </c>
      <c r="B20" s="218"/>
      <c r="C20" s="218"/>
      <c r="D20" s="219"/>
      <c r="E20" s="82">
        <f>E18*9%</f>
        <v>205132.5</v>
      </c>
    </row>
    <row r="21" spans="1:5" ht="15.6">
      <c r="A21" s="217" t="s">
        <v>139</v>
      </c>
      <c r="B21" s="218"/>
      <c r="C21" s="218"/>
      <c r="D21" s="219"/>
      <c r="E21" s="82">
        <f>SUM(E18:E20)</f>
        <v>2689515</v>
      </c>
    </row>
    <row r="22" spans="1:5" ht="15.6">
      <c r="A22" s="81"/>
      <c r="B22" s="83"/>
      <c r="C22" s="81"/>
      <c r="D22" s="81"/>
      <c r="E22" s="81"/>
    </row>
    <row r="23" spans="1:5" ht="22.8" customHeight="1">
      <c r="A23" s="80" t="s">
        <v>265</v>
      </c>
    </row>
  </sheetData>
  <mergeCells count="4">
    <mergeCell ref="A18:D18"/>
    <mergeCell ref="A19:D19"/>
    <mergeCell ref="A20:D20"/>
    <mergeCell ref="A21:D2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2" sqref="D2"/>
    </sheetView>
  </sheetViews>
  <sheetFormatPr defaultRowHeight="14.4"/>
  <cols>
    <col min="1" max="1" width="6.6640625" customWidth="1"/>
    <col min="2" max="2" width="38.5546875" customWidth="1"/>
    <col min="3" max="3" width="6.33203125" customWidth="1"/>
    <col min="4" max="4" width="6.88671875" customWidth="1"/>
  </cols>
  <sheetData>
    <row r="1" spans="1:5" ht="19.8" customHeight="1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</row>
    <row r="2" spans="1:5" ht="30" customHeight="1">
      <c r="A2" s="1">
        <v>1</v>
      </c>
      <c r="B2" s="1" t="s">
        <v>129</v>
      </c>
      <c r="C2" s="25">
        <v>1</v>
      </c>
      <c r="D2" s="25">
        <v>18010</v>
      </c>
      <c r="E2" s="25">
        <f>C2*D2</f>
        <v>18010</v>
      </c>
    </row>
    <row r="3" spans="1:5">
      <c r="A3" s="1">
        <v>2</v>
      </c>
      <c r="B3" s="1" t="s">
        <v>118</v>
      </c>
      <c r="C3" s="1">
        <v>1</v>
      </c>
      <c r="D3" s="1">
        <v>1080</v>
      </c>
      <c r="E3" s="1">
        <f>C3*D3</f>
        <v>1080</v>
      </c>
    </row>
    <row r="4" spans="1:5">
      <c r="A4" s="192" t="s">
        <v>6</v>
      </c>
      <c r="B4" s="193"/>
      <c r="C4" s="193"/>
      <c r="D4" s="193"/>
      <c r="E4" s="55">
        <f>SUM(E2:E3)</f>
        <v>19090</v>
      </c>
    </row>
    <row r="5" spans="1:5">
      <c r="A5" s="192" t="s">
        <v>8</v>
      </c>
      <c r="B5" s="193"/>
      <c r="C5" s="193"/>
      <c r="D5" s="193"/>
      <c r="E5" s="55">
        <f>E4*9%</f>
        <v>1718.1</v>
      </c>
    </row>
    <row r="6" spans="1:5">
      <c r="A6" s="192" t="s">
        <v>9</v>
      </c>
      <c r="B6" s="193"/>
      <c r="C6" s="193"/>
      <c r="D6" s="193"/>
      <c r="E6" s="55">
        <f>E4*9%</f>
        <v>1718.1</v>
      </c>
    </row>
    <row r="7" spans="1:5">
      <c r="A7" s="192" t="s">
        <v>7</v>
      </c>
      <c r="B7" s="193"/>
      <c r="C7" s="193"/>
      <c r="D7" s="193"/>
      <c r="E7" s="55">
        <f>SUM(E4:E6)</f>
        <v>22526.199999999997</v>
      </c>
    </row>
    <row r="9" spans="1:5">
      <c r="A9" t="s">
        <v>265</v>
      </c>
    </row>
  </sheetData>
  <mergeCells count="4">
    <mergeCell ref="A4:D4"/>
    <mergeCell ref="A5:D5"/>
    <mergeCell ref="A6:D6"/>
    <mergeCell ref="A7:D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topLeftCell="A3" workbookViewId="0">
      <selection activeCell="D4" sqref="D4"/>
    </sheetView>
  </sheetViews>
  <sheetFormatPr defaultRowHeight="14.4"/>
  <cols>
    <col min="1" max="1" width="4.88671875" style="37" customWidth="1"/>
    <col min="2" max="2" width="22" style="37" customWidth="1"/>
    <col min="3" max="3" width="8.88671875" style="37"/>
    <col min="4" max="4" width="65.88671875" style="37" customWidth="1"/>
    <col min="5" max="5" width="5.77734375" style="37" customWidth="1"/>
    <col min="6" max="6" width="6.44140625" style="37" customWidth="1"/>
    <col min="7" max="7" width="10.77734375" style="37" customWidth="1"/>
    <col min="8" max="16384" width="8.88671875" style="37"/>
  </cols>
  <sheetData>
    <row r="1" spans="1:7" ht="16.8" customHeight="1">
      <c r="A1" s="91" t="s">
        <v>0</v>
      </c>
      <c r="B1" s="91" t="s">
        <v>1</v>
      </c>
      <c r="C1" s="91" t="s">
        <v>2</v>
      </c>
      <c r="D1" s="91" t="s">
        <v>21</v>
      </c>
      <c r="E1" s="91" t="s">
        <v>4</v>
      </c>
      <c r="F1" s="91" t="s">
        <v>5</v>
      </c>
      <c r="G1" s="91" t="s">
        <v>6</v>
      </c>
    </row>
    <row r="2" spans="1:7" ht="36" customHeight="1">
      <c r="A2" s="9">
        <v>1</v>
      </c>
      <c r="B2" s="6" t="s">
        <v>178</v>
      </c>
      <c r="C2" s="15" t="s">
        <v>63</v>
      </c>
      <c r="D2" s="15" t="s">
        <v>64</v>
      </c>
      <c r="E2" s="9">
        <v>5</v>
      </c>
      <c r="F2" s="9">
        <v>1908</v>
      </c>
      <c r="G2" s="12">
        <f>E2*F2</f>
        <v>9540</v>
      </c>
    </row>
    <row r="3" spans="1:7" ht="21" customHeight="1">
      <c r="A3" s="9">
        <v>2</v>
      </c>
      <c r="B3" s="85" t="s">
        <v>178</v>
      </c>
      <c r="C3" s="86" t="s">
        <v>11</v>
      </c>
      <c r="D3" s="86" t="s">
        <v>12</v>
      </c>
      <c r="E3" s="9">
        <v>3</v>
      </c>
      <c r="F3" s="9">
        <v>565</v>
      </c>
      <c r="G3" s="12">
        <f t="shared" ref="G3:G9" si="0">E3*F3</f>
        <v>1695</v>
      </c>
    </row>
    <row r="4" spans="1:7" ht="87.6" customHeight="1">
      <c r="A4" s="12">
        <v>3</v>
      </c>
      <c r="B4" s="88" t="s">
        <v>179</v>
      </c>
      <c r="C4" s="89">
        <v>719031</v>
      </c>
      <c r="D4" s="87" t="s">
        <v>185</v>
      </c>
      <c r="E4" s="12">
        <v>13</v>
      </c>
      <c r="F4" s="12">
        <v>45000</v>
      </c>
      <c r="G4" s="12">
        <f t="shared" si="0"/>
        <v>585000</v>
      </c>
    </row>
    <row r="5" spans="1:7" ht="23.4" customHeight="1">
      <c r="A5" s="9">
        <v>4</v>
      </c>
      <c r="B5" s="6" t="s">
        <v>178</v>
      </c>
      <c r="C5" s="15">
        <v>615181</v>
      </c>
      <c r="D5" s="15" t="s">
        <v>49</v>
      </c>
      <c r="E5" s="9">
        <v>10</v>
      </c>
      <c r="F5" s="9">
        <v>2400</v>
      </c>
      <c r="G5" s="9">
        <f t="shared" si="0"/>
        <v>24000</v>
      </c>
    </row>
    <row r="6" spans="1:7" ht="32.4" customHeight="1">
      <c r="A6" s="9">
        <v>5</v>
      </c>
      <c r="B6" s="4" t="s">
        <v>178</v>
      </c>
      <c r="C6" s="5" t="s">
        <v>51</v>
      </c>
      <c r="D6" s="5" t="s">
        <v>52</v>
      </c>
      <c r="E6" s="9">
        <v>5</v>
      </c>
      <c r="F6" s="9">
        <v>600</v>
      </c>
      <c r="G6" s="9">
        <f t="shared" si="0"/>
        <v>3000</v>
      </c>
    </row>
    <row r="7" spans="1:7" ht="41.4" customHeight="1">
      <c r="A7" s="9">
        <v>6</v>
      </c>
      <c r="B7" s="11" t="s">
        <v>178</v>
      </c>
      <c r="C7" s="15" t="s">
        <v>14</v>
      </c>
      <c r="D7" s="15" t="s">
        <v>15</v>
      </c>
      <c r="E7" s="9">
        <v>10</v>
      </c>
      <c r="F7" s="9">
        <v>6521</v>
      </c>
      <c r="G7" s="9">
        <f t="shared" si="0"/>
        <v>65210</v>
      </c>
    </row>
    <row r="8" spans="1:7" ht="28.2" customHeight="1">
      <c r="A8" s="12">
        <v>7</v>
      </c>
      <c r="B8" s="4" t="s">
        <v>178</v>
      </c>
      <c r="C8" s="41">
        <v>630059</v>
      </c>
      <c r="D8" s="41" t="s">
        <v>54</v>
      </c>
      <c r="E8" s="12">
        <v>10</v>
      </c>
      <c r="F8" s="12">
        <v>4048</v>
      </c>
      <c r="G8" s="12">
        <f t="shared" si="0"/>
        <v>40480</v>
      </c>
    </row>
    <row r="9" spans="1:7" ht="85.2" customHeight="1">
      <c r="A9" s="9">
        <v>8</v>
      </c>
      <c r="B9" s="6" t="s">
        <v>153</v>
      </c>
      <c r="C9" s="67">
        <v>719381</v>
      </c>
      <c r="D9" s="67" t="s">
        <v>183</v>
      </c>
      <c r="E9" s="9">
        <v>10</v>
      </c>
      <c r="F9" s="9">
        <v>9999</v>
      </c>
      <c r="G9" s="9">
        <f t="shared" si="0"/>
        <v>99990</v>
      </c>
    </row>
    <row r="10" spans="1:7">
      <c r="A10" s="192" t="s">
        <v>6</v>
      </c>
      <c r="B10" s="193"/>
      <c r="C10" s="193"/>
      <c r="D10" s="193"/>
      <c r="E10" s="193"/>
      <c r="F10" s="194"/>
      <c r="G10" s="91">
        <f>SUM(G2:G9)</f>
        <v>828915</v>
      </c>
    </row>
    <row r="11" spans="1:7">
      <c r="A11" s="192" t="s">
        <v>8</v>
      </c>
      <c r="B11" s="193"/>
      <c r="C11" s="193"/>
      <c r="D11" s="193"/>
      <c r="E11" s="193"/>
      <c r="F11" s="194"/>
      <c r="G11" s="91">
        <f>G10*9%</f>
        <v>74602.349999999991</v>
      </c>
    </row>
    <row r="12" spans="1:7">
      <c r="A12" s="192" t="s">
        <v>9</v>
      </c>
      <c r="B12" s="193"/>
      <c r="C12" s="193"/>
      <c r="D12" s="193"/>
      <c r="E12" s="193"/>
      <c r="F12" s="194"/>
      <c r="G12" s="91">
        <f>G10*9%</f>
        <v>74602.349999999991</v>
      </c>
    </row>
    <row r="13" spans="1:7">
      <c r="A13" s="192" t="s">
        <v>7</v>
      </c>
      <c r="B13" s="193"/>
      <c r="C13" s="193"/>
      <c r="D13" s="193"/>
      <c r="E13" s="193"/>
      <c r="F13" s="194"/>
      <c r="G13" s="91">
        <f>SUM(G10:G12)</f>
        <v>978119.7</v>
      </c>
    </row>
  </sheetData>
  <mergeCells count="4">
    <mergeCell ref="A10:F10"/>
    <mergeCell ref="A11:F11"/>
    <mergeCell ref="A12:F12"/>
    <mergeCell ref="A13:F13"/>
  </mergeCells>
  <pageMargins left="0.7" right="0.7" top="0.75" bottom="0.75" header="0.3" footer="0.3"/>
  <pageSetup paperSize="9"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A8" sqref="A8"/>
    </sheetView>
  </sheetViews>
  <sheetFormatPr defaultRowHeight="14.4"/>
  <cols>
    <col min="1" max="1" width="8.88671875" style="80"/>
    <col min="2" max="2" width="22.88671875" style="80" customWidth="1"/>
    <col min="3" max="3" width="8.88671875" style="80"/>
    <col min="4" max="4" width="33.88671875" style="80" customWidth="1"/>
    <col min="5" max="5" width="6.33203125" style="80" customWidth="1"/>
    <col min="6" max="6" width="7.21875" style="80" customWidth="1"/>
    <col min="7" max="16384" width="8.88671875" style="80"/>
  </cols>
  <sheetData>
    <row r="1" spans="1:7">
      <c r="A1" s="84" t="s">
        <v>0</v>
      </c>
      <c r="B1" s="84" t="s">
        <v>1</v>
      </c>
      <c r="C1" s="84" t="s">
        <v>2</v>
      </c>
      <c r="D1" s="84" t="s">
        <v>21</v>
      </c>
      <c r="E1" s="84" t="s">
        <v>4</v>
      </c>
      <c r="F1" s="84" t="s">
        <v>5</v>
      </c>
      <c r="G1" s="84" t="s">
        <v>6</v>
      </c>
    </row>
    <row r="2" spans="1:7" ht="45.6" customHeight="1">
      <c r="A2" s="12">
        <v>1</v>
      </c>
      <c r="B2" s="13" t="s">
        <v>180</v>
      </c>
      <c r="C2" s="90">
        <v>719031</v>
      </c>
      <c r="D2" s="92" t="s">
        <v>182</v>
      </c>
      <c r="E2" s="12">
        <v>1</v>
      </c>
      <c r="F2" s="12">
        <v>45000</v>
      </c>
      <c r="G2" s="12">
        <f>E2*F2</f>
        <v>45000</v>
      </c>
    </row>
    <row r="3" spans="1:7" ht="60.6" customHeight="1">
      <c r="A3" s="9">
        <v>2</v>
      </c>
      <c r="B3" s="85" t="s">
        <v>181</v>
      </c>
      <c r="C3" s="85">
        <v>719381</v>
      </c>
      <c r="D3" s="67" t="s">
        <v>184</v>
      </c>
      <c r="E3" s="9">
        <v>1</v>
      </c>
      <c r="F3" s="9">
        <v>9999</v>
      </c>
      <c r="G3" s="9">
        <f>E3*F3</f>
        <v>9999</v>
      </c>
    </row>
    <row r="4" spans="1:7">
      <c r="A4" s="192" t="s">
        <v>6</v>
      </c>
      <c r="B4" s="193"/>
      <c r="C4" s="193"/>
      <c r="D4" s="193"/>
      <c r="E4" s="193"/>
      <c r="F4" s="194"/>
      <c r="G4" s="84">
        <f>SUM(G2:G3)</f>
        <v>54999</v>
      </c>
    </row>
    <row r="5" spans="1:7">
      <c r="A5" s="192" t="s">
        <v>8</v>
      </c>
      <c r="B5" s="193"/>
      <c r="C5" s="193"/>
      <c r="D5" s="193"/>
      <c r="E5" s="193"/>
      <c r="F5" s="194"/>
      <c r="G5" s="84">
        <f>G4*9%</f>
        <v>4949.91</v>
      </c>
    </row>
    <row r="6" spans="1:7">
      <c r="A6" s="192" t="s">
        <v>9</v>
      </c>
      <c r="B6" s="193"/>
      <c r="C6" s="193"/>
      <c r="D6" s="193"/>
      <c r="E6" s="193"/>
      <c r="F6" s="194"/>
      <c r="G6" s="84">
        <f>G4*9%</f>
        <v>4949.91</v>
      </c>
    </row>
    <row r="7" spans="1:7">
      <c r="A7" s="192" t="s">
        <v>7</v>
      </c>
      <c r="B7" s="193"/>
      <c r="C7" s="193"/>
      <c r="D7" s="193"/>
      <c r="E7" s="193"/>
      <c r="F7" s="194"/>
      <c r="G7" s="84">
        <f>SUM(G4:G6)</f>
        <v>64898.820000000007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  <pageSetup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workbookViewId="0">
      <selection activeCell="E12" sqref="E12"/>
    </sheetView>
  </sheetViews>
  <sheetFormatPr defaultRowHeight="15.6"/>
  <cols>
    <col min="1" max="1" width="7.21875" style="106" customWidth="1"/>
    <col min="2" max="2" width="76.33203125" style="106" customWidth="1"/>
    <col min="3" max="3" width="6.21875" style="106" customWidth="1"/>
    <col min="4" max="4" width="8.88671875" style="106"/>
    <col min="5" max="5" width="12.44140625" style="106" customWidth="1"/>
    <col min="6" max="8" width="8.88671875" style="106"/>
    <col min="9" max="9" width="8.88671875" style="106" customWidth="1"/>
    <col min="10" max="16384" width="8.88671875" style="106"/>
  </cols>
  <sheetData>
    <row r="1" spans="1:5" ht="15.6" customHeight="1">
      <c r="A1" s="78" t="s">
        <v>0</v>
      </c>
      <c r="B1" s="78" t="s">
        <v>21</v>
      </c>
      <c r="C1" s="78" t="s">
        <v>4</v>
      </c>
      <c r="D1" s="78" t="s">
        <v>5</v>
      </c>
      <c r="E1" s="78" t="s">
        <v>162</v>
      </c>
    </row>
    <row r="2" spans="1:5">
      <c r="A2" s="63">
        <v>1</v>
      </c>
      <c r="B2" s="63" t="s">
        <v>164</v>
      </c>
      <c r="C2" s="63">
        <v>35</v>
      </c>
      <c r="D2" s="79">
        <v>6890</v>
      </c>
      <c r="E2" s="79">
        <f t="shared" ref="E2:E17" si="0">C2*D2</f>
        <v>241150</v>
      </c>
    </row>
    <row r="3" spans="1:5" ht="51.6" customHeight="1">
      <c r="A3" s="63">
        <v>2</v>
      </c>
      <c r="B3" s="63" t="s">
        <v>165</v>
      </c>
      <c r="C3" s="63">
        <v>24</v>
      </c>
      <c r="D3" s="79">
        <v>29890</v>
      </c>
      <c r="E3" s="79">
        <f t="shared" si="0"/>
        <v>717360</v>
      </c>
    </row>
    <row r="4" spans="1:5" ht="12.6" customHeight="1">
      <c r="A4" s="63">
        <v>3</v>
      </c>
      <c r="B4" s="63" t="s">
        <v>166</v>
      </c>
      <c r="C4" s="63">
        <v>2</v>
      </c>
      <c r="D4" s="79">
        <v>19980</v>
      </c>
      <c r="E4" s="79">
        <f t="shared" si="0"/>
        <v>39960</v>
      </c>
    </row>
    <row r="5" spans="1:5" ht="19.8" customHeight="1">
      <c r="A5" s="63">
        <v>4</v>
      </c>
      <c r="B5" s="63" t="s">
        <v>167</v>
      </c>
      <c r="C5" s="63">
        <v>1</v>
      </c>
      <c r="D5" s="79">
        <v>129900</v>
      </c>
      <c r="E5" s="79">
        <f t="shared" si="0"/>
        <v>129900</v>
      </c>
    </row>
    <row r="6" spans="1:5" ht="53.4" customHeight="1">
      <c r="A6" s="63">
        <v>5</v>
      </c>
      <c r="B6" s="63" t="s">
        <v>177</v>
      </c>
      <c r="C6" s="63">
        <v>12</v>
      </c>
      <c r="D6" s="79">
        <v>49980</v>
      </c>
      <c r="E6" s="79">
        <f t="shared" si="0"/>
        <v>599760</v>
      </c>
    </row>
    <row r="7" spans="1:5" ht="11.4" customHeight="1">
      <c r="A7" s="63">
        <v>6</v>
      </c>
      <c r="B7" s="63" t="s">
        <v>168</v>
      </c>
      <c r="C7" s="63">
        <v>1</v>
      </c>
      <c r="D7" s="79">
        <v>24890</v>
      </c>
      <c r="E7" s="79">
        <f t="shared" si="0"/>
        <v>24890</v>
      </c>
    </row>
    <row r="8" spans="1:5" ht="13.2" customHeight="1">
      <c r="A8" s="63">
        <v>7</v>
      </c>
      <c r="B8" s="63" t="s">
        <v>163</v>
      </c>
      <c r="C8" s="63">
        <v>2</v>
      </c>
      <c r="D8" s="79">
        <v>14650</v>
      </c>
      <c r="E8" s="79">
        <f t="shared" si="0"/>
        <v>29300</v>
      </c>
    </row>
    <row r="9" spans="1:5" ht="18.600000000000001" customHeight="1">
      <c r="A9" s="63">
        <v>8</v>
      </c>
      <c r="B9" s="63" t="s">
        <v>169</v>
      </c>
      <c r="C9" s="63">
        <v>1</v>
      </c>
      <c r="D9" s="79">
        <v>29900</v>
      </c>
      <c r="E9" s="79">
        <f t="shared" si="0"/>
        <v>29900</v>
      </c>
    </row>
    <row r="10" spans="1:5" ht="18" customHeight="1">
      <c r="A10" s="63">
        <v>9</v>
      </c>
      <c r="B10" s="63" t="s">
        <v>170</v>
      </c>
      <c r="C10" s="63">
        <v>12</v>
      </c>
      <c r="D10" s="79">
        <v>19890</v>
      </c>
      <c r="E10" s="79">
        <f t="shared" si="0"/>
        <v>238680</v>
      </c>
    </row>
    <row r="11" spans="1:5">
      <c r="A11" s="63">
        <v>10</v>
      </c>
      <c r="B11" s="63" t="s">
        <v>171</v>
      </c>
      <c r="C11" s="63">
        <v>1</v>
      </c>
      <c r="D11" s="79">
        <v>6350</v>
      </c>
      <c r="E11" s="79">
        <f t="shared" si="0"/>
        <v>6350</v>
      </c>
    </row>
    <row r="12" spans="1:5">
      <c r="A12" s="63">
        <v>11</v>
      </c>
      <c r="B12" s="63" t="s">
        <v>172</v>
      </c>
      <c r="C12" s="63">
        <v>13</v>
      </c>
      <c r="D12" s="79">
        <v>1800</v>
      </c>
      <c r="E12" s="79">
        <f t="shared" si="0"/>
        <v>23400</v>
      </c>
    </row>
    <row r="13" spans="1:5">
      <c r="A13" s="63">
        <v>12</v>
      </c>
      <c r="B13" s="63" t="s">
        <v>173</v>
      </c>
      <c r="C13" s="63">
        <v>116</v>
      </c>
      <c r="D13" s="79">
        <v>175</v>
      </c>
      <c r="E13" s="79">
        <f t="shared" si="0"/>
        <v>20300</v>
      </c>
    </row>
    <row r="14" spans="1:5">
      <c r="A14" s="63">
        <v>13</v>
      </c>
      <c r="B14" s="81" t="s">
        <v>174</v>
      </c>
      <c r="C14" s="63">
        <v>340</v>
      </c>
      <c r="D14" s="79">
        <v>60</v>
      </c>
      <c r="E14" s="79">
        <f t="shared" si="0"/>
        <v>20400</v>
      </c>
    </row>
    <row r="15" spans="1:5">
      <c r="A15" s="63">
        <v>14</v>
      </c>
      <c r="B15" s="63" t="s">
        <v>175</v>
      </c>
      <c r="C15" s="63">
        <v>1</v>
      </c>
      <c r="D15" s="79">
        <v>400</v>
      </c>
      <c r="E15" s="79">
        <f t="shared" si="0"/>
        <v>400</v>
      </c>
    </row>
    <row r="16" spans="1:5">
      <c r="A16" s="63">
        <v>15</v>
      </c>
      <c r="B16" s="63" t="s">
        <v>176</v>
      </c>
      <c r="C16" s="63">
        <v>50</v>
      </c>
      <c r="D16" s="79">
        <v>150</v>
      </c>
      <c r="E16" s="79">
        <f t="shared" si="0"/>
        <v>7500</v>
      </c>
    </row>
    <row r="17" spans="1:5">
      <c r="A17" s="63">
        <v>16</v>
      </c>
      <c r="B17" s="63" t="s">
        <v>84</v>
      </c>
      <c r="C17" s="63">
        <v>1</v>
      </c>
      <c r="D17" s="79">
        <v>150000</v>
      </c>
      <c r="E17" s="79">
        <f t="shared" si="0"/>
        <v>150000</v>
      </c>
    </row>
    <row r="18" spans="1:5">
      <c r="A18" s="217" t="s">
        <v>6</v>
      </c>
      <c r="B18" s="218"/>
      <c r="C18" s="218"/>
      <c r="D18" s="219"/>
      <c r="E18" s="82">
        <f>SUM(E2:E17)</f>
        <v>2279250</v>
      </c>
    </row>
    <row r="19" spans="1:5">
      <c r="A19" s="217" t="s">
        <v>8</v>
      </c>
      <c r="B19" s="218"/>
      <c r="C19" s="218"/>
      <c r="D19" s="219"/>
      <c r="E19" s="82">
        <f>E18*9%</f>
        <v>205132.5</v>
      </c>
    </row>
    <row r="20" spans="1:5">
      <c r="A20" s="217" t="s">
        <v>9</v>
      </c>
      <c r="B20" s="218"/>
      <c r="C20" s="218"/>
      <c r="D20" s="219"/>
      <c r="E20" s="82">
        <f>E18*9%</f>
        <v>205132.5</v>
      </c>
    </row>
    <row r="21" spans="1:5">
      <c r="A21" s="217" t="s">
        <v>139</v>
      </c>
      <c r="B21" s="218"/>
      <c r="C21" s="218"/>
      <c r="D21" s="219"/>
      <c r="E21" s="82">
        <f>SUM(E18:E20)</f>
        <v>2689515</v>
      </c>
    </row>
    <row r="22" spans="1:5" s="107" customFormat="1"/>
    <row r="23" spans="1:5">
      <c r="A23" s="78" t="s">
        <v>0</v>
      </c>
      <c r="B23" s="78" t="s">
        <v>21</v>
      </c>
      <c r="C23" s="78" t="s">
        <v>4</v>
      </c>
      <c r="D23" s="78" t="s">
        <v>5</v>
      </c>
      <c r="E23" s="78" t="s">
        <v>162</v>
      </c>
    </row>
    <row r="24" spans="1:5">
      <c r="A24" s="63">
        <v>1</v>
      </c>
      <c r="B24" s="63" t="s">
        <v>164</v>
      </c>
      <c r="C24" s="63">
        <v>35</v>
      </c>
      <c r="D24" s="79">
        <v>6890</v>
      </c>
      <c r="E24" s="79">
        <f t="shared" ref="E24:E38" si="1">C24*D24</f>
        <v>241150</v>
      </c>
    </row>
    <row r="25" spans="1:5" ht="31.2">
      <c r="A25" s="63">
        <v>2</v>
      </c>
      <c r="B25" s="63" t="s">
        <v>165</v>
      </c>
      <c r="C25" s="63">
        <v>24</v>
      </c>
      <c r="D25" s="79">
        <v>29890</v>
      </c>
      <c r="E25" s="79">
        <f t="shared" si="1"/>
        <v>717360</v>
      </c>
    </row>
    <row r="26" spans="1:5">
      <c r="A26" s="63">
        <v>3</v>
      </c>
      <c r="B26" s="63" t="s">
        <v>166</v>
      </c>
      <c r="C26" s="63">
        <v>2</v>
      </c>
      <c r="D26" s="79">
        <v>19980</v>
      </c>
      <c r="E26" s="79">
        <f t="shared" si="1"/>
        <v>39960</v>
      </c>
    </row>
    <row r="27" spans="1:5">
      <c r="A27" s="63">
        <v>4</v>
      </c>
      <c r="B27" s="63" t="s">
        <v>167</v>
      </c>
      <c r="C27" s="63">
        <v>1</v>
      </c>
      <c r="D27" s="79">
        <v>129900</v>
      </c>
      <c r="E27" s="79">
        <f t="shared" si="1"/>
        <v>129900</v>
      </c>
    </row>
    <row r="28" spans="1:5" ht="46.8">
      <c r="A28" s="63">
        <v>5</v>
      </c>
      <c r="B28" s="63" t="s">
        <v>177</v>
      </c>
      <c r="C28" s="63">
        <v>12</v>
      </c>
      <c r="D28" s="79">
        <v>49980</v>
      </c>
      <c r="E28" s="79">
        <f t="shared" si="1"/>
        <v>599760</v>
      </c>
    </row>
    <row r="29" spans="1:5">
      <c r="A29" s="63">
        <v>6</v>
      </c>
      <c r="B29" s="63" t="s">
        <v>168</v>
      </c>
      <c r="C29" s="63">
        <v>1</v>
      </c>
      <c r="D29" s="79">
        <v>24890</v>
      </c>
      <c r="E29" s="79">
        <f t="shared" si="1"/>
        <v>24890</v>
      </c>
    </row>
    <row r="30" spans="1:5">
      <c r="A30" s="63">
        <v>7</v>
      </c>
      <c r="B30" s="63" t="s">
        <v>163</v>
      </c>
      <c r="C30" s="63">
        <v>2</v>
      </c>
      <c r="D30" s="79">
        <v>14650</v>
      </c>
      <c r="E30" s="79">
        <f t="shared" si="1"/>
        <v>29300</v>
      </c>
    </row>
    <row r="31" spans="1:5">
      <c r="A31" s="63">
        <v>8</v>
      </c>
      <c r="B31" s="63" t="s">
        <v>169</v>
      </c>
      <c r="C31" s="63">
        <v>1</v>
      </c>
      <c r="D31" s="79">
        <v>29900</v>
      </c>
      <c r="E31" s="79">
        <f t="shared" si="1"/>
        <v>29900</v>
      </c>
    </row>
    <row r="32" spans="1:5">
      <c r="A32" s="63">
        <v>9</v>
      </c>
      <c r="B32" s="63" t="s">
        <v>170</v>
      </c>
      <c r="C32" s="63">
        <v>12</v>
      </c>
      <c r="D32" s="79">
        <v>19890</v>
      </c>
      <c r="E32" s="79">
        <f t="shared" si="1"/>
        <v>238680</v>
      </c>
    </row>
    <row r="33" spans="1:7">
      <c r="A33" s="63">
        <v>10</v>
      </c>
      <c r="B33" s="63" t="s">
        <v>171</v>
      </c>
      <c r="C33" s="63">
        <v>1</v>
      </c>
      <c r="D33" s="79">
        <v>6350</v>
      </c>
      <c r="E33" s="79">
        <f t="shared" si="1"/>
        <v>6350</v>
      </c>
    </row>
    <row r="34" spans="1:7">
      <c r="A34" s="63">
        <v>11</v>
      </c>
      <c r="B34" s="63" t="s">
        <v>172</v>
      </c>
      <c r="C34" s="63">
        <v>13</v>
      </c>
      <c r="D34" s="79">
        <v>1800</v>
      </c>
      <c r="E34" s="79">
        <f t="shared" si="1"/>
        <v>23400</v>
      </c>
    </row>
    <row r="35" spans="1:7">
      <c r="A35" s="63">
        <v>12</v>
      </c>
      <c r="B35" s="63" t="s">
        <v>173</v>
      </c>
      <c r="C35" s="63">
        <v>116</v>
      </c>
      <c r="D35" s="79">
        <v>175</v>
      </c>
      <c r="E35" s="79">
        <f t="shared" si="1"/>
        <v>20300</v>
      </c>
    </row>
    <row r="36" spans="1:7">
      <c r="A36" s="63">
        <v>13</v>
      </c>
      <c r="B36" s="81" t="s">
        <v>174</v>
      </c>
      <c r="C36" s="63">
        <v>340</v>
      </c>
      <c r="D36" s="79">
        <v>60</v>
      </c>
      <c r="E36" s="79">
        <f t="shared" si="1"/>
        <v>20400</v>
      </c>
    </row>
    <row r="37" spans="1:7">
      <c r="A37" s="63">
        <v>14</v>
      </c>
      <c r="B37" s="63" t="s">
        <v>175</v>
      </c>
      <c r="C37" s="63">
        <v>1</v>
      </c>
      <c r="D37" s="79">
        <v>400</v>
      </c>
      <c r="E37" s="79">
        <f t="shared" si="1"/>
        <v>400</v>
      </c>
    </row>
    <row r="38" spans="1:7">
      <c r="A38" s="63">
        <v>15</v>
      </c>
      <c r="B38" s="63" t="s">
        <v>176</v>
      </c>
      <c r="C38" s="63">
        <v>50</v>
      </c>
      <c r="D38" s="79">
        <v>150</v>
      </c>
      <c r="E38" s="79">
        <f t="shared" si="1"/>
        <v>7500</v>
      </c>
    </row>
    <row r="39" spans="1:7">
      <c r="A39" s="217" t="s">
        <v>6</v>
      </c>
      <c r="B39" s="218"/>
      <c r="C39" s="218"/>
      <c r="D39" s="219"/>
      <c r="E39" s="82">
        <f>SUM(E24:E38)</f>
        <v>2129250</v>
      </c>
      <c r="F39" s="106">
        <f>E39+150000</f>
        <v>2279250</v>
      </c>
    </row>
    <row r="40" spans="1:7">
      <c r="A40" s="217" t="s">
        <v>8</v>
      </c>
      <c r="B40" s="218"/>
      <c r="C40" s="218"/>
      <c r="D40" s="219"/>
      <c r="E40" s="82">
        <f>E39*9%</f>
        <v>191632.5</v>
      </c>
      <c r="F40" s="106">
        <f>F39*1.18</f>
        <v>2689515</v>
      </c>
    </row>
    <row r="41" spans="1:7">
      <c r="A41" s="217" t="s">
        <v>9</v>
      </c>
      <c r="B41" s="218"/>
      <c r="C41" s="218"/>
      <c r="D41" s="219"/>
      <c r="E41" s="82">
        <f>E39*9%</f>
        <v>191632.5</v>
      </c>
    </row>
    <row r="42" spans="1:7">
      <c r="A42" s="217" t="s">
        <v>139</v>
      </c>
      <c r="B42" s="218"/>
      <c r="C42" s="218"/>
      <c r="D42" s="219"/>
      <c r="E42" s="82">
        <f>SUM(E39:E41)</f>
        <v>2512515</v>
      </c>
    </row>
    <row r="43" spans="1:7">
      <c r="A43" s="104"/>
      <c r="B43" s="104"/>
      <c r="C43" s="104"/>
      <c r="D43" s="104"/>
      <c r="E43" s="105"/>
    </row>
    <row r="44" spans="1:7" s="107" customFormat="1"/>
    <row r="45" spans="1:7">
      <c r="A45" s="78" t="s">
        <v>0</v>
      </c>
      <c r="B45" s="78" t="s">
        <v>21</v>
      </c>
      <c r="C45" s="78" t="s">
        <v>4</v>
      </c>
      <c r="D45" s="78" t="s">
        <v>5</v>
      </c>
      <c r="E45" s="78" t="s">
        <v>162</v>
      </c>
    </row>
    <row r="46" spans="1:7">
      <c r="A46" s="63">
        <v>1</v>
      </c>
      <c r="B46" s="63" t="s">
        <v>164</v>
      </c>
      <c r="C46" s="63">
        <v>35</v>
      </c>
      <c r="D46" s="79">
        <v>6890</v>
      </c>
      <c r="E46" s="79">
        <f t="shared" ref="E46:E57" si="2">C46*D46</f>
        <v>241150</v>
      </c>
    </row>
    <row r="47" spans="1:7" ht="31.2">
      <c r="A47" s="63">
        <v>2</v>
      </c>
      <c r="B47" s="63" t="s">
        <v>165</v>
      </c>
      <c r="C47" s="63">
        <v>14</v>
      </c>
      <c r="D47" s="79">
        <v>29890</v>
      </c>
      <c r="E47" s="79">
        <f t="shared" si="2"/>
        <v>418460</v>
      </c>
      <c r="G47" s="106">
        <f>29890*10</f>
        <v>298900</v>
      </c>
    </row>
    <row r="48" spans="1:7">
      <c r="A48" s="63">
        <v>3</v>
      </c>
      <c r="B48" s="63" t="s">
        <v>166</v>
      </c>
      <c r="C48" s="63">
        <v>2</v>
      </c>
      <c r="D48" s="79">
        <v>19980</v>
      </c>
      <c r="E48" s="79">
        <f t="shared" si="2"/>
        <v>39960</v>
      </c>
    </row>
    <row r="49" spans="1:7">
      <c r="A49" s="63">
        <v>4</v>
      </c>
      <c r="B49" s="63" t="s">
        <v>167</v>
      </c>
      <c r="C49" s="63">
        <v>1</v>
      </c>
      <c r="D49" s="79">
        <v>129900</v>
      </c>
      <c r="E49" s="79">
        <f t="shared" si="2"/>
        <v>129900</v>
      </c>
    </row>
    <row r="50" spans="1:7" ht="46.8">
      <c r="A50" s="63">
        <v>5</v>
      </c>
      <c r="B50" s="63" t="s">
        <v>177</v>
      </c>
      <c r="C50" s="63">
        <v>1</v>
      </c>
      <c r="D50" s="79">
        <v>49980</v>
      </c>
      <c r="E50" s="79">
        <f t="shared" si="2"/>
        <v>49980</v>
      </c>
      <c r="G50" s="106">
        <f>11*49980</f>
        <v>549780</v>
      </c>
    </row>
    <row r="51" spans="1:7">
      <c r="A51" s="63">
        <v>6</v>
      </c>
      <c r="B51" s="63" t="s">
        <v>168</v>
      </c>
      <c r="C51" s="63">
        <v>1</v>
      </c>
      <c r="D51" s="79">
        <v>24890</v>
      </c>
      <c r="E51" s="79">
        <f t="shared" si="2"/>
        <v>24890</v>
      </c>
    </row>
    <row r="52" spans="1:7">
      <c r="A52" s="63">
        <v>7</v>
      </c>
      <c r="B52" s="63" t="s">
        <v>171</v>
      </c>
      <c r="C52" s="63">
        <v>1</v>
      </c>
      <c r="D52" s="79">
        <v>6350</v>
      </c>
      <c r="E52" s="79">
        <f t="shared" si="2"/>
        <v>6350</v>
      </c>
    </row>
    <row r="53" spans="1:7">
      <c r="A53" s="63">
        <v>8</v>
      </c>
      <c r="B53" s="63" t="s">
        <v>172</v>
      </c>
      <c r="C53" s="63">
        <v>9</v>
      </c>
      <c r="D53" s="79">
        <v>1800</v>
      </c>
      <c r="E53" s="79">
        <f t="shared" si="2"/>
        <v>16200</v>
      </c>
      <c r="G53" s="106">
        <f>1800*4</f>
        <v>7200</v>
      </c>
    </row>
    <row r="54" spans="1:7">
      <c r="A54" s="63">
        <v>9</v>
      </c>
      <c r="B54" s="63" t="s">
        <v>173</v>
      </c>
      <c r="C54" s="63">
        <v>116</v>
      </c>
      <c r="D54" s="79">
        <v>175</v>
      </c>
      <c r="E54" s="79">
        <f t="shared" si="2"/>
        <v>20300</v>
      </c>
    </row>
    <row r="55" spans="1:7">
      <c r="A55" s="63">
        <v>10</v>
      </c>
      <c r="B55" s="81" t="s">
        <v>174</v>
      </c>
      <c r="C55" s="63">
        <v>340</v>
      </c>
      <c r="D55" s="79">
        <v>60</v>
      </c>
      <c r="E55" s="79">
        <f t="shared" si="2"/>
        <v>20400</v>
      </c>
    </row>
    <row r="56" spans="1:7">
      <c r="A56" s="63">
        <v>11</v>
      </c>
      <c r="B56" s="63" t="s">
        <v>175</v>
      </c>
      <c r="C56" s="63">
        <v>1</v>
      </c>
      <c r="D56" s="79">
        <v>400</v>
      </c>
      <c r="E56" s="79">
        <f t="shared" si="2"/>
        <v>400</v>
      </c>
    </row>
    <row r="57" spans="1:7">
      <c r="A57" s="63">
        <v>12</v>
      </c>
      <c r="B57" s="63" t="s">
        <v>176</v>
      </c>
      <c r="C57" s="63">
        <v>50</v>
      </c>
      <c r="D57" s="79">
        <v>150</v>
      </c>
      <c r="E57" s="79">
        <f t="shared" si="2"/>
        <v>7500</v>
      </c>
    </row>
    <row r="58" spans="1:7">
      <c r="A58" s="217" t="s">
        <v>6</v>
      </c>
      <c r="B58" s="218"/>
      <c r="C58" s="218"/>
      <c r="D58" s="219"/>
      <c r="E58" s="82">
        <f>SUM(E46:E57)</f>
        <v>975490</v>
      </c>
      <c r="F58" s="106">
        <f>E58+298900+549780+29300+29900+238680+7200</f>
        <v>2129250</v>
      </c>
    </row>
    <row r="59" spans="1:7">
      <c r="A59" s="217" t="s">
        <v>8</v>
      </c>
      <c r="B59" s="218"/>
      <c r="C59" s="218"/>
      <c r="D59" s="219"/>
      <c r="E59" s="82">
        <f>E58*9%</f>
        <v>87794.099999999991</v>
      </c>
      <c r="F59" s="106">
        <f>F58+150000</f>
        <v>2279250</v>
      </c>
    </row>
    <row r="60" spans="1:7">
      <c r="A60" s="217" t="s">
        <v>9</v>
      </c>
      <c r="B60" s="218"/>
      <c r="C60" s="218"/>
      <c r="D60" s="219"/>
      <c r="E60" s="82">
        <f>E58*9%</f>
        <v>87794.099999999991</v>
      </c>
      <c r="F60" s="106">
        <f>F59*1.18</f>
        <v>2689515</v>
      </c>
    </row>
    <row r="61" spans="1:7">
      <c r="A61" s="217" t="s">
        <v>139</v>
      </c>
      <c r="B61" s="218"/>
      <c r="C61" s="218"/>
      <c r="D61" s="219"/>
      <c r="E61" s="82">
        <f>SUM(E58:E60)</f>
        <v>1151078.2000000002</v>
      </c>
    </row>
  </sheetData>
  <mergeCells count="12">
    <mergeCell ref="A18:D18"/>
    <mergeCell ref="A19:D19"/>
    <mergeCell ref="A20:D20"/>
    <mergeCell ref="A21:D21"/>
    <mergeCell ref="A39:D39"/>
    <mergeCell ref="A60:D60"/>
    <mergeCell ref="A61:D61"/>
    <mergeCell ref="A40:D40"/>
    <mergeCell ref="A41:D41"/>
    <mergeCell ref="A42:D42"/>
    <mergeCell ref="A58:D58"/>
    <mergeCell ref="A59:D59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A10" sqref="A10"/>
    </sheetView>
  </sheetViews>
  <sheetFormatPr defaultColWidth="9.109375" defaultRowHeight="14.4"/>
  <cols>
    <col min="1" max="1" width="9.109375" style="8"/>
    <col min="2" max="2" width="12.5546875" style="8" customWidth="1"/>
    <col min="3" max="3" width="9.109375" style="8"/>
    <col min="4" max="4" width="21" style="8" customWidth="1"/>
    <col min="5" max="5" width="6" style="8" customWidth="1"/>
    <col min="6" max="6" width="6.6640625" style="8" customWidth="1"/>
    <col min="7" max="16384" width="9.109375" style="8"/>
  </cols>
  <sheetData>
    <row r="1" spans="1:7" ht="14.25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ht="46.5" customHeight="1">
      <c r="A2" s="12">
        <v>1</v>
      </c>
      <c r="B2" s="11" t="s">
        <v>19</v>
      </c>
      <c r="C2" s="15">
        <v>616026</v>
      </c>
      <c r="D2" s="15" t="s">
        <v>26</v>
      </c>
      <c r="E2" s="12">
        <v>10</v>
      </c>
      <c r="F2" s="12">
        <v>5614</v>
      </c>
      <c r="G2" s="12">
        <f>E2*F2</f>
        <v>56140</v>
      </c>
    </row>
    <row r="3" spans="1:7">
      <c r="A3" s="192" t="s">
        <v>6</v>
      </c>
      <c r="B3" s="193"/>
      <c r="C3" s="193"/>
      <c r="D3" s="193"/>
      <c r="E3" s="193"/>
      <c r="F3" s="194"/>
      <c r="G3" s="7">
        <f>SUM(G2)</f>
        <v>56140</v>
      </c>
    </row>
    <row r="4" spans="1:7">
      <c r="A4" s="192" t="s">
        <v>8</v>
      </c>
      <c r="B4" s="193"/>
      <c r="C4" s="193"/>
      <c r="D4" s="193"/>
      <c r="E4" s="193"/>
      <c r="F4" s="194"/>
      <c r="G4" s="7">
        <f>G3*9%</f>
        <v>5052.5999999999995</v>
      </c>
    </row>
    <row r="5" spans="1:7">
      <c r="A5" s="192" t="s">
        <v>9</v>
      </c>
      <c r="B5" s="193"/>
      <c r="C5" s="193"/>
      <c r="D5" s="193"/>
      <c r="E5" s="193"/>
      <c r="F5" s="194"/>
      <c r="G5" s="7">
        <f>G3*9%</f>
        <v>5052.5999999999995</v>
      </c>
    </row>
    <row r="6" spans="1:7">
      <c r="A6" s="192" t="s">
        <v>7</v>
      </c>
      <c r="B6" s="193"/>
      <c r="C6" s="193"/>
      <c r="D6" s="193"/>
      <c r="E6" s="193"/>
      <c r="F6" s="194"/>
      <c r="G6" s="7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5" sqref="D25"/>
    </sheetView>
  </sheetViews>
  <sheetFormatPr defaultRowHeight="14.4"/>
  <cols>
    <col min="2" max="2" width="23.5546875" customWidth="1"/>
    <col min="4" max="4" width="24.5546875" customWidth="1"/>
  </cols>
  <sheetData>
    <row r="1" spans="1:7" ht="21" customHeight="1">
      <c r="A1" s="103" t="s">
        <v>0</v>
      </c>
      <c r="B1" s="103" t="s">
        <v>1</v>
      </c>
      <c r="C1" s="103" t="s">
        <v>2</v>
      </c>
      <c r="D1" s="103" t="s">
        <v>21</v>
      </c>
      <c r="E1" s="103" t="s">
        <v>4</v>
      </c>
      <c r="F1" s="103" t="s">
        <v>5</v>
      </c>
      <c r="G1" s="103" t="s">
        <v>6</v>
      </c>
    </row>
    <row r="2" spans="1:7" ht="26.4">
      <c r="A2" s="9">
        <v>1</v>
      </c>
      <c r="B2" s="10" t="s">
        <v>178</v>
      </c>
      <c r="C2" s="15">
        <v>616026</v>
      </c>
      <c r="D2" s="15" t="s">
        <v>26</v>
      </c>
      <c r="E2" s="9">
        <v>3</v>
      </c>
      <c r="F2" s="9">
        <v>5614</v>
      </c>
      <c r="G2" s="12">
        <f>E2*F2</f>
        <v>16842</v>
      </c>
    </row>
    <row r="3" spans="1:7">
      <c r="A3" s="192" t="s">
        <v>6</v>
      </c>
      <c r="B3" s="193"/>
      <c r="C3" s="193"/>
      <c r="D3" s="193"/>
      <c r="E3" s="193"/>
      <c r="F3" s="194"/>
      <c r="G3" s="103">
        <f>SUM(G2)</f>
        <v>16842</v>
      </c>
    </row>
    <row r="4" spans="1:7">
      <c r="A4" s="192" t="s">
        <v>8</v>
      </c>
      <c r="B4" s="193"/>
      <c r="C4" s="193"/>
      <c r="D4" s="193"/>
      <c r="E4" s="193"/>
      <c r="F4" s="194"/>
      <c r="G4" s="103">
        <f>G3*9%</f>
        <v>1515.78</v>
      </c>
    </row>
    <row r="5" spans="1:7">
      <c r="A5" s="192" t="s">
        <v>9</v>
      </c>
      <c r="B5" s="193"/>
      <c r="C5" s="193"/>
      <c r="D5" s="193"/>
      <c r="E5" s="193"/>
      <c r="F5" s="194"/>
      <c r="G5" s="103">
        <f>G3*9%</f>
        <v>1515.78</v>
      </c>
    </row>
    <row r="6" spans="1:7">
      <c r="A6" s="192" t="s">
        <v>7</v>
      </c>
      <c r="B6" s="193"/>
      <c r="C6" s="193"/>
      <c r="D6" s="193"/>
      <c r="E6" s="193"/>
      <c r="F6" s="194"/>
      <c r="G6" s="103">
        <f>SUM(G3:G5)</f>
        <v>19873.559999999998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H13" sqref="H13"/>
    </sheetView>
  </sheetViews>
  <sheetFormatPr defaultRowHeight="13.2"/>
  <cols>
    <col min="1" max="1" width="7.6640625" style="117" customWidth="1"/>
    <col min="2" max="2" width="47.21875" style="117" customWidth="1"/>
    <col min="3" max="3" width="20.44140625" style="117" customWidth="1"/>
    <col min="4" max="4" width="15.77734375" style="117" customWidth="1"/>
    <col min="5" max="5" width="17.21875" style="117" customWidth="1"/>
    <col min="6" max="16384" width="8.88671875" style="117"/>
  </cols>
  <sheetData>
    <row r="1" spans="1:5" ht="15.6">
      <c r="A1" s="131" t="s">
        <v>230</v>
      </c>
    </row>
    <row r="2" spans="1:5">
      <c r="A2" s="118" t="s">
        <v>55</v>
      </c>
      <c r="B2" s="118" t="s">
        <v>56</v>
      </c>
      <c r="C2" s="118" t="s">
        <v>57</v>
      </c>
      <c r="D2" s="118" t="s">
        <v>58</v>
      </c>
      <c r="E2" s="118" t="s">
        <v>59</v>
      </c>
    </row>
    <row r="3" spans="1:5" ht="43.2" customHeight="1">
      <c r="A3" s="16">
        <v>1</v>
      </c>
      <c r="B3" s="16" t="s">
        <v>209</v>
      </c>
      <c r="C3" s="16">
        <v>33</v>
      </c>
      <c r="D3" s="16">
        <v>4990</v>
      </c>
      <c r="E3" s="16">
        <f>C3*D3</f>
        <v>164670</v>
      </c>
    </row>
    <row r="4" spans="1:5" ht="38.4" customHeight="1">
      <c r="A4" s="16">
        <v>2</v>
      </c>
      <c r="B4" s="16" t="s">
        <v>210</v>
      </c>
      <c r="C4" s="16">
        <v>1</v>
      </c>
      <c r="D4" s="16">
        <v>4990</v>
      </c>
      <c r="E4" s="16">
        <f>C4*D4</f>
        <v>4990</v>
      </c>
    </row>
    <row r="5" spans="1:5" ht="58.8" customHeight="1">
      <c r="A5" s="16">
        <v>3</v>
      </c>
      <c r="B5" s="16" t="s">
        <v>211</v>
      </c>
      <c r="C5" s="16">
        <v>2</v>
      </c>
      <c r="D5" s="16">
        <v>16990</v>
      </c>
      <c r="E5" s="16">
        <f>C5*D5</f>
        <v>33980</v>
      </c>
    </row>
    <row r="6" spans="1:5" ht="25.8" customHeight="1">
      <c r="A6" s="16">
        <v>4</v>
      </c>
      <c r="B6" s="16" t="s">
        <v>212</v>
      </c>
      <c r="C6" s="16">
        <v>1</v>
      </c>
      <c r="D6" s="16">
        <v>118000</v>
      </c>
      <c r="E6" s="16">
        <f t="shared" ref="E6:E18" si="0">C6*D6</f>
        <v>118000</v>
      </c>
    </row>
    <row r="7" spans="1:5" ht="21.6" customHeight="1">
      <c r="A7" s="16">
        <v>5</v>
      </c>
      <c r="B7" s="16" t="s">
        <v>111</v>
      </c>
      <c r="C7" s="16">
        <v>2</v>
      </c>
      <c r="D7" s="16">
        <v>4980</v>
      </c>
      <c r="E7" s="16">
        <f t="shared" si="0"/>
        <v>9960</v>
      </c>
    </row>
    <row r="8" spans="1:5" ht="18.600000000000001" customHeight="1">
      <c r="A8" s="16">
        <v>6</v>
      </c>
      <c r="B8" s="16" t="s">
        <v>213</v>
      </c>
      <c r="C8" s="16">
        <v>2</v>
      </c>
      <c r="D8" s="16">
        <v>25800</v>
      </c>
      <c r="E8" s="16">
        <f t="shared" si="0"/>
        <v>51600</v>
      </c>
    </row>
    <row r="9" spans="1:5" ht="20.399999999999999" customHeight="1">
      <c r="A9" s="16">
        <v>7</v>
      </c>
      <c r="B9" s="16" t="s">
        <v>214</v>
      </c>
      <c r="C9" s="16">
        <v>5</v>
      </c>
      <c r="D9" s="16">
        <v>9200</v>
      </c>
      <c r="E9" s="16">
        <f t="shared" si="0"/>
        <v>46000</v>
      </c>
    </row>
    <row r="10" spans="1:5" ht="17.399999999999999" customHeight="1">
      <c r="A10" s="16">
        <v>8</v>
      </c>
      <c r="B10" s="16" t="s">
        <v>112</v>
      </c>
      <c r="C10" s="16">
        <v>36</v>
      </c>
      <c r="D10" s="16">
        <v>110</v>
      </c>
      <c r="E10" s="16">
        <f t="shared" si="0"/>
        <v>3960</v>
      </c>
    </row>
    <row r="11" spans="1:5" ht="17.399999999999999" customHeight="1">
      <c r="A11" s="16">
        <v>9</v>
      </c>
      <c r="B11" s="16" t="s">
        <v>215</v>
      </c>
      <c r="C11" s="16">
        <v>76</v>
      </c>
      <c r="D11" s="16">
        <v>160</v>
      </c>
      <c r="E11" s="16">
        <f t="shared" si="0"/>
        <v>12160</v>
      </c>
    </row>
    <row r="12" spans="1:5">
      <c r="A12" s="16">
        <v>10</v>
      </c>
      <c r="B12" s="16" t="s">
        <v>216</v>
      </c>
      <c r="C12" s="16">
        <v>1</v>
      </c>
      <c r="D12" s="16">
        <v>550</v>
      </c>
      <c r="E12" s="16">
        <f t="shared" si="0"/>
        <v>550</v>
      </c>
    </row>
    <row r="13" spans="1:5" ht="26.4" customHeight="1">
      <c r="A13" s="16">
        <v>11</v>
      </c>
      <c r="B13" s="16" t="s">
        <v>217</v>
      </c>
      <c r="C13" s="16">
        <v>1</v>
      </c>
      <c r="D13" s="16">
        <v>3990</v>
      </c>
      <c r="E13" s="16">
        <f t="shared" si="0"/>
        <v>3990</v>
      </c>
    </row>
    <row r="14" spans="1:5" ht="21" customHeight="1">
      <c r="A14" s="16">
        <v>12</v>
      </c>
      <c r="B14" s="16" t="s">
        <v>218</v>
      </c>
      <c r="C14" s="16">
        <v>6</v>
      </c>
      <c r="D14" s="16">
        <v>2500</v>
      </c>
      <c r="E14" s="16">
        <f t="shared" si="0"/>
        <v>15000</v>
      </c>
    </row>
    <row r="15" spans="1:5">
      <c r="A15" s="16">
        <v>13</v>
      </c>
      <c r="B15" s="16" t="s">
        <v>93</v>
      </c>
      <c r="C15" s="16">
        <v>1</v>
      </c>
      <c r="D15" s="16">
        <v>600</v>
      </c>
      <c r="E15" s="16">
        <f t="shared" si="0"/>
        <v>600</v>
      </c>
    </row>
    <row r="16" spans="1:5" ht="19.8" customHeight="1">
      <c r="A16" s="16">
        <v>14</v>
      </c>
      <c r="B16" s="16" t="s">
        <v>84</v>
      </c>
      <c r="C16" s="16">
        <v>1</v>
      </c>
      <c r="D16" s="16">
        <v>26900</v>
      </c>
      <c r="E16" s="16">
        <f t="shared" si="0"/>
        <v>26900</v>
      </c>
    </row>
    <row r="17" spans="1:5" ht="19.2" customHeight="1">
      <c r="A17" s="16">
        <v>15</v>
      </c>
      <c r="B17" s="16" t="s">
        <v>219</v>
      </c>
      <c r="C17" s="16">
        <v>1</v>
      </c>
      <c r="D17" s="16">
        <v>15000</v>
      </c>
      <c r="E17" s="16">
        <f t="shared" si="0"/>
        <v>15000</v>
      </c>
    </row>
    <row r="18" spans="1:5" ht="29.4" customHeight="1">
      <c r="A18" s="16">
        <v>16</v>
      </c>
      <c r="B18" s="16" t="s">
        <v>220</v>
      </c>
      <c r="C18" s="16">
        <v>975</v>
      </c>
      <c r="D18" s="16">
        <v>95</v>
      </c>
      <c r="E18" s="16">
        <f t="shared" si="0"/>
        <v>92625</v>
      </c>
    </row>
    <row r="19" spans="1:5">
      <c r="A19" s="220" t="s">
        <v>85</v>
      </c>
      <c r="B19" s="221"/>
      <c r="C19" s="221"/>
      <c r="D19" s="222"/>
      <c r="E19" s="118">
        <f>SUM(E3:E18)</f>
        <v>599985</v>
      </c>
    </row>
    <row r="20" spans="1:5">
      <c r="A20" s="223" t="s">
        <v>86</v>
      </c>
      <c r="B20" s="223"/>
      <c r="C20" s="223"/>
      <c r="D20" s="223"/>
      <c r="E20" s="118">
        <f>E19*9%</f>
        <v>53998.65</v>
      </c>
    </row>
    <row r="21" spans="1:5">
      <c r="A21" s="223" t="s">
        <v>86</v>
      </c>
      <c r="B21" s="223"/>
      <c r="C21" s="223"/>
      <c r="D21" s="223"/>
      <c r="E21" s="118">
        <f>E19*9%</f>
        <v>53998.65</v>
      </c>
    </row>
    <row r="22" spans="1:5">
      <c r="A22" s="223" t="s">
        <v>7</v>
      </c>
      <c r="B22" s="223"/>
      <c r="C22" s="223"/>
      <c r="D22" s="223"/>
      <c r="E22" s="118">
        <f>SUM(E19:E21)</f>
        <v>707982.3</v>
      </c>
    </row>
    <row r="24" spans="1:5" ht="15.6">
      <c r="A24" s="131" t="s">
        <v>231</v>
      </c>
    </row>
    <row r="25" spans="1:5">
      <c r="A25" s="118" t="s">
        <v>0</v>
      </c>
      <c r="B25" s="121" t="s">
        <v>221</v>
      </c>
      <c r="C25" s="122" t="s">
        <v>4</v>
      </c>
      <c r="D25" s="122" t="s">
        <v>5</v>
      </c>
      <c r="E25" s="122" t="s">
        <v>162</v>
      </c>
    </row>
    <row r="26" spans="1:5" ht="26.4">
      <c r="A26" s="123">
        <v>1</v>
      </c>
      <c r="B26" s="124" t="s">
        <v>222</v>
      </c>
      <c r="C26" s="123">
        <v>6</v>
      </c>
      <c r="D26" s="31">
        <v>96000</v>
      </c>
      <c r="E26" s="125">
        <f>C26*D26</f>
        <v>576000</v>
      </c>
    </row>
    <row r="27" spans="1:5" ht="26.4">
      <c r="A27" s="11">
        <v>2</v>
      </c>
      <c r="B27" s="126" t="s">
        <v>223</v>
      </c>
      <c r="C27" s="127">
        <v>1</v>
      </c>
      <c r="D27" s="128">
        <v>149000</v>
      </c>
      <c r="E27" s="125">
        <f>C27*D27</f>
        <v>149000</v>
      </c>
    </row>
    <row r="28" spans="1:5" ht="26.4">
      <c r="A28" s="11">
        <v>3</v>
      </c>
      <c r="B28" s="31" t="s">
        <v>224</v>
      </c>
      <c r="C28" s="31">
        <v>2</v>
      </c>
      <c r="D28" s="31">
        <v>49000</v>
      </c>
      <c r="E28" s="125">
        <f t="shared" ref="E28:E33" si="1">C28*D28</f>
        <v>98000</v>
      </c>
    </row>
    <row r="29" spans="1:5">
      <c r="A29" s="11">
        <v>4</v>
      </c>
      <c r="B29" s="129" t="s">
        <v>225</v>
      </c>
      <c r="C29" s="31">
        <v>1</v>
      </c>
      <c r="D29" s="31">
        <v>39000</v>
      </c>
      <c r="E29" s="125">
        <f t="shared" si="1"/>
        <v>39000</v>
      </c>
    </row>
    <row r="30" spans="1:5">
      <c r="A30" s="11">
        <v>5</v>
      </c>
      <c r="B30" s="129" t="s">
        <v>226</v>
      </c>
      <c r="C30" s="31">
        <v>1</v>
      </c>
      <c r="D30" s="31">
        <v>88600</v>
      </c>
      <c r="E30" s="125">
        <f t="shared" si="1"/>
        <v>88600</v>
      </c>
    </row>
    <row r="31" spans="1:5">
      <c r="A31" s="11">
        <v>6</v>
      </c>
      <c r="B31" s="124" t="s">
        <v>84</v>
      </c>
      <c r="C31" s="31">
        <v>1</v>
      </c>
      <c r="D31" s="31">
        <v>54600</v>
      </c>
      <c r="E31" s="125">
        <f t="shared" si="1"/>
        <v>54600</v>
      </c>
    </row>
    <row r="32" spans="1:5">
      <c r="A32" s="11">
        <v>7</v>
      </c>
      <c r="B32" s="124" t="s">
        <v>227</v>
      </c>
      <c r="C32" s="31">
        <v>1</v>
      </c>
      <c r="D32" s="31">
        <v>48000</v>
      </c>
      <c r="E32" s="125">
        <f t="shared" si="1"/>
        <v>48000</v>
      </c>
    </row>
    <row r="33" spans="1:5">
      <c r="A33" s="11">
        <v>8</v>
      </c>
      <c r="B33" s="124" t="s">
        <v>228</v>
      </c>
      <c r="C33" s="31">
        <v>1</v>
      </c>
      <c r="D33" s="31">
        <v>45000</v>
      </c>
      <c r="E33" s="125">
        <f t="shared" si="1"/>
        <v>45000</v>
      </c>
    </row>
    <row r="34" spans="1:5">
      <c r="A34" s="220" t="s">
        <v>85</v>
      </c>
      <c r="B34" s="221"/>
      <c r="C34" s="221"/>
      <c r="D34" s="222"/>
      <c r="E34" s="130">
        <f>SUM(E26:E33)</f>
        <v>1098200</v>
      </c>
    </row>
    <row r="35" spans="1:5">
      <c r="A35" s="223" t="s">
        <v>86</v>
      </c>
      <c r="B35" s="223"/>
      <c r="C35" s="223"/>
      <c r="D35" s="223"/>
      <c r="E35" s="118">
        <f>E34*9%</f>
        <v>98838</v>
      </c>
    </row>
    <row r="36" spans="1:5">
      <c r="A36" s="223" t="s">
        <v>86</v>
      </c>
      <c r="B36" s="223"/>
      <c r="C36" s="223"/>
      <c r="D36" s="223"/>
      <c r="E36" s="118">
        <f>E34*9%</f>
        <v>98838</v>
      </c>
    </row>
    <row r="37" spans="1:5">
      <c r="A37" s="223" t="s">
        <v>7</v>
      </c>
      <c r="B37" s="223"/>
      <c r="C37" s="223"/>
      <c r="D37" s="223"/>
      <c r="E37" s="118">
        <f>SUM(E34:E36)</f>
        <v>1295876</v>
      </c>
    </row>
    <row r="39" spans="1:5" ht="15.6">
      <c r="A39" s="131" t="s">
        <v>229</v>
      </c>
    </row>
    <row r="40" spans="1:5">
      <c r="A40" s="118" t="s">
        <v>55</v>
      </c>
      <c r="B40" s="119" t="s">
        <v>56</v>
      </c>
      <c r="C40" s="118" t="s">
        <v>57</v>
      </c>
      <c r="D40" s="118" t="s">
        <v>58</v>
      </c>
      <c r="E40" s="118" t="s">
        <v>59</v>
      </c>
    </row>
    <row r="41" spans="1:5">
      <c r="A41" s="16">
        <v>1</v>
      </c>
      <c r="B41" s="16" t="s">
        <v>196</v>
      </c>
      <c r="C41" s="16">
        <v>100</v>
      </c>
      <c r="D41" s="120">
        <v>150</v>
      </c>
      <c r="E41" s="120">
        <f>C41*D41</f>
        <v>15000</v>
      </c>
    </row>
    <row r="42" spans="1:5">
      <c r="A42" s="223" t="s">
        <v>85</v>
      </c>
      <c r="B42" s="223"/>
      <c r="C42" s="223"/>
      <c r="D42" s="223"/>
      <c r="E42" s="118">
        <f>E41</f>
        <v>15000</v>
      </c>
    </row>
    <row r="43" spans="1:5">
      <c r="A43" s="223" t="s">
        <v>86</v>
      </c>
      <c r="B43" s="223"/>
      <c r="C43" s="223"/>
      <c r="D43" s="223"/>
      <c r="E43" s="118">
        <f>E42*9%</f>
        <v>1350</v>
      </c>
    </row>
    <row r="44" spans="1:5">
      <c r="A44" s="223" t="s">
        <v>86</v>
      </c>
      <c r="B44" s="223"/>
      <c r="C44" s="223"/>
      <c r="D44" s="223"/>
      <c r="E44" s="118">
        <f>E42*9%</f>
        <v>1350</v>
      </c>
    </row>
    <row r="45" spans="1:5">
      <c r="A45" s="223" t="s">
        <v>7</v>
      </c>
      <c r="B45" s="223"/>
      <c r="C45" s="223"/>
      <c r="D45" s="223"/>
      <c r="E45" s="118">
        <f>SUM(E42:E44)</f>
        <v>17700</v>
      </c>
    </row>
    <row r="48" spans="1:5" ht="27.6" customHeight="1">
      <c r="A48" s="118" t="s">
        <v>0</v>
      </c>
      <c r="B48" s="118" t="s">
        <v>232</v>
      </c>
      <c r="C48" s="118" t="s">
        <v>232</v>
      </c>
      <c r="D48" s="118" t="s">
        <v>233</v>
      </c>
    </row>
    <row r="49" spans="1:4" ht="21.6" customHeight="1">
      <c r="A49" s="16">
        <v>1</v>
      </c>
      <c r="B49" s="16" t="s">
        <v>230</v>
      </c>
      <c r="C49" s="16">
        <f>E22</f>
        <v>707982.3</v>
      </c>
      <c r="D49" s="16">
        <v>175496</v>
      </c>
    </row>
    <row r="50" spans="1:4" ht="18.600000000000001" customHeight="1">
      <c r="A50" s="16">
        <v>2</v>
      </c>
      <c r="B50" s="16" t="s">
        <v>231</v>
      </c>
      <c r="C50" s="16">
        <f>E37</f>
        <v>1295876</v>
      </c>
      <c r="D50" s="16"/>
    </row>
    <row r="51" spans="1:4" ht="31.2" customHeight="1">
      <c r="A51" s="16">
        <v>3</v>
      </c>
      <c r="B51" s="16" t="s">
        <v>234</v>
      </c>
      <c r="C51" s="16">
        <f>E45</f>
        <v>17700</v>
      </c>
      <c r="D51" s="16"/>
    </row>
    <row r="52" spans="1:4" ht="17.399999999999999" customHeight="1">
      <c r="A52" s="16">
        <v>4</v>
      </c>
      <c r="B52" s="16" t="s">
        <v>7</v>
      </c>
      <c r="C52" s="16">
        <f>SUM(C49:C51)</f>
        <v>2021558.3</v>
      </c>
      <c r="D52" s="16"/>
    </row>
    <row r="53" spans="1:4" ht="27" customHeight="1">
      <c r="A53" s="224" t="s">
        <v>235</v>
      </c>
      <c r="B53" s="225"/>
      <c r="C53" s="133">
        <f>C52-D49</f>
        <v>1846062.3</v>
      </c>
      <c r="D53" s="132"/>
    </row>
  </sheetData>
  <mergeCells count="13">
    <mergeCell ref="A19:D19"/>
    <mergeCell ref="A36:D36"/>
    <mergeCell ref="A37:D37"/>
    <mergeCell ref="A53:B53"/>
    <mergeCell ref="A20:D20"/>
    <mergeCell ref="A21:D21"/>
    <mergeCell ref="A22:D22"/>
    <mergeCell ref="A34:D34"/>
    <mergeCell ref="A35:D35"/>
    <mergeCell ref="A42:D42"/>
    <mergeCell ref="A43:D43"/>
    <mergeCell ref="A44:D44"/>
    <mergeCell ref="A45:D45"/>
  </mergeCells>
  <conditionalFormatting sqref="B26">
    <cfRule type="containsText" dxfId="2" priority="1" operator="containsText" text="(blank)">
      <formula>NOT(ISERROR(SEARCH("(blank)",B26)))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" sqref="D2"/>
    </sheetView>
  </sheetViews>
  <sheetFormatPr defaultRowHeight="14.4"/>
  <cols>
    <col min="1" max="1" width="7.109375" customWidth="1"/>
    <col min="2" max="2" width="15.5546875" customWidth="1"/>
    <col min="4" max="4" width="37.21875" customWidth="1"/>
    <col min="5" max="5" width="6.44140625" customWidth="1"/>
  </cols>
  <sheetData>
    <row r="1" spans="1:7" ht="19.8" customHeight="1">
      <c r="A1" s="108" t="s">
        <v>0</v>
      </c>
      <c r="B1" s="108" t="s">
        <v>1</v>
      </c>
      <c r="C1" s="108" t="s">
        <v>2</v>
      </c>
      <c r="D1" s="108" t="s">
        <v>21</v>
      </c>
      <c r="E1" s="108" t="s">
        <v>4</v>
      </c>
      <c r="F1" s="108" t="s">
        <v>5</v>
      </c>
      <c r="G1" s="108" t="s">
        <v>6</v>
      </c>
    </row>
    <row r="2" spans="1:7" ht="25.8" customHeight="1">
      <c r="A2" s="12">
        <v>1</v>
      </c>
      <c r="B2" s="109" t="s">
        <v>197</v>
      </c>
      <c r="C2" s="110">
        <v>720138</v>
      </c>
      <c r="D2" s="86" t="s">
        <v>198</v>
      </c>
      <c r="E2" s="12">
        <v>2</v>
      </c>
      <c r="F2" s="12">
        <v>6800</v>
      </c>
      <c r="G2" s="12">
        <f>E2*F2</f>
        <v>13600</v>
      </c>
    </row>
    <row r="3" spans="1:7">
      <c r="A3" s="192" t="s">
        <v>6</v>
      </c>
      <c r="B3" s="193"/>
      <c r="C3" s="193"/>
      <c r="D3" s="193"/>
      <c r="E3" s="193"/>
      <c r="F3" s="194"/>
      <c r="G3" s="108">
        <f>SUM(G2:G2)</f>
        <v>13600</v>
      </c>
    </row>
    <row r="4" spans="1:7">
      <c r="A4" s="192" t="s">
        <v>8</v>
      </c>
      <c r="B4" s="193"/>
      <c r="C4" s="193"/>
      <c r="D4" s="193"/>
      <c r="E4" s="193"/>
      <c r="F4" s="194"/>
      <c r="G4" s="108">
        <f>G3*9%</f>
        <v>1224</v>
      </c>
    </row>
    <row r="5" spans="1:7">
      <c r="A5" s="192" t="s">
        <v>9</v>
      </c>
      <c r="B5" s="193"/>
      <c r="C5" s="193"/>
      <c r="D5" s="193"/>
      <c r="E5" s="193"/>
      <c r="F5" s="194"/>
      <c r="G5" s="108">
        <f>G3*9%</f>
        <v>1224</v>
      </c>
    </row>
    <row r="6" spans="1:7">
      <c r="A6" s="192" t="s">
        <v>7</v>
      </c>
      <c r="B6" s="193"/>
      <c r="C6" s="193"/>
      <c r="D6" s="193"/>
      <c r="E6" s="193"/>
      <c r="F6" s="194"/>
      <c r="G6" s="108">
        <f>SUM(G3:G5)</f>
        <v>16048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4"/>
  <sheetViews>
    <sheetView workbookViewId="0">
      <selection activeCell="E24" sqref="E24"/>
    </sheetView>
  </sheetViews>
  <sheetFormatPr defaultRowHeight="13.8"/>
  <cols>
    <col min="1" max="1" width="6.5546875" style="95" customWidth="1"/>
    <col min="2" max="2" width="64.77734375" style="95" customWidth="1"/>
    <col min="3" max="4" width="8.88671875" style="95"/>
    <col min="5" max="5" width="9.33203125" style="95" bestFit="1" customWidth="1"/>
    <col min="6" max="16384" width="8.88671875" style="95"/>
  </cols>
  <sheetData>
    <row r="1" spans="1:5">
      <c r="A1" s="66" t="s">
        <v>55</v>
      </c>
      <c r="B1" s="66" t="s">
        <v>56</v>
      </c>
      <c r="C1" s="66" t="s">
        <v>57</v>
      </c>
      <c r="D1" s="66" t="s">
        <v>58</v>
      </c>
      <c r="E1" s="66" t="s">
        <v>59</v>
      </c>
    </row>
    <row r="2" spans="1:5" s="113" customFormat="1" ht="39.6" customHeight="1">
      <c r="A2" s="96">
        <v>1</v>
      </c>
      <c r="B2" s="96" t="s">
        <v>199</v>
      </c>
      <c r="C2" s="96">
        <v>12</v>
      </c>
      <c r="D2" s="96">
        <v>3600</v>
      </c>
      <c r="E2" s="96">
        <f t="shared" ref="E2:E10" si="0">C2*D2</f>
        <v>43200</v>
      </c>
    </row>
    <row r="3" spans="1:5" s="113" customFormat="1" ht="40.799999999999997" customHeight="1">
      <c r="A3" s="96">
        <v>2</v>
      </c>
      <c r="B3" s="96" t="s">
        <v>200</v>
      </c>
      <c r="C3" s="96">
        <v>2</v>
      </c>
      <c r="D3" s="96">
        <v>7800</v>
      </c>
      <c r="E3" s="96">
        <f t="shared" si="0"/>
        <v>15600</v>
      </c>
    </row>
    <row r="4" spans="1:5" s="113" customFormat="1" ht="41.4">
      <c r="A4" s="96">
        <v>3</v>
      </c>
      <c r="B4" s="96" t="s">
        <v>201</v>
      </c>
      <c r="C4" s="96">
        <v>2</v>
      </c>
      <c r="D4" s="96">
        <v>7900</v>
      </c>
      <c r="E4" s="96">
        <f t="shared" si="0"/>
        <v>15800</v>
      </c>
    </row>
    <row r="5" spans="1:5" s="113" customFormat="1">
      <c r="A5" s="96">
        <v>4</v>
      </c>
      <c r="B5" s="96" t="s">
        <v>202</v>
      </c>
      <c r="C5" s="96">
        <v>1</v>
      </c>
      <c r="D5" s="96">
        <v>39000</v>
      </c>
      <c r="E5" s="96">
        <f t="shared" si="0"/>
        <v>39000</v>
      </c>
    </row>
    <row r="6" spans="1:5" s="113" customFormat="1">
      <c r="A6" s="96">
        <v>5</v>
      </c>
      <c r="B6" s="96" t="s">
        <v>111</v>
      </c>
      <c r="C6" s="96">
        <v>1</v>
      </c>
      <c r="D6" s="96">
        <v>4990</v>
      </c>
      <c r="E6" s="96">
        <f t="shared" si="0"/>
        <v>4990</v>
      </c>
    </row>
    <row r="7" spans="1:5" s="113" customFormat="1">
      <c r="A7" s="96">
        <v>6</v>
      </c>
      <c r="B7" s="96" t="s">
        <v>80</v>
      </c>
      <c r="C7" s="96">
        <v>16</v>
      </c>
      <c r="D7" s="96">
        <v>60</v>
      </c>
      <c r="E7" s="96">
        <f t="shared" si="0"/>
        <v>960</v>
      </c>
    </row>
    <row r="8" spans="1:5" s="113" customFormat="1">
      <c r="A8" s="96">
        <v>7</v>
      </c>
      <c r="B8" s="96" t="s">
        <v>81</v>
      </c>
      <c r="C8" s="96">
        <v>16</v>
      </c>
      <c r="D8" s="96">
        <v>45</v>
      </c>
      <c r="E8" s="96">
        <f t="shared" si="0"/>
        <v>720</v>
      </c>
    </row>
    <row r="9" spans="1:5" s="113" customFormat="1">
      <c r="A9" s="96">
        <v>8</v>
      </c>
      <c r="B9" s="96" t="s">
        <v>203</v>
      </c>
      <c r="C9" s="96">
        <v>2</v>
      </c>
      <c r="D9" s="96">
        <v>3500</v>
      </c>
      <c r="E9" s="96">
        <f t="shared" si="0"/>
        <v>7000</v>
      </c>
    </row>
    <row r="10" spans="1:5">
      <c r="A10" s="99">
        <v>9</v>
      </c>
      <c r="B10" s="99" t="s">
        <v>84</v>
      </c>
      <c r="C10" s="99">
        <v>1</v>
      </c>
      <c r="D10" s="99">
        <v>5000</v>
      </c>
      <c r="E10" s="96">
        <f t="shared" si="0"/>
        <v>5000</v>
      </c>
    </row>
    <row r="11" spans="1:5">
      <c r="A11" s="226" t="s">
        <v>85</v>
      </c>
      <c r="B11" s="226"/>
      <c r="C11" s="226"/>
      <c r="D11" s="226"/>
      <c r="E11" s="66">
        <f>SUM(E2:E10)</f>
        <v>132270</v>
      </c>
    </row>
    <row r="12" spans="1:5" ht="15.6">
      <c r="A12" s="213" t="s">
        <v>86</v>
      </c>
      <c r="B12" s="213"/>
      <c r="C12" s="213"/>
      <c r="D12" s="213"/>
      <c r="E12" s="111">
        <f>E11*9%</f>
        <v>11904.3</v>
      </c>
    </row>
    <row r="13" spans="1:5" ht="15.6">
      <c r="A13" s="213" t="s">
        <v>86</v>
      </c>
      <c r="B13" s="213"/>
      <c r="C13" s="213"/>
      <c r="D13" s="213"/>
      <c r="E13" s="111">
        <f>E11*9%</f>
        <v>11904.3</v>
      </c>
    </row>
    <row r="14" spans="1:5" ht="15.6">
      <c r="A14" s="213" t="s">
        <v>7</v>
      </c>
      <c r="B14" s="213"/>
      <c r="C14" s="213"/>
      <c r="D14" s="213"/>
      <c r="E14" s="111">
        <f>SUM(E11:E13)</f>
        <v>156078.59999999998</v>
      </c>
    </row>
  </sheetData>
  <mergeCells count="4">
    <mergeCell ref="A12:D12"/>
    <mergeCell ref="A13:D13"/>
    <mergeCell ref="A14:D14"/>
    <mergeCell ref="A11:D11"/>
  </mergeCells>
  <pageMargins left="0.7" right="0.7" top="0.75" bottom="0.75" header="0.3" footer="0.3"/>
  <pageSetup orientation="portrait" horizontalDpi="0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D16" sqref="D16"/>
    </sheetView>
  </sheetViews>
  <sheetFormatPr defaultRowHeight="14.4"/>
  <cols>
    <col min="2" max="2" width="12.6640625" customWidth="1"/>
    <col min="4" max="4" width="37.88671875" customWidth="1"/>
    <col min="7" max="7" width="9.5546875" bestFit="1" customWidth="1"/>
  </cols>
  <sheetData>
    <row r="1" spans="1:7" ht="20.399999999999999" customHeight="1">
      <c r="A1" s="112" t="s">
        <v>0</v>
      </c>
      <c r="B1" s="112" t="s">
        <v>1</v>
      </c>
      <c r="C1" s="112" t="s">
        <v>2</v>
      </c>
      <c r="D1" s="112" t="s">
        <v>21</v>
      </c>
      <c r="E1" s="112" t="s">
        <v>4</v>
      </c>
      <c r="F1" s="112" t="s">
        <v>5</v>
      </c>
      <c r="G1" s="112" t="s">
        <v>6</v>
      </c>
    </row>
    <row r="2" spans="1:7" ht="59.4" customHeight="1">
      <c r="A2" s="9">
        <v>1</v>
      </c>
      <c r="B2" s="4" t="s">
        <v>204</v>
      </c>
      <c r="C2" s="41">
        <v>616026</v>
      </c>
      <c r="D2" s="41" t="s">
        <v>26</v>
      </c>
      <c r="E2" s="9">
        <v>7</v>
      </c>
      <c r="F2" s="9">
        <v>5614</v>
      </c>
      <c r="G2" s="9">
        <f>E2*F2</f>
        <v>39298</v>
      </c>
    </row>
    <row r="3" spans="1:7" ht="42" customHeight="1">
      <c r="A3" s="9">
        <v>2</v>
      </c>
      <c r="B3" s="6" t="s">
        <v>178</v>
      </c>
      <c r="C3" s="15" t="s">
        <v>63</v>
      </c>
      <c r="D3" s="15" t="s">
        <v>64</v>
      </c>
      <c r="E3" s="9">
        <v>15</v>
      </c>
      <c r="F3" s="9">
        <v>1908</v>
      </c>
      <c r="G3" s="9">
        <f t="shared" ref="G3:G5" si="0">E3*F3</f>
        <v>28620</v>
      </c>
    </row>
    <row r="4" spans="1:7" ht="26.4">
      <c r="A4" s="9">
        <v>3</v>
      </c>
      <c r="B4" s="85" t="s">
        <v>178</v>
      </c>
      <c r="C4" s="86" t="s">
        <v>11</v>
      </c>
      <c r="D4" s="86" t="s">
        <v>12</v>
      </c>
      <c r="E4" s="9">
        <v>47</v>
      </c>
      <c r="F4" s="9">
        <v>565</v>
      </c>
      <c r="G4" s="9">
        <f t="shared" si="0"/>
        <v>26555</v>
      </c>
    </row>
    <row r="5" spans="1:7" ht="45.6" customHeight="1">
      <c r="A5" s="9">
        <v>4</v>
      </c>
      <c r="B5" s="11" t="s">
        <v>205</v>
      </c>
      <c r="C5" s="11">
        <v>719381</v>
      </c>
      <c r="D5" s="11" t="s">
        <v>206</v>
      </c>
      <c r="E5" s="9">
        <v>1</v>
      </c>
      <c r="F5" s="9">
        <v>9999</v>
      </c>
      <c r="G5" s="9">
        <f t="shared" si="0"/>
        <v>9999</v>
      </c>
    </row>
    <row r="6" spans="1:7">
      <c r="A6" s="198" t="s">
        <v>6</v>
      </c>
      <c r="B6" s="198"/>
      <c r="C6" s="198"/>
      <c r="D6" s="198"/>
      <c r="E6" s="198"/>
      <c r="F6" s="198"/>
      <c r="G6" s="112">
        <f>SUM(G2:G5)</f>
        <v>104472</v>
      </c>
    </row>
    <row r="7" spans="1:7">
      <c r="A7" s="198" t="s">
        <v>8</v>
      </c>
      <c r="B7" s="198"/>
      <c r="C7" s="198"/>
      <c r="D7" s="198"/>
      <c r="E7" s="198"/>
      <c r="F7" s="198"/>
      <c r="G7" s="112">
        <f>G6*9%</f>
        <v>9402.48</v>
      </c>
    </row>
    <row r="8" spans="1:7">
      <c r="A8" s="198" t="s">
        <v>9</v>
      </c>
      <c r="B8" s="198"/>
      <c r="C8" s="198"/>
      <c r="D8" s="198"/>
      <c r="E8" s="198"/>
      <c r="F8" s="198"/>
      <c r="G8" s="112">
        <f>G6*9%</f>
        <v>9402.48</v>
      </c>
    </row>
    <row r="9" spans="1:7">
      <c r="A9" s="198" t="s">
        <v>7</v>
      </c>
      <c r="B9" s="198"/>
      <c r="C9" s="198"/>
      <c r="D9" s="198"/>
      <c r="E9" s="198"/>
      <c r="F9" s="198"/>
      <c r="G9" s="112">
        <f>SUM(G6:G8)</f>
        <v>123276.95999999999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8"/>
  <sheetViews>
    <sheetView workbookViewId="0">
      <selection activeCell="E22" sqref="E22"/>
    </sheetView>
  </sheetViews>
  <sheetFormatPr defaultRowHeight="14.4"/>
  <cols>
    <col min="1" max="1" width="8.88671875" style="37"/>
    <col min="2" max="2" width="38.88671875" style="37" customWidth="1"/>
    <col min="3" max="16384" width="8.88671875" style="37"/>
  </cols>
  <sheetData>
    <row r="1" spans="1:5" ht="17.399999999999999" customHeight="1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</row>
    <row r="2" spans="1:5" ht="57.6">
      <c r="A2" s="114">
        <v>1</v>
      </c>
      <c r="B2" s="114" t="s">
        <v>207</v>
      </c>
      <c r="C2" s="114">
        <v>1</v>
      </c>
      <c r="D2" s="114">
        <v>12900</v>
      </c>
      <c r="E2" s="114">
        <f t="shared" ref="E2:E4" si="0">C2*D2</f>
        <v>12900</v>
      </c>
    </row>
    <row r="3" spans="1:5">
      <c r="A3" s="114">
        <v>2</v>
      </c>
      <c r="B3" s="114" t="s">
        <v>208</v>
      </c>
      <c r="C3" s="114">
        <v>1</v>
      </c>
      <c r="D3" s="114">
        <v>2500</v>
      </c>
      <c r="E3" s="114">
        <f t="shared" si="0"/>
        <v>2500</v>
      </c>
    </row>
    <row r="4" spans="1:5">
      <c r="A4" s="114">
        <v>3</v>
      </c>
      <c r="B4" s="114" t="s">
        <v>84</v>
      </c>
      <c r="C4" s="114">
        <v>1</v>
      </c>
      <c r="D4" s="114">
        <v>5000</v>
      </c>
      <c r="E4" s="114">
        <f t="shared" si="0"/>
        <v>5000</v>
      </c>
    </row>
    <row r="5" spans="1:5">
      <c r="A5" s="189" t="s">
        <v>85</v>
      </c>
      <c r="B5" s="190"/>
      <c r="C5" s="190"/>
      <c r="D5" s="191"/>
      <c r="E5" s="3">
        <f>SUM(E2:E4)</f>
        <v>20400</v>
      </c>
    </row>
    <row r="6" spans="1:5">
      <c r="A6" s="227" t="s">
        <v>86</v>
      </c>
      <c r="B6" s="227"/>
      <c r="C6" s="227"/>
      <c r="D6" s="227"/>
      <c r="E6" s="3">
        <f>E5*9%</f>
        <v>1836</v>
      </c>
    </row>
    <row r="7" spans="1:5">
      <c r="A7" s="227" t="s">
        <v>86</v>
      </c>
      <c r="B7" s="227"/>
      <c r="C7" s="227"/>
      <c r="D7" s="227"/>
      <c r="E7" s="3">
        <f>E5*9%</f>
        <v>1836</v>
      </c>
    </row>
    <row r="8" spans="1:5">
      <c r="A8" s="227" t="s">
        <v>7</v>
      </c>
      <c r="B8" s="227"/>
      <c r="C8" s="227"/>
      <c r="D8" s="227"/>
      <c r="E8" s="3">
        <f>SUM(E5:E7)</f>
        <v>24072</v>
      </c>
    </row>
  </sheetData>
  <mergeCells count="4">
    <mergeCell ref="A5:D5"/>
    <mergeCell ref="A6:D6"/>
    <mergeCell ref="A7:D7"/>
    <mergeCell ref="A8:D8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sqref="A1:XFD1048576"/>
    </sheetView>
  </sheetViews>
  <sheetFormatPr defaultRowHeight="14.4"/>
  <cols>
    <col min="1" max="1" width="15.109375" style="37" customWidth="1"/>
    <col min="2" max="2" width="58.5546875" style="37" customWidth="1"/>
    <col min="3" max="3" width="13" style="37" customWidth="1"/>
    <col min="4" max="4" width="11.21875" style="37" customWidth="1"/>
    <col min="5" max="5" width="11.6640625" style="37" customWidth="1"/>
    <col min="6" max="16384" width="8.88671875" style="37"/>
  </cols>
  <sheetData>
    <row r="1" spans="1:5" ht="15.6">
      <c r="A1" s="131" t="s">
        <v>230</v>
      </c>
      <c r="B1" s="117"/>
      <c r="C1" s="117"/>
      <c r="D1" s="117"/>
      <c r="E1" s="117"/>
    </row>
    <row r="2" spans="1:5">
      <c r="A2" s="118" t="s">
        <v>55</v>
      </c>
      <c r="B2" s="118" t="s">
        <v>56</v>
      </c>
      <c r="C2" s="118" t="s">
        <v>57</v>
      </c>
      <c r="D2" s="118" t="s">
        <v>58</v>
      </c>
      <c r="E2" s="118" t="s">
        <v>59</v>
      </c>
    </row>
    <row r="3" spans="1:5" ht="25.2" customHeight="1">
      <c r="A3" s="16">
        <v>1</v>
      </c>
      <c r="B3" s="16" t="s">
        <v>209</v>
      </c>
      <c r="C3" s="16">
        <v>33</v>
      </c>
      <c r="D3" s="16">
        <v>4990</v>
      </c>
      <c r="E3" s="16">
        <f>C3*D3</f>
        <v>164670</v>
      </c>
    </row>
    <row r="4" spans="1:5" ht="27.6" customHeight="1">
      <c r="A4" s="16">
        <v>2</v>
      </c>
      <c r="B4" s="16" t="s">
        <v>210</v>
      </c>
      <c r="C4" s="16">
        <v>1</v>
      </c>
      <c r="D4" s="16">
        <v>4990</v>
      </c>
      <c r="E4" s="16">
        <f>C4*D4</f>
        <v>4990</v>
      </c>
    </row>
    <row r="5" spans="1:5" ht="39.6" customHeight="1">
      <c r="A5" s="16">
        <v>3</v>
      </c>
      <c r="B5" s="16" t="s">
        <v>211</v>
      </c>
      <c r="C5" s="16">
        <v>2</v>
      </c>
      <c r="D5" s="16">
        <v>16990</v>
      </c>
      <c r="E5" s="16">
        <f>C5*D5</f>
        <v>33980</v>
      </c>
    </row>
    <row r="6" spans="1:5">
      <c r="A6" s="16">
        <v>4</v>
      </c>
      <c r="B6" s="16" t="s">
        <v>212</v>
      </c>
      <c r="C6" s="16">
        <v>1</v>
      </c>
      <c r="D6" s="16">
        <v>118000</v>
      </c>
      <c r="E6" s="16">
        <f t="shared" ref="E6:E18" si="0">C6*D6</f>
        <v>118000</v>
      </c>
    </row>
    <row r="7" spans="1:5">
      <c r="A7" s="16">
        <v>5</v>
      </c>
      <c r="B7" s="16" t="s">
        <v>111</v>
      </c>
      <c r="C7" s="16">
        <v>2</v>
      </c>
      <c r="D7" s="16">
        <v>4980</v>
      </c>
      <c r="E7" s="16">
        <f t="shared" si="0"/>
        <v>9960</v>
      </c>
    </row>
    <row r="8" spans="1:5">
      <c r="A8" s="16">
        <v>6</v>
      </c>
      <c r="B8" s="16" t="s">
        <v>213</v>
      </c>
      <c r="C8" s="16">
        <v>2</v>
      </c>
      <c r="D8" s="16">
        <v>25800</v>
      </c>
      <c r="E8" s="16">
        <f t="shared" si="0"/>
        <v>51600</v>
      </c>
    </row>
    <row r="9" spans="1:5">
      <c r="A9" s="16">
        <v>7</v>
      </c>
      <c r="B9" s="16" t="s">
        <v>214</v>
      </c>
      <c r="C9" s="16">
        <v>5</v>
      </c>
      <c r="D9" s="16">
        <v>9200</v>
      </c>
      <c r="E9" s="16">
        <f t="shared" si="0"/>
        <v>46000</v>
      </c>
    </row>
    <row r="10" spans="1:5">
      <c r="A10" s="16">
        <v>8</v>
      </c>
      <c r="B10" s="16" t="s">
        <v>112</v>
      </c>
      <c r="C10" s="16">
        <v>36</v>
      </c>
      <c r="D10" s="16">
        <v>110</v>
      </c>
      <c r="E10" s="16">
        <f t="shared" si="0"/>
        <v>3960</v>
      </c>
    </row>
    <row r="11" spans="1:5">
      <c r="A11" s="16">
        <v>9</v>
      </c>
      <c r="B11" s="16" t="s">
        <v>215</v>
      </c>
      <c r="C11" s="16">
        <v>76</v>
      </c>
      <c r="D11" s="16">
        <v>160</v>
      </c>
      <c r="E11" s="16">
        <f t="shared" si="0"/>
        <v>12160</v>
      </c>
    </row>
    <row r="12" spans="1:5">
      <c r="A12" s="16">
        <v>10</v>
      </c>
      <c r="B12" s="16" t="s">
        <v>216</v>
      </c>
      <c r="C12" s="16">
        <v>1</v>
      </c>
      <c r="D12" s="16">
        <v>550</v>
      </c>
      <c r="E12" s="16">
        <f t="shared" si="0"/>
        <v>550</v>
      </c>
    </row>
    <row r="13" spans="1:5">
      <c r="A13" s="16">
        <v>11</v>
      </c>
      <c r="B13" s="16" t="s">
        <v>217</v>
      </c>
      <c r="C13" s="16">
        <v>1</v>
      </c>
      <c r="D13" s="16">
        <v>3990</v>
      </c>
      <c r="E13" s="16">
        <f t="shared" si="0"/>
        <v>3990</v>
      </c>
    </row>
    <row r="14" spans="1:5">
      <c r="A14" s="16">
        <v>12</v>
      </c>
      <c r="B14" s="16" t="s">
        <v>218</v>
      </c>
      <c r="C14" s="16">
        <v>6</v>
      </c>
      <c r="D14" s="16">
        <v>2500</v>
      </c>
      <c r="E14" s="16">
        <f t="shared" si="0"/>
        <v>15000</v>
      </c>
    </row>
    <row r="15" spans="1:5">
      <c r="A15" s="16">
        <v>13</v>
      </c>
      <c r="B15" s="16" t="s">
        <v>93</v>
      </c>
      <c r="C15" s="16">
        <v>1</v>
      </c>
      <c r="D15" s="16">
        <v>600</v>
      </c>
      <c r="E15" s="16">
        <f t="shared" si="0"/>
        <v>600</v>
      </c>
    </row>
    <row r="16" spans="1:5">
      <c r="A16" s="16">
        <v>14</v>
      </c>
      <c r="B16" s="16" t="s">
        <v>84</v>
      </c>
      <c r="C16" s="16">
        <v>1</v>
      </c>
      <c r="D16" s="16">
        <v>26900</v>
      </c>
      <c r="E16" s="16">
        <f t="shared" si="0"/>
        <v>26900</v>
      </c>
    </row>
    <row r="17" spans="1:5">
      <c r="A17" s="16">
        <v>15</v>
      </c>
      <c r="B17" s="16" t="s">
        <v>219</v>
      </c>
      <c r="C17" s="16">
        <v>1</v>
      </c>
      <c r="D17" s="16">
        <v>15000</v>
      </c>
      <c r="E17" s="16">
        <f t="shared" si="0"/>
        <v>15000</v>
      </c>
    </row>
    <row r="18" spans="1:5" ht="26.4">
      <c r="A18" s="16">
        <v>16</v>
      </c>
      <c r="B18" s="16" t="s">
        <v>220</v>
      </c>
      <c r="C18" s="16">
        <v>975</v>
      </c>
      <c r="D18" s="16">
        <v>95</v>
      </c>
      <c r="E18" s="16">
        <f t="shared" si="0"/>
        <v>92625</v>
      </c>
    </row>
    <row r="19" spans="1:5">
      <c r="A19" s="220" t="s">
        <v>85</v>
      </c>
      <c r="B19" s="221"/>
      <c r="C19" s="221"/>
      <c r="D19" s="222"/>
      <c r="E19" s="118">
        <f>SUM(E3:E18)</f>
        <v>599985</v>
      </c>
    </row>
    <row r="20" spans="1:5">
      <c r="A20" s="223" t="s">
        <v>86</v>
      </c>
      <c r="B20" s="223"/>
      <c r="C20" s="223"/>
      <c r="D20" s="223"/>
      <c r="E20" s="118">
        <f>E19*9%</f>
        <v>53998.65</v>
      </c>
    </row>
    <row r="21" spans="1:5">
      <c r="A21" s="223" t="s">
        <v>86</v>
      </c>
      <c r="B21" s="223"/>
      <c r="C21" s="223"/>
      <c r="D21" s="223"/>
      <c r="E21" s="118">
        <f>E19*9%</f>
        <v>53998.65</v>
      </c>
    </row>
    <row r="22" spans="1:5">
      <c r="A22" s="223" t="s">
        <v>7</v>
      </c>
      <c r="B22" s="223"/>
      <c r="C22" s="223"/>
      <c r="D22" s="223"/>
      <c r="E22" s="118">
        <f>SUM(E19:E21)</f>
        <v>707982.3</v>
      </c>
    </row>
    <row r="23" spans="1:5">
      <c r="A23" s="117"/>
      <c r="B23" s="117"/>
      <c r="C23" s="117"/>
      <c r="D23" s="117"/>
      <c r="E23" s="117"/>
    </row>
    <row r="24" spans="1:5" ht="15.6">
      <c r="A24" s="131" t="s">
        <v>231</v>
      </c>
      <c r="B24" s="117"/>
      <c r="C24" s="117"/>
      <c r="D24" s="117"/>
      <c r="E24" s="117"/>
    </row>
    <row r="25" spans="1:5">
      <c r="A25" s="118" t="s">
        <v>0</v>
      </c>
      <c r="B25" s="121" t="s">
        <v>221</v>
      </c>
      <c r="C25" s="122" t="s">
        <v>4</v>
      </c>
      <c r="D25" s="122" t="s">
        <v>5</v>
      </c>
      <c r="E25" s="122" t="s">
        <v>162</v>
      </c>
    </row>
    <row r="26" spans="1:5">
      <c r="A26" s="123">
        <v>1</v>
      </c>
      <c r="B26" s="124" t="s">
        <v>222</v>
      </c>
      <c r="C26" s="123">
        <v>6</v>
      </c>
      <c r="D26" s="31">
        <v>96000</v>
      </c>
      <c r="E26" s="125">
        <f>C26*D26</f>
        <v>576000</v>
      </c>
    </row>
    <row r="27" spans="1:5" ht="38.4" customHeight="1">
      <c r="A27" s="11">
        <v>2</v>
      </c>
      <c r="B27" s="126" t="s">
        <v>223</v>
      </c>
      <c r="C27" s="127">
        <v>1</v>
      </c>
      <c r="D27" s="128">
        <v>149000</v>
      </c>
      <c r="E27" s="125">
        <f>C27*D27</f>
        <v>149000</v>
      </c>
    </row>
    <row r="28" spans="1:5" ht="26.4">
      <c r="A28" s="11">
        <v>3</v>
      </c>
      <c r="B28" s="31" t="s">
        <v>224</v>
      </c>
      <c r="C28" s="31">
        <v>2</v>
      </c>
      <c r="D28" s="31">
        <v>49000</v>
      </c>
      <c r="E28" s="125">
        <f t="shared" ref="E28:E33" si="1">C28*D28</f>
        <v>98000</v>
      </c>
    </row>
    <row r="29" spans="1:5">
      <c r="A29" s="11">
        <v>4</v>
      </c>
      <c r="B29" s="129" t="s">
        <v>225</v>
      </c>
      <c r="C29" s="31">
        <v>1</v>
      </c>
      <c r="D29" s="31">
        <v>39000</v>
      </c>
      <c r="E29" s="125">
        <f t="shared" si="1"/>
        <v>39000</v>
      </c>
    </row>
    <row r="30" spans="1:5">
      <c r="A30" s="11">
        <v>5</v>
      </c>
      <c r="B30" s="129" t="s">
        <v>226</v>
      </c>
      <c r="C30" s="31">
        <v>1</v>
      </c>
      <c r="D30" s="31">
        <v>88600</v>
      </c>
      <c r="E30" s="125">
        <f t="shared" si="1"/>
        <v>88600</v>
      </c>
    </row>
    <row r="31" spans="1:5">
      <c r="A31" s="11">
        <v>6</v>
      </c>
      <c r="B31" s="124" t="s">
        <v>84</v>
      </c>
      <c r="C31" s="31">
        <v>1</v>
      </c>
      <c r="D31" s="31">
        <v>54600</v>
      </c>
      <c r="E31" s="125">
        <f t="shared" si="1"/>
        <v>54600</v>
      </c>
    </row>
    <row r="32" spans="1:5">
      <c r="A32" s="11">
        <v>7</v>
      </c>
      <c r="B32" s="124" t="s">
        <v>227</v>
      </c>
      <c r="C32" s="31">
        <v>1</v>
      </c>
      <c r="D32" s="31">
        <v>48000</v>
      </c>
      <c r="E32" s="125">
        <f t="shared" si="1"/>
        <v>48000</v>
      </c>
    </row>
    <row r="33" spans="1:5">
      <c r="A33" s="11">
        <v>8</v>
      </c>
      <c r="B33" s="124" t="s">
        <v>228</v>
      </c>
      <c r="C33" s="31">
        <v>1</v>
      </c>
      <c r="D33" s="31">
        <v>45000</v>
      </c>
      <c r="E33" s="125">
        <f t="shared" si="1"/>
        <v>45000</v>
      </c>
    </row>
    <row r="34" spans="1:5">
      <c r="A34" s="220" t="s">
        <v>85</v>
      </c>
      <c r="B34" s="221"/>
      <c r="C34" s="221"/>
      <c r="D34" s="222"/>
      <c r="E34" s="130">
        <f>SUM(E26:E33)</f>
        <v>1098200</v>
      </c>
    </row>
    <row r="35" spans="1:5">
      <c r="A35" s="223" t="s">
        <v>86</v>
      </c>
      <c r="B35" s="223"/>
      <c r="C35" s="223"/>
      <c r="D35" s="223"/>
      <c r="E35" s="118">
        <f>E34*9%</f>
        <v>98838</v>
      </c>
    </row>
    <row r="36" spans="1:5">
      <c r="A36" s="223" t="s">
        <v>86</v>
      </c>
      <c r="B36" s="223"/>
      <c r="C36" s="223"/>
      <c r="D36" s="223"/>
      <c r="E36" s="118">
        <f>E34*9%</f>
        <v>98838</v>
      </c>
    </row>
    <row r="37" spans="1:5">
      <c r="A37" s="223" t="s">
        <v>7</v>
      </c>
      <c r="B37" s="223"/>
      <c r="C37" s="223"/>
      <c r="D37" s="223"/>
      <c r="E37" s="118">
        <f>SUM(E34:E36)</f>
        <v>1295876</v>
      </c>
    </row>
    <row r="38" spans="1:5">
      <c r="A38" s="117"/>
      <c r="B38" s="117"/>
      <c r="C38" s="117"/>
      <c r="D38" s="117"/>
      <c r="E38" s="117"/>
    </row>
    <row r="39" spans="1:5" ht="15.6">
      <c r="A39" s="131" t="s">
        <v>229</v>
      </c>
      <c r="B39" s="117"/>
      <c r="C39" s="117"/>
      <c r="D39" s="117"/>
      <c r="E39" s="117"/>
    </row>
    <row r="40" spans="1:5">
      <c r="A40" s="118" t="s">
        <v>55</v>
      </c>
      <c r="B40" s="119" t="s">
        <v>56</v>
      </c>
      <c r="C40" s="118" t="s">
        <v>57</v>
      </c>
      <c r="D40" s="118" t="s">
        <v>58</v>
      </c>
      <c r="E40" s="118" t="s">
        <v>59</v>
      </c>
    </row>
    <row r="41" spans="1:5">
      <c r="A41" s="16">
        <v>1</v>
      </c>
      <c r="B41" s="16" t="s">
        <v>196</v>
      </c>
      <c r="C41" s="16">
        <v>100</v>
      </c>
      <c r="D41" s="120">
        <v>150</v>
      </c>
      <c r="E41" s="120">
        <f>C41*D41</f>
        <v>15000</v>
      </c>
    </row>
    <row r="42" spans="1:5">
      <c r="A42" s="223" t="s">
        <v>85</v>
      </c>
      <c r="B42" s="223"/>
      <c r="C42" s="223"/>
      <c r="D42" s="223"/>
      <c r="E42" s="118">
        <f>E41</f>
        <v>15000</v>
      </c>
    </row>
    <row r="43" spans="1:5">
      <c r="A43" s="223" t="s">
        <v>86</v>
      </c>
      <c r="B43" s="223"/>
      <c r="C43" s="223"/>
      <c r="D43" s="223"/>
      <c r="E43" s="118">
        <f>E42*9%</f>
        <v>1350</v>
      </c>
    </row>
    <row r="44" spans="1:5">
      <c r="A44" s="223" t="s">
        <v>86</v>
      </c>
      <c r="B44" s="223"/>
      <c r="C44" s="223"/>
      <c r="D44" s="223"/>
      <c r="E44" s="118">
        <f>E42*9%</f>
        <v>1350</v>
      </c>
    </row>
    <row r="45" spans="1:5">
      <c r="A45" s="223" t="s">
        <v>7</v>
      </c>
      <c r="B45" s="223"/>
      <c r="C45" s="223"/>
      <c r="D45" s="223"/>
      <c r="E45" s="118">
        <f>SUM(E42:E44)</f>
        <v>17700</v>
      </c>
    </row>
    <row r="46" spans="1:5">
      <c r="A46" s="117"/>
      <c r="B46" s="117"/>
      <c r="C46" s="117"/>
      <c r="D46" s="117"/>
      <c r="E46" s="117"/>
    </row>
    <row r="47" spans="1:5">
      <c r="A47" s="116" t="s">
        <v>236</v>
      </c>
      <c r="B47" s="117"/>
      <c r="C47" s="117"/>
      <c r="D47" s="117"/>
      <c r="E47" s="117"/>
    </row>
    <row r="48" spans="1:5" ht="29.4" customHeight="1">
      <c r="A48" s="118" t="s">
        <v>232</v>
      </c>
      <c r="B48" s="118" t="s">
        <v>232</v>
      </c>
      <c r="C48" s="118" t="s">
        <v>233</v>
      </c>
      <c r="D48" s="117"/>
    </row>
    <row r="49" spans="1:4" ht="12" customHeight="1">
      <c r="A49" s="16" t="s">
        <v>230</v>
      </c>
      <c r="B49" s="16">
        <f>E22</f>
        <v>707982.3</v>
      </c>
      <c r="C49" s="16">
        <v>175496</v>
      </c>
      <c r="D49" s="117"/>
    </row>
    <row r="50" spans="1:4" ht="14.4" customHeight="1">
      <c r="A50" s="16" t="s">
        <v>231</v>
      </c>
      <c r="B50" s="16">
        <f>E37</f>
        <v>1295876</v>
      </c>
      <c r="C50" s="16"/>
      <c r="D50" s="117"/>
    </row>
    <row r="51" spans="1:4" ht="24.6" customHeight="1">
      <c r="A51" s="16" t="s">
        <v>234</v>
      </c>
      <c r="B51" s="16">
        <f>E45</f>
        <v>17700</v>
      </c>
      <c r="C51" s="16"/>
      <c r="D51" s="117"/>
    </row>
    <row r="52" spans="1:4" ht="15" customHeight="1">
      <c r="A52" s="16" t="s">
        <v>7</v>
      </c>
      <c r="B52" s="16">
        <f>SUM(B49:B51)</f>
        <v>2021558.3</v>
      </c>
      <c r="C52" s="16"/>
      <c r="D52" s="117"/>
    </row>
    <row r="53" spans="1:4" ht="15.6">
      <c r="A53" s="224" t="s">
        <v>235</v>
      </c>
      <c r="B53" s="225"/>
      <c r="C53" s="133">
        <f>B52-C49</f>
        <v>1846062.3</v>
      </c>
      <c r="D53" s="117"/>
    </row>
  </sheetData>
  <mergeCells count="13">
    <mergeCell ref="A45:D45"/>
    <mergeCell ref="A53:B53"/>
    <mergeCell ref="A35:D35"/>
    <mergeCell ref="A36:D36"/>
    <mergeCell ref="A37:D37"/>
    <mergeCell ref="A42:D42"/>
    <mergeCell ref="A43:D43"/>
    <mergeCell ref="A44:D44"/>
    <mergeCell ref="A19:D19"/>
    <mergeCell ref="A20:D20"/>
    <mergeCell ref="A21:D21"/>
    <mergeCell ref="A22:D22"/>
    <mergeCell ref="A34:D34"/>
  </mergeCells>
  <conditionalFormatting sqref="B26">
    <cfRule type="containsText" dxfId="1" priority="1" operator="containsText" text="(blank)">
      <formula>NOT(ISERROR(SEARCH("(blank)",B26)))</formula>
    </cfRule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4" sqref="B4"/>
    </sheetView>
  </sheetViews>
  <sheetFormatPr defaultRowHeight="14.4"/>
  <cols>
    <col min="1" max="1" width="7.44140625" style="37" customWidth="1"/>
    <col min="2" max="2" width="39" style="37" customWidth="1"/>
    <col min="3" max="5" width="8.88671875" style="37"/>
    <col min="6" max="6" width="11.5546875" style="37" bestFit="1" customWidth="1"/>
    <col min="7" max="7" width="8.88671875" style="37"/>
    <col min="8" max="8" width="11.5546875" style="37" bestFit="1" customWidth="1"/>
    <col min="9" max="16384" width="8.88671875" style="37"/>
  </cols>
  <sheetData>
    <row r="1" spans="1:6" ht="21" customHeight="1">
      <c r="A1" s="115" t="s">
        <v>55</v>
      </c>
      <c r="B1" s="115" t="s">
        <v>56</v>
      </c>
      <c r="C1" s="115" t="s">
        <v>57</v>
      </c>
      <c r="D1" s="115" t="s">
        <v>58</v>
      </c>
      <c r="E1" s="115" t="s">
        <v>59</v>
      </c>
    </row>
    <row r="2" spans="1:6" ht="57.6" customHeight="1">
      <c r="A2" s="114">
        <v>1</v>
      </c>
      <c r="B2" s="114" t="s">
        <v>237</v>
      </c>
      <c r="C2" s="114">
        <v>1</v>
      </c>
      <c r="D2" s="114">
        <v>12900</v>
      </c>
      <c r="E2" s="114">
        <f t="shared" ref="E2:E4" si="0">C2*D2</f>
        <v>12900</v>
      </c>
    </row>
    <row r="3" spans="1:6">
      <c r="A3" s="114">
        <v>2</v>
      </c>
      <c r="B3" s="114" t="s">
        <v>238</v>
      </c>
      <c r="C3" s="114">
        <v>1</v>
      </c>
      <c r="D3" s="114">
        <v>2500</v>
      </c>
      <c r="E3" s="114">
        <f t="shared" si="0"/>
        <v>2500</v>
      </c>
    </row>
    <row r="4" spans="1:6">
      <c r="A4" s="114">
        <v>3</v>
      </c>
      <c r="B4" s="114" t="s">
        <v>84</v>
      </c>
      <c r="C4" s="114">
        <v>1</v>
      </c>
      <c r="D4" s="114">
        <v>5000</v>
      </c>
      <c r="E4" s="114">
        <f t="shared" si="0"/>
        <v>5000</v>
      </c>
    </row>
    <row r="5" spans="1:6">
      <c r="A5" s="189" t="s">
        <v>239</v>
      </c>
      <c r="B5" s="190"/>
      <c r="C5" s="190"/>
      <c r="D5" s="191"/>
      <c r="E5" s="135">
        <f>SUM(E2:E4)</f>
        <v>20400</v>
      </c>
    </row>
    <row r="6" spans="1:6">
      <c r="A6" s="228" t="s">
        <v>76</v>
      </c>
      <c r="B6" s="228"/>
      <c r="C6" s="228"/>
      <c r="D6" s="228"/>
      <c r="E6" s="135">
        <v>2500</v>
      </c>
      <c r="F6" s="37">
        <f>E6/1.18</f>
        <v>2118.6440677966102</v>
      </c>
    </row>
    <row r="7" spans="1:6">
      <c r="A7" s="227" t="s">
        <v>6</v>
      </c>
      <c r="B7" s="227"/>
      <c r="C7" s="227"/>
      <c r="D7" s="227"/>
      <c r="E7" s="135">
        <f>E5-E6</f>
        <v>17900</v>
      </c>
    </row>
    <row r="8" spans="1:6">
      <c r="A8" s="189" t="s">
        <v>86</v>
      </c>
      <c r="B8" s="190"/>
      <c r="C8" s="190"/>
      <c r="D8" s="191"/>
      <c r="E8" s="135">
        <f>E7*9%</f>
        <v>1611</v>
      </c>
    </row>
    <row r="9" spans="1:6">
      <c r="A9" s="227" t="s">
        <v>86</v>
      </c>
      <c r="B9" s="227"/>
      <c r="C9" s="227"/>
      <c r="D9" s="227"/>
      <c r="E9" s="135">
        <f>E7*9%</f>
        <v>1611</v>
      </c>
    </row>
    <row r="10" spans="1:6" ht="15.6">
      <c r="A10" s="199" t="s">
        <v>7</v>
      </c>
      <c r="B10" s="200"/>
      <c r="C10" s="200"/>
      <c r="D10" s="201"/>
      <c r="E10" s="134">
        <f>SUM(E7:E9)</f>
        <v>21122</v>
      </c>
    </row>
  </sheetData>
  <mergeCells count="6">
    <mergeCell ref="A10:D10"/>
    <mergeCell ref="A5:D5"/>
    <mergeCell ref="A8:D8"/>
    <mergeCell ref="A9:D9"/>
    <mergeCell ref="A7:D7"/>
    <mergeCell ref="A6:D6"/>
  </mergeCells>
  <pageMargins left="0.7" right="0.7" top="0.75" bottom="0.75" header="0.3" footer="0.3"/>
  <pageSetup orientation="portrait" horizontalDpi="0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I27" sqref="I27"/>
    </sheetView>
  </sheetViews>
  <sheetFormatPr defaultRowHeight="14.4"/>
  <cols>
    <col min="1" max="1" width="6.6640625" customWidth="1"/>
    <col min="2" max="2" width="12.77734375" customWidth="1"/>
    <col min="4" max="4" width="30.109375" customWidth="1"/>
    <col min="7" max="7" width="9.5546875" bestFit="1" customWidth="1"/>
  </cols>
  <sheetData>
    <row r="1" spans="1:7" ht="16.2" customHeight="1">
      <c r="A1" s="136" t="s">
        <v>0</v>
      </c>
      <c r="B1" s="136" t="s">
        <v>1</v>
      </c>
      <c r="C1" s="136" t="s">
        <v>2</v>
      </c>
      <c r="D1" s="136" t="s">
        <v>21</v>
      </c>
      <c r="E1" s="136" t="s">
        <v>4</v>
      </c>
      <c r="F1" s="136" t="s">
        <v>5</v>
      </c>
      <c r="G1" s="136" t="s">
        <v>6</v>
      </c>
    </row>
    <row r="2" spans="1:7" ht="26.4">
      <c r="A2" s="9">
        <v>1</v>
      </c>
      <c r="B2" s="6" t="s">
        <v>240</v>
      </c>
      <c r="C2" s="41">
        <v>616026</v>
      </c>
      <c r="D2" s="41" t="s">
        <v>26</v>
      </c>
      <c r="E2" s="9">
        <v>6</v>
      </c>
      <c r="F2" s="9">
        <v>5614</v>
      </c>
      <c r="G2" s="9">
        <f t="shared" ref="G2:G5" si="0">E2*F2</f>
        <v>33684</v>
      </c>
    </row>
    <row r="3" spans="1:7" ht="26.4">
      <c r="A3" s="9">
        <v>2</v>
      </c>
      <c r="B3" s="6" t="s">
        <v>242</v>
      </c>
      <c r="C3" s="15" t="s">
        <v>14</v>
      </c>
      <c r="D3" s="15" t="s">
        <v>15</v>
      </c>
      <c r="E3" s="9">
        <v>10</v>
      </c>
      <c r="F3" s="9">
        <v>6521</v>
      </c>
      <c r="G3" s="9">
        <f t="shared" si="0"/>
        <v>65210</v>
      </c>
    </row>
    <row r="4" spans="1:7" ht="26.4">
      <c r="A4" s="9">
        <v>3</v>
      </c>
      <c r="B4" s="6" t="s">
        <v>242</v>
      </c>
      <c r="C4" s="15">
        <v>630059</v>
      </c>
      <c r="D4" s="15" t="s">
        <v>54</v>
      </c>
      <c r="E4" s="9">
        <v>30</v>
      </c>
      <c r="F4" s="9">
        <v>4048</v>
      </c>
      <c r="G4" s="9">
        <f t="shared" si="0"/>
        <v>121440</v>
      </c>
    </row>
    <row r="5" spans="1:7" ht="26.4">
      <c r="A5" s="9">
        <v>4</v>
      </c>
      <c r="B5" s="4" t="s">
        <v>242</v>
      </c>
      <c r="C5" s="15" t="s">
        <v>11</v>
      </c>
      <c r="D5" s="15" t="s">
        <v>12</v>
      </c>
      <c r="E5" s="9">
        <v>100</v>
      </c>
      <c r="F5" s="9">
        <v>565</v>
      </c>
      <c r="G5" s="9">
        <f t="shared" si="0"/>
        <v>56500</v>
      </c>
    </row>
    <row r="6" spans="1:7">
      <c r="A6" s="198" t="s">
        <v>6</v>
      </c>
      <c r="B6" s="198"/>
      <c r="C6" s="198"/>
      <c r="D6" s="198"/>
      <c r="E6" s="198"/>
      <c r="F6" s="198"/>
      <c r="G6" s="136">
        <f>SUM(G2:G5)</f>
        <v>276834</v>
      </c>
    </row>
    <row r="7" spans="1:7">
      <c r="A7" s="198" t="s">
        <v>8</v>
      </c>
      <c r="B7" s="198"/>
      <c r="C7" s="198"/>
      <c r="D7" s="198"/>
      <c r="E7" s="198"/>
      <c r="F7" s="198"/>
      <c r="G7" s="136">
        <f>G6*9%</f>
        <v>24915.059999999998</v>
      </c>
    </row>
    <row r="8" spans="1:7">
      <c r="A8" s="198" t="s">
        <v>9</v>
      </c>
      <c r="B8" s="198"/>
      <c r="C8" s="198"/>
      <c r="D8" s="198"/>
      <c r="E8" s="198"/>
      <c r="F8" s="198"/>
      <c r="G8" s="136">
        <f>G6*9%</f>
        <v>24915.059999999998</v>
      </c>
    </row>
    <row r="9" spans="1:7">
      <c r="A9" s="198" t="s">
        <v>7</v>
      </c>
      <c r="B9" s="198"/>
      <c r="C9" s="198"/>
      <c r="D9" s="198"/>
      <c r="E9" s="198"/>
      <c r="F9" s="198"/>
      <c r="G9" s="136">
        <f>SUM(G6:G8)</f>
        <v>326664.12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19" sqref="D19"/>
    </sheetView>
  </sheetViews>
  <sheetFormatPr defaultRowHeight="14.4"/>
  <cols>
    <col min="1" max="1" width="7.109375" customWidth="1"/>
    <col min="2" max="2" width="21.109375" customWidth="1"/>
    <col min="4" max="4" width="23.6640625" customWidth="1"/>
    <col min="5" max="5" width="5.77734375" customWidth="1"/>
  </cols>
  <sheetData>
    <row r="1" spans="1:7" ht="17.399999999999999" customHeight="1">
      <c r="A1" s="136" t="s">
        <v>0</v>
      </c>
      <c r="B1" s="136" t="s">
        <v>1</v>
      </c>
      <c r="C1" s="136" t="s">
        <v>2</v>
      </c>
      <c r="D1" s="136" t="s">
        <v>21</v>
      </c>
      <c r="E1" s="136" t="s">
        <v>4</v>
      </c>
      <c r="F1" s="136" t="s">
        <v>5</v>
      </c>
      <c r="G1" s="136" t="s">
        <v>6</v>
      </c>
    </row>
    <row r="2" spans="1:7" ht="36" customHeight="1">
      <c r="A2" s="9">
        <v>1</v>
      </c>
      <c r="B2" s="11" t="s">
        <v>241</v>
      </c>
      <c r="C2" s="15">
        <v>616026</v>
      </c>
      <c r="D2" s="15" t="s">
        <v>26</v>
      </c>
      <c r="E2" s="9">
        <v>4</v>
      </c>
      <c r="F2" s="9">
        <v>5614</v>
      </c>
      <c r="G2" s="9">
        <f>E2*F2</f>
        <v>22456</v>
      </c>
    </row>
    <row r="3" spans="1:7">
      <c r="A3" s="198" t="s">
        <v>6</v>
      </c>
      <c r="B3" s="198"/>
      <c r="C3" s="198"/>
      <c r="D3" s="198"/>
      <c r="E3" s="198"/>
      <c r="F3" s="198"/>
      <c r="G3" s="136">
        <f>SUM(G2)</f>
        <v>22456</v>
      </c>
    </row>
    <row r="4" spans="1:7">
      <c r="A4" s="198" t="s">
        <v>8</v>
      </c>
      <c r="B4" s="198"/>
      <c r="C4" s="198"/>
      <c r="D4" s="198"/>
      <c r="E4" s="198"/>
      <c r="F4" s="198"/>
      <c r="G4" s="136">
        <f>G3*9%</f>
        <v>2021.04</v>
      </c>
    </row>
    <row r="5" spans="1:7">
      <c r="A5" s="198" t="s">
        <v>9</v>
      </c>
      <c r="B5" s="198"/>
      <c r="C5" s="198"/>
      <c r="D5" s="198"/>
      <c r="E5" s="198"/>
      <c r="F5" s="198"/>
      <c r="G5" s="136">
        <f>G3*9%</f>
        <v>2021.04</v>
      </c>
    </row>
    <row r="6" spans="1:7">
      <c r="A6" s="198" t="s">
        <v>7</v>
      </c>
      <c r="B6" s="198"/>
      <c r="C6" s="198"/>
      <c r="D6" s="198"/>
      <c r="E6" s="198"/>
      <c r="F6" s="198"/>
      <c r="G6" s="136">
        <f>SUM(G3:G5)</f>
        <v>26498.080000000002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A8" sqref="A8"/>
    </sheetView>
  </sheetViews>
  <sheetFormatPr defaultRowHeight="14.4"/>
  <cols>
    <col min="2" max="2" width="12.44140625" customWidth="1"/>
    <col min="4" max="4" width="27.33203125" customWidth="1"/>
    <col min="5" max="5" width="5.109375" customWidth="1"/>
    <col min="6" max="6" width="6.44140625" customWidth="1"/>
    <col min="7" max="7" width="9.5546875" bestFit="1" customWidth="1"/>
  </cols>
  <sheetData>
    <row r="1" spans="1:7" ht="27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ht="36.75" customHeight="1">
      <c r="A2" s="12">
        <v>1</v>
      </c>
      <c r="B2" s="6" t="s">
        <v>31</v>
      </c>
      <c r="C2" s="5">
        <v>616026</v>
      </c>
      <c r="D2" s="5" t="s">
        <v>26</v>
      </c>
      <c r="E2" s="12">
        <v>2</v>
      </c>
      <c r="F2" s="12">
        <v>5614</v>
      </c>
      <c r="G2" s="12">
        <f>E2*F2</f>
        <v>11228</v>
      </c>
    </row>
    <row r="3" spans="1:7" ht="45" customHeight="1">
      <c r="A3" s="9">
        <v>2</v>
      </c>
      <c r="B3" s="6" t="s">
        <v>13</v>
      </c>
      <c r="C3" s="16">
        <v>719031</v>
      </c>
      <c r="D3" s="16" t="s">
        <v>32</v>
      </c>
      <c r="E3" s="9">
        <v>2</v>
      </c>
      <c r="F3" s="9">
        <v>45000</v>
      </c>
      <c r="G3" s="12">
        <f t="shared" ref="G3" si="0">E3*F3</f>
        <v>90000</v>
      </c>
    </row>
    <row r="4" spans="1:7">
      <c r="A4" s="192" t="s">
        <v>6</v>
      </c>
      <c r="B4" s="193"/>
      <c r="C4" s="193"/>
      <c r="D4" s="193"/>
      <c r="E4" s="193"/>
      <c r="F4" s="194"/>
      <c r="G4" s="7">
        <f>SUM(G2:G3)</f>
        <v>101228</v>
      </c>
    </row>
    <row r="5" spans="1:7">
      <c r="A5" s="192" t="s">
        <v>8</v>
      </c>
      <c r="B5" s="193"/>
      <c r="C5" s="193"/>
      <c r="D5" s="193"/>
      <c r="E5" s="193"/>
      <c r="F5" s="194"/>
      <c r="G5" s="7">
        <f>G4*9%</f>
        <v>9110.52</v>
      </c>
    </row>
    <row r="6" spans="1:7">
      <c r="A6" s="192" t="s">
        <v>9</v>
      </c>
      <c r="B6" s="193"/>
      <c r="C6" s="193"/>
      <c r="D6" s="193"/>
      <c r="E6" s="193"/>
      <c r="F6" s="194"/>
      <c r="G6" s="7">
        <f>G4*9%</f>
        <v>9110.52</v>
      </c>
    </row>
    <row r="7" spans="1:7">
      <c r="A7" s="192" t="s">
        <v>7</v>
      </c>
      <c r="B7" s="193"/>
      <c r="C7" s="193"/>
      <c r="D7" s="193"/>
      <c r="E7" s="193"/>
      <c r="F7" s="194"/>
      <c r="G7" s="7">
        <f>SUM(G4:G6)</f>
        <v>119449.04000000001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J26" sqref="J26"/>
    </sheetView>
  </sheetViews>
  <sheetFormatPr defaultRowHeight="14.4"/>
  <cols>
    <col min="2" max="2" width="12.109375" customWidth="1"/>
    <col min="4" max="4" width="19" customWidth="1"/>
  </cols>
  <sheetData>
    <row r="1" spans="1:7" ht="18.600000000000001" customHeight="1">
      <c r="A1" s="137" t="s">
        <v>0</v>
      </c>
      <c r="B1" s="137" t="s">
        <v>1</v>
      </c>
      <c r="C1" s="137" t="s">
        <v>2</v>
      </c>
      <c r="D1" s="137" t="s">
        <v>21</v>
      </c>
      <c r="E1" s="137" t="s">
        <v>4</v>
      </c>
      <c r="F1" s="137" t="s">
        <v>5</v>
      </c>
      <c r="G1" s="137" t="s">
        <v>6</v>
      </c>
    </row>
    <row r="2" spans="1:7" ht="26.4">
      <c r="A2" s="9">
        <v>1</v>
      </c>
      <c r="B2" s="4" t="s">
        <v>178</v>
      </c>
      <c r="C2" s="5" t="s">
        <v>51</v>
      </c>
      <c r="D2" s="5" t="s">
        <v>52</v>
      </c>
      <c r="E2" s="9">
        <v>15</v>
      </c>
      <c r="F2" s="9">
        <v>600</v>
      </c>
      <c r="G2" s="9">
        <f t="shared" ref="G2" si="0">E2*F2</f>
        <v>9000</v>
      </c>
    </row>
    <row r="3" spans="1:7">
      <c r="A3" s="198" t="s">
        <v>6</v>
      </c>
      <c r="B3" s="198"/>
      <c r="C3" s="198"/>
      <c r="D3" s="198"/>
      <c r="E3" s="198"/>
      <c r="F3" s="198"/>
      <c r="G3" s="137">
        <f>SUM(G2)</f>
        <v>9000</v>
      </c>
    </row>
    <row r="4" spans="1:7">
      <c r="A4" s="198" t="s">
        <v>8</v>
      </c>
      <c r="B4" s="198"/>
      <c r="C4" s="198"/>
      <c r="D4" s="198"/>
      <c r="E4" s="198"/>
      <c r="F4" s="198"/>
      <c r="G4" s="137">
        <f>G3*9%</f>
        <v>810</v>
      </c>
    </row>
    <row r="5" spans="1:7">
      <c r="A5" s="198" t="s">
        <v>9</v>
      </c>
      <c r="B5" s="198"/>
      <c r="C5" s="198"/>
      <c r="D5" s="198"/>
      <c r="E5" s="198"/>
      <c r="F5" s="198"/>
      <c r="G5" s="137">
        <f>G3*9%</f>
        <v>810</v>
      </c>
    </row>
    <row r="6" spans="1:7">
      <c r="A6" s="198" t="s">
        <v>7</v>
      </c>
      <c r="B6" s="198"/>
      <c r="C6" s="198"/>
      <c r="D6" s="198"/>
      <c r="E6" s="198"/>
      <c r="F6" s="198"/>
      <c r="G6" s="137">
        <f>SUM(G3:G5)</f>
        <v>10620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E19" sqref="E19"/>
    </sheetView>
  </sheetViews>
  <sheetFormatPr defaultRowHeight="14.4"/>
  <cols>
    <col min="1" max="1" width="7" customWidth="1"/>
    <col min="2" max="2" width="12.77734375" customWidth="1"/>
    <col min="4" max="4" width="42.77734375" customWidth="1"/>
    <col min="5" max="5" width="6.6640625" customWidth="1"/>
  </cols>
  <sheetData>
    <row r="1" spans="1:7" ht="19.8" customHeight="1">
      <c r="A1" s="138" t="s">
        <v>0</v>
      </c>
      <c r="B1" s="138" t="s">
        <v>1</v>
      </c>
      <c r="C1" s="138" t="s">
        <v>2</v>
      </c>
      <c r="D1" s="138" t="s">
        <v>21</v>
      </c>
      <c r="E1" s="138" t="s">
        <v>4</v>
      </c>
      <c r="F1" s="138" t="s">
        <v>5</v>
      </c>
      <c r="G1" s="138" t="s">
        <v>6</v>
      </c>
    </row>
    <row r="2" spans="1:7" ht="55.2" customHeight="1">
      <c r="A2" s="9">
        <v>1</v>
      </c>
      <c r="B2" s="11" t="s">
        <v>241</v>
      </c>
      <c r="C2" s="15">
        <v>616026</v>
      </c>
      <c r="D2" s="15" t="s">
        <v>26</v>
      </c>
      <c r="E2" s="9">
        <v>6</v>
      </c>
      <c r="F2" s="9">
        <v>5614</v>
      </c>
      <c r="G2" s="9">
        <f t="shared" ref="G2:G4" si="0">E2*F2</f>
        <v>33684</v>
      </c>
    </row>
    <row r="3" spans="1:7" ht="54" customHeight="1">
      <c r="A3" s="12">
        <v>2</v>
      </c>
      <c r="B3" s="10" t="s">
        <v>241</v>
      </c>
      <c r="C3" s="13">
        <v>632215</v>
      </c>
      <c r="D3" s="13" t="s">
        <v>16</v>
      </c>
      <c r="E3" s="12">
        <v>5</v>
      </c>
      <c r="F3" s="12">
        <v>5738</v>
      </c>
      <c r="G3" s="9">
        <f t="shared" si="0"/>
        <v>28690</v>
      </c>
    </row>
    <row r="4" spans="1:7" ht="54" customHeight="1">
      <c r="A4" s="9">
        <v>3</v>
      </c>
      <c r="B4" s="16" t="s">
        <v>243</v>
      </c>
      <c r="C4" s="16">
        <v>704681</v>
      </c>
      <c r="D4" s="6" t="s">
        <v>244</v>
      </c>
      <c r="E4" s="9">
        <v>1</v>
      </c>
      <c r="F4" s="9">
        <v>10710</v>
      </c>
      <c r="G4" s="9">
        <f t="shared" si="0"/>
        <v>10710</v>
      </c>
    </row>
    <row r="5" spans="1:7">
      <c r="A5" s="198" t="s">
        <v>6</v>
      </c>
      <c r="B5" s="198"/>
      <c r="C5" s="198"/>
      <c r="D5" s="198"/>
      <c r="E5" s="198"/>
      <c r="F5" s="198"/>
      <c r="G5" s="138">
        <f>SUM(G2:G4)</f>
        <v>73084</v>
      </c>
    </row>
    <row r="6" spans="1:7">
      <c r="A6" s="198" t="s">
        <v>8</v>
      </c>
      <c r="B6" s="198"/>
      <c r="C6" s="198"/>
      <c r="D6" s="198"/>
      <c r="E6" s="198"/>
      <c r="F6" s="198"/>
      <c r="G6" s="138">
        <f>G5*9%</f>
        <v>6577.5599999999995</v>
      </c>
    </row>
    <row r="7" spans="1:7">
      <c r="A7" s="198" t="s">
        <v>9</v>
      </c>
      <c r="B7" s="198"/>
      <c r="C7" s="198"/>
      <c r="D7" s="198"/>
      <c r="E7" s="198"/>
      <c r="F7" s="198"/>
      <c r="G7" s="138">
        <f>G5*9%</f>
        <v>6577.5599999999995</v>
      </c>
    </row>
    <row r="8" spans="1:7">
      <c r="A8" s="198" t="s">
        <v>7</v>
      </c>
      <c r="B8" s="198"/>
      <c r="C8" s="198"/>
      <c r="D8" s="198"/>
      <c r="E8" s="198"/>
      <c r="F8" s="198"/>
      <c r="G8" s="138">
        <f>SUM(G5:G7)</f>
        <v>86239.12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C27" sqref="C27"/>
    </sheetView>
  </sheetViews>
  <sheetFormatPr defaultRowHeight="14.4"/>
  <cols>
    <col min="1" max="1" width="6.5546875" customWidth="1"/>
    <col min="2" max="2" width="11.6640625" customWidth="1"/>
    <col min="4" max="4" width="40.109375" customWidth="1"/>
    <col min="7" max="7" width="7.6640625" customWidth="1"/>
  </cols>
  <sheetData>
    <row r="1" spans="1:7" ht="21.6" customHeight="1">
      <c r="A1" s="139" t="s">
        <v>0</v>
      </c>
      <c r="B1" s="139" t="s">
        <v>1</v>
      </c>
      <c r="C1" s="139" t="s">
        <v>2</v>
      </c>
      <c r="D1" s="139" t="s">
        <v>21</v>
      </c>
      <c r="E1" s="139" t="s">
        <v>4</v>
      </c>
      <c r="F1" s="139" t="s">
        <v>5</v>
      </c>
      <c r="G1" s="139" t="s">
        <v>6</v>
      </c>
    </row>
    <row r="2" spans="1:7" ht="36.6" customHeight="1">
      <c r="A2" s="9">
        <v>1</v>
      </c>
      <c r="B2" s="6" t="s">
        <v>245</v>
      </c>
      <c r="C2" s="11">
        <v>681149</v>
      </c>
      <c r="D2" s="11" t="s">
        <v>247</v>
      </c>
      <c r="E2" s="9">
        <v>1</v>
      </c>
      <c r="F2" s="9">
        <v>9703</v>
      </c>
      <c r="G2" s="12">
        <f>E2*F2</f>
        <v>9703</v>
      </c>
    </row>
    <row r="3" spans="1:7" ht="31.8" customHeight="1">
      <c r="A3" s="9">
        <v>2</v>
      </c>
      <c r="B3" s="6" t="s">
        <v>242</v>
      </c>
      <c r="C3" s="15" t="s">
        <v>63</v>
      </c>
      <c r="D3" s="15" t="s">
        <v>64</v>
      </c>
      <c r="E3" s="9">
        <v>2</v>
      </c>
      <c r="F3" s="9">
        <v>1908</v>
      </c>
      <c r="G3" s="12">
        <f>E3*F3</f>
        <v>3816</v>
      </c>
    </row>
    <row r="4" spans="1:7">
      <c r="A4" s="192" t="s">
        <v>6</v>
      </c>
      <c r="B4" s="193"/>
      <c r="C4" s="193"/>
      <c r="D4" s="193"/>
      <c r="E4" s="193"/>
      <c r="F4" s="194"/>
      <c r="G4" s="139">
        <f>SUM(G2:G3)</f>
        <v>13519</v>
      </c>
    </row>
    <row r="5" spans="1:7">
      <c r="A5" s="192" t="s">
        <v>8</v>
      </c>
      <c r="B5" s="193"/>
      <c r="C5" s="193"/>
      <c r="D5" s="193"/>
      <c r="E5" s="193"/>
      <c r="F5" s="194"/>
      <c r="G5" s="139">
        <f>G4*9%</f>
        <v>1216.71</v>
      </c>
    </row>
    <row r="6" spans="1:7">
      <c r="A6" s="192" t="s">
        <v>9</v>
      </c>
      <c r="B6" s="193"/>
      <c r="C6" s="193"/>
      <c r="D6" s="193"/>
      <c r="E6" s="193"/>
      <c r="F6" s="194"/>
      <c r="G6" s="139">
        <f>G4*9%</f>
        <v>1216.71</v>
      </c>
    </row>
    <row r="7" spans="1:7">
      <c r="A7" s="192" t="s">
        <v>7</v>
      </c>
      <c r="B7" s="193"/>
      <c r="C7" s="193"/>
      <c r="D7" s="193"/>
      <c r="E7" s="193"/>
      <c r="F7" s="194"/>
      <c r="G7" s="139">
        <f>SUM(G4:G6)</f>
        <v>15952.419999999998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7" sqref="F27"/>
    </sheetView>
  </sheetViews>
  <sheetFormatPr defaultRowHeight="14.4"/>
  <cols>
    <col min="1" max="1" width="6.5546875" customWidth="1"/>
    <col min="2" max="2" width="18" customWidth="1"/>
    <col min="4" max="4" width="22.6640625" customWidth="1"/>
  </cols>
  <sheetData>
    <row r="1" spans="1:7">
      <c r="A1" s="140" t="s">
        <v>0</v>
      </c>
      <c r="B1" s="140" t="s">
        <v>1</v>
      </c>
      <c r="C1" s="140" t="s">
        <v>2</v>
      </c>
      <c r="D1" s="140" t="s">
        <v>21</v>
      </c>
      <c r="E1" s="140" t="s">
        <v>4</v>
      </c>
      <c r="F1" s="140" t="s">
        <v>5</v>
      </c>
      <c r="G1" s="140" t="s">
        <v>6</v>
      </c>
    </row>
    <row r="2" spans="1:7" ht="31.2" customHeight="1">
      <c r="A2" s="9">
        <v>1</v>
      </c>
      <c r="B2" s="31" t="s">
        <v>246</v>
      </c>
      <c r="C2" s="31">
        <v>720138</v>
      </c>
      <c r="D2" s="31" t="s">
        <v>248</v>
      </c>
      <c r="E2" s="9">
        <v>1</v>
      </c>
      <c r="F2" s="9">
        <v>6800</v>
      </c>
      <c r="G2" s="12">
        <f>E2*F2</f>
        <v>6800</v>
      </c>
    </row>
    <row r="3" spans="1:7">
      <c r="A3" s="192" t="s">
        <v>6</v>
      </c>
      <c r="B3" s="193"/>
      <c r="C3" s="193"/>
      <c r="D3" s="193"/>
      <c r="E3" s="193"/>
      <c r="F3" s="194"/>
      <c r="G3" s="140">
        <f>SUM(G2)</f>
        <v>6800</v>
      </c>
    </row>
    <row r="4" spans="1:7">
      <c r="A4" s="192" t="s">
        <v>8</v>
      </c>
      <c r="B4" s="193"/>
      <c r="C4" s="193"/>
      <c r="D4" s="193"/>
      <c r="E4" s="193"/>
      <c r="F4" s="194"/>
      <c r="G4" s="140">
        <f>G3*9%</f>
        <v>612</v>
      </c>
    </row>
    <row r="5" spans="1:7">
      <c r="A5" s="192" t="s">
        <v>9</v>
      </c>
      <c r="B5" s="193"/>
      <c r="C5" s="193"/>
      <c r="D5" s="193"/>
      <c r="E5" s="193"/>
      <c r="F5" s="194"/>
      <c r="G5" s="140">
        <f>G3*9%</f>
        <v>612</v>
      </c>
    </row>
    <row r="6" spans="1:7">
      <c r="A6" s="192" t="s">
        <v>7</v>
      </c>
      <c r="B6" s="193"/>
      <c r="C6" s="193"/>
      <c r="D6" s="193"/>
      <c r="E6" s="193"/>
      <c r="F6" s="194"/>
      <c r="G6" s="140">
        <f>SUM(G3:G5)</f>
        <v>8024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L22" sqref="L22"/>
    </sheetView>
  </sheetViews>
  <sheetFormatPr defaultRowHeight="14.4"/>
  <cols>
    <col min="2" max="2" width="27.5546875" customWidth="1"/>
  </cols>
  <sheetData>
    <row r="1" spans="1:5" ht="13.2" customHeight="1">
      <c r="A1" s="141" t="s">
        <v>0</v>
      </c>
      <c r="B1" s="141" t="s">
        <v>21</v>
      </c>
      <c r="C1" s="141" t="s">
        <v>4</v>
      </c>
      <c r="D1" s="141" t="s">
        <v>5</v>
      </c>
      <c r="E1" s="141" t="s">
        <v>6</v>
      </c>
    </row>
    <row r="2" spans="1:5" ht="25.2" customHeight="1">
      <c r="A2" s="9">
        <v>1</v>
      </c>
      <c r="B2" s="142" t="s">
        <v>249</v>
      </c>
      <c r="C2" s="9">
        <v>1</v>
      </c>
      <c r="D2" s="9">
        <v>900</v>
      </c>
      <c r="E2" s="12">
        <f>C2*D2</f>
        <v>900</v>
      </c>
    </row>
    <row r="3" spans="1:5">
      <c r="A3" s="192" t="s">
        <v>6</v>
      </c>
      <c r="B3" s="193"/>
      <c r="C3" s="193"/>
      <c r="D3" s="194"/>
      <c r="E3" s="141">
        <f>SUM(E2)</f>
        <v>900</v>
      </c>
    </row>
    <row r="4" spans="1:5">
      <c r="A4" s="192" t="s">
        <v>8</v>
      </c>
      <c r="B4" s="193"/>
      <c r="C4" s="193"/>
      <c r="D4" s="194"/>
      <c r="E4" s="141">
        <f>E3*9%</f>
        <v>81</v>
      </c>
    </row>
    <row r="5" spans="1:5">
      <c r="A5" s="192" t="s">
        <v>9</v>
      </c>
      <c r="B5" s="193"/>
      <c r="C5" s="193"/>
      <c r="D5" s="194"/>
      <c r="E5" s="141">
        <f>E3*9%</f>
        <v>81</v>
      </c>
    </row>
    <row r="6" spans="1:5">
      <c r="A6" s="192" t="s">
        <v>7</v>
      </c>
      <c r="B6" s="193"/>
      <c r="C6" s="193"/>
      <c r="D6" s="194"/>
      <c r="E6" s="141">
        <f>SUM(E3:E5)</f>
        <v>1062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D5" sqref="D5"/>
    </sheetView>
  </sheetViews>
  <sheetFormatPr defaultRowHeight="14.4"/>
  <cols>
    <col min="1" max="1" width="6.6640625" customWidth="1"/>
    <col min="2" max="2" width="22" customWidth="1"/>
    <col min="3" max="3" width="8.44140625" customWidth="1"/>
    <col min="4" max="4" width="50.44140625" customWidth="1"/>
    <col min="5" max="5" width="6.88671875" customWidth="1"/>
    <col min="6" max="6" width="6.21875" customWidth="1"/>
  </cols>
  <sheetData>
    <row r="1" spans="1:7" ht="15.6" customHeight="1">
      <c r="A1" s="144" t="s">
        <v>0</v>
      </c>
      <c r="B1" s="144" t="s">
        <v>1</v>
      </c>
      <c r="C1" s="144" t="s">
        <v>2</v>
      </c>
      <c r="D1" s="144" t="s">
        <v>21</v>
      </c>
      <c r="E1" s="144" t="s">
        <v>4</v>
      </c>
      <c r="F1" s="144" t="s">
        <v>5</v>
      </c>
      <c r="G1" s="144" t="s">
        <v>6</v>
      </c>
    </row>
    <row r="2" spans="1:7" ht="28.2" customHeight="1">
      <c r="A2" s="9">
        <v>1</v>
      </c>
      <c r="B2" s="6" t="s">
        <v>255</v>
      </c>
      <c r="C2" s="15">
        <v>615181</v>
      </c>
      <c r="D2" s="15" t="s">
        <v>49</v>
      </c>
      <c r="E2" s="9">
        <v>15</v>
      </c>
      <c r="F2" s="9">
        <v>2400</v>
      </c>
      <c r="G2" s="12">
        <f>E2*F2</f>
        <v>36000</v>
      </c>
    </row>
    <row r="3" spans="1:7" ht="19.2" customHeight="1">
      <c r="A3" s="9">
        <v>2</v>
      </c>
      <c r="B3" s="6" t="s">
        <v>255</v>
      </c>
      <c r="C3" s="15" t="s">
        <v>63</v>
      </c>
      <c r="D3" s="15" t="s">
        <v>64</v>
      </c>
      <c r="E3" s="9">
        <v>10</v>
      </c>
      <c r="F3" s="9">
        <v>1908</v>
      </c>
      <c r="G3" s="12">
        <f t="shared" ref="G3:G6" si="0">E3*F3</f>
        <v>19080</v>
      </c>
    </row>
    <row r="4" spans="1:7" ht="66.599999999999994" customHeight="1">
      <c r="A4" s="12">
        <v>3</v>
      </c>
      <c r="B4" s="4" t="s">
        <v>256</v>
      </c>
      <c r="C4" s="88">
        <v>724214</v>
      </c>
      <c r="D4" s="88" t="s">
        <v>259</v>
      </c>
      <c r="E4" s="12">
        <v>12</v>
      </c>
      <c r="F4" s="12">
        <v>2490</v>
      </c>
      <c r="G4" s="12">
        <f t="shared" si="0"/>
        <v>29880</v>
      </c>
    </row>
    <row r="5" spans="1:7" ht="72" customHeight="1">
      <c r="A5" s="9">
        <v>4</v>
      </c>
      <c r="B5" s="11" t="s">
        <v>262</v>
      </c>
      <c r="C5" s="11">
        <v>719381</v>
      </c>
      <c r="D5" s="11" t="s">
        <v>263</v>
      </c>
      <c r="E5" s="9">
        <v>10</v>
      </c>
      <c r="F5" s="9">
        <v>9999</v>
      </c>
      <c r="G5" s="9">
        <f t="shared" si="0"/>
        <v>99990</v>
      </c>
    </row>
    <row r="6" spans="1:7" ht="23.4" customHeight="1">
      <c r="A6" s="9">
        <v>5</v>
      </c>
      <c r="B6" s="11" t="s">
        <v>264</v>
      </c>
      <c r="C6" s="15">
        <v>663093</v>
      </c>
      <c r="D6" s="31" t="s">
        <v>70</v>
      </c>
      <c r="E6" s="9">
        <v>5</v>
      </c>
      <c r="F6" s="9">
        <v>6615</v>
      </c>
      <c r="G6" s="9">
        <f t="shared" si="0"/>
        <v>33075</v>
      </c>
    </row>
    <row r="7" spans="1:7">
      <c r="A7" s="192" t="s">
        <v>6</v>
      </c>
      <c r="B7" s="193"/>
      <c r="C7" s="193"/>
      <c r="D7" s="193"/>
      <c r="E7" s="193"/>
      <c r="F7" s="194"/>
      <c r="G7" s="144">
        <f>SUM(G2:G6)</f>
        <v>218025</v>
      </c>
    </row>
    <row r="8" spans="1:7">
      <c r="A8" s="192" t="s">
        <v>8</v>
      </c>
      <c r="B8" s="193"/>
      <c r="C8" s="193"/>
      <c r="D8" s="193"/>
      <c r="E8" s="193"/>
      <c r="F8" s="194"/>
      <c r="G8" s="144">
        <f>G7*9%</f>
        <v>19622.25</v>
      </c>
    </row>
    <row r="9" spans="1:7">
      <c r="A9" s="192" t="s">
        <v>9</v>
      </c>
      <c r="B9" s="193"/>
      <c r="C9" s="193"/>
      <c r="D9" s="193"/>
      <c r="E9" s="193"/>
      <c r="F9" s="194"/>
      <c r="G9" s="144">
        <f>G7*9%</f>
        <v>19622.25</v>
      </c>
    </row>
    <row r="10" spans="1:7">
      <c r="A10" s="192" t="s">
        <v>7</v>
      </c>
      <c r="B10" s="193"/>
      <c r="C10" s="193"/>
      <c r="D10" s="193"/>
      <c r="E10" s="193"/>
      <c r="F10" s="194"/>
      <c r="G10" s="144">
        <f>SUM(G7:G9)</f>
        <v>257269.5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L17" sqref="L17"/>
    </sheetView>
  </sheetViews>
  <sheetFormatPr defaultRowHeight="14.4"/>
  <cols>
    <col min="1" max="1" width="6.44140625" customWidth="1"/>
    <col min="2" max="2" width="22.5546875" customWidth="1"/>
    <col min="3" max="3" width="8.21875" customWidth="1"/>
    <col min="4" max="4" width="35.109375" customWidth="1"/>
    <col min="5" max="5" width="5" customWidth="1"/>
    <col min="6" max="6" width="8.6640625" customWidth="1"/>
  </cols>
  <sheetData>
    <row r="1" spans="1:7" ht="23.4" customHeight="1">
      <c r="A1" s="143" t="s">
        <v>0</v>
      </c>
      <c r="B1" s="143" t="s">
        <v>1</v>
      </c>
      <c r="C1" s="143" t="s">
        <v>2</v>
      </c>
      <c r="D1" s="143" t="s">
        <v>21</v>
      </c>
      <c r="E1" s="143" t="s">
        <v>4</v>
      </c>
      <c r="F1" s="143" t="s">
        <v>5</v>
      </c>
      <c r="G1" s="143" t="s">
        <v>6</v>
      </c>
    </row>
    <row r="2" spans="1:7" ht="43.8" customHeight="1">
      <c r="A2" s="9">
        <v>1</v>
      </c>
      <c r="B2" s="6" t="s">
        <v>153</v>
      </c>
      <c r="C2" s="6">
        <v>724214</v>
      </c>
      <c r="D2" s="4" t="s">
        <v>254</v>
      </c>
      <c r="E2" s="9">
        <v>2</v>
      </c>
      <c r="F2" s="9">
        <v>2490</v>
      </c>
      <c r="G2" s="12">
        <f>E2*F2</f>
        <v>4980</v>
      </c>
    </row>
    <row r="3" spans="1:7" ht="25.8" customHeight="1">
      <c r="A3" s="9">
        <v>2</v>
      </c>
      <c r="B3" s="11" t="s">
        <v>250</v>
      </c>
      <c r="C3" s="15">
        <v>616026</v>
      </c>
      <c r="D3" s="15" t="s">
        <v>26</v>
      </c>
      <c r="E3" s="9">
        <v>5</v>
      </c>
      <c r="F3" s="9">
        <v>5614</v>
      </c>
      <c r="G3" s="9">
        <f>E3*F3</f>
        <v>28070</v>
      </c>
    </row>
    <row r="4" spans="1:7" ht="21" customHeight="1">
      <c r="A4" s="9">
        <v>3</v>
      </c>
      <c r="B4" s="6" t="s">
        <v>251</v>
      </c>
      <c r="C4" s="6">
        <v>687349</v>
      </c>
      <c r="D4" s="6" t="s">
        <v>252</v>
      </c>
      <c r="E4" s="9">
        <v>5</v>
      </c>
      <c r="F4" s="9">
        <v>8463</v>
      </c>
      <c r="G4" s="9">
        <f>E4*F4</f>
        <v>42315</v>
      </c>
    </row>
    <row r="5" spans="1:7" ht="64.8" customHeight="1">
      <c r="A5" s="9">
        <v>4</v>
      </c>
      <c r="B5" s="6" t="s">
        <v>242</v>
      </c>
      <c r="C5" s="16">
        <v>719031</v>
      </c>
      <c r="D5" s="16" t="s">
        <v>253</v>
      </c>
      <c r="E5" s="9">
        <v>2</v>
      </c>
      <c r="F5" s="9">
        <v>45000</v>
      </c>
      <c r="G5" s="9">
        <f>E5*F5</f>
        <v>90000</v>
      </c>
    </row>
    <row r="6" spans="1:7">
      <c r="A6" s="192" t="s">
        <v>6</v>
      </c>
      <c r="B6" s="193"/>
      <c r="C6" s="193"/>
      <c r="D6" s="193"/>
      <c r="E6" s="193"/>
      <c r="F6" s="194"/>
      <c r="G6" s="143">
        <f>SUM(G2:G5)</f>
        <v>165365</v>
      </c>
    </row>
    <row r="7" spans="1:7">
      <c r="A7" s="192" t="s">
        <v>8</v>
      </c>
      <c r="B7" s="193"/>
      <c r="C7" s="193"/>
      <c r="D7" s="193"/>
      <c r="E7" s="193"/>
      <c r="F7" s="194"/>
      <c r="G7" s="143">
        <f>G6*9%</f>
        <v>14882.849999999999</v>
      </c>
    </row>
    <row r="8" spans="1:7">
      <c r="A8" s="192" t="s">
        <v>9</v>
      </c>
      <c r="B8" s="193"/>
      <c r="C8" s="193"/>
      <c r="D8" s="193"/>
      <c r="E8" s="193"/>
      <c r="F8" s="194"/>
      <c r="G8" s="143">
        <f>G6*9%</f>
        <v>14882.849999999999</v>
      </c>
    </row>
    <row r="9" spans="1:7">
      <c r="A9" s="192" t="s">
        <v>7</v>
      </c>
      <c r="B9" s="193"/>
      <c r="C9" s="193"/>
      <c r="D9" s="193"/>
      <c r="E9" s="193"/>
      <c r="F9" s="194"/>
      <c r="G9" s="143">
        <f>SUM(G6:G8)</f>
        <v>195130.7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0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C21" sqref="C21"/>
    </sheetView>
  </sheetViews>
  <sheetFormatPr defaultRowHeight="14.4"/>
  <cols>
    <col min="2" max="2" width="12" customWidth="1"/>
    <col min="3" max="3" width="7.6640625" customWidth="1"/>
    <col min="4" max="4" width="39.5546875" customWidth="1"/>
    <col min="5" max="5" width="6.109375" customWidth="1"/>
    <col min="6" max="6" width="6.77734375" customWidth="1"/>
    <col min="7" max="7" width="12.44140625" customWidth="1"/>
  </cols>
  <sheetData>
    <row r="1" spans="1:7" ht="29.4" customHeight="1">
      <c r="A1" s="145" t="s">
        <v>0</v>
      </c>
      <c r="B1" s="145" t="s">
        <v>1</v>
      </c>
      <c r="C1" s="145" t="s">
        <v>2</v>
      </c>
      <c r="D1" s="145" t="s">
        <v>21</v>
      </c>
      <c r="E1" s="145" t="s">
        <v>4</v>
      </c>
      <c r="F1" s="145" t="s">
        <v>5</v>
      </c>
      <c r="G1" s="145" t="s">
        <v>6</v>
      </c>
    </row>
    <row r="2" spans="1:7" ht="52.8" customHeight="1">
      <c r="A2" s="9">
        <v>1</v>
      </c>
      <c r="B2" s="11" t="s">
        <v>257</v>
      </c>
      <c r="C2" s="11">
        <v>724214</v>
      </c>
      <c r="D2" s="11" t="s">
        <v>258</v>
      </c>
      <c r="E2" s="9">
        <v>3</v>
      </c>
      <c r="F2" s="9">
        <v>2490</v>
      </c>
      <c r="G2" s="12">
        <f>E2*F2</f>
        <v>7470</v>
      </c>
    </row>
    <row r="3" spans="1:7" ht="47.4" customHeight="1">
      <c r="A3" s="12">
        <v>2</v>
      </c>
      <c r="B3" s="10" t="s">
        <v>241</v>
      </c>
      <c r="C3" s="13">
        <v>635656</v>
      </c>
      <c r="D3" s="41" t="s">
        <v>156</v>
      </c>
      <c r="E3" s="12">
        <v>15</v>
      </c>
      <c r="F3" s="12">
        <v>2818</v>
      </c>
      <c r="G3" s="12">
        <f t="shared" ref="G3:G4" si="0">E3*F3</f>
        <v>42270</v>
      </c>
    </row>
    <row r="4" spans="1:7" ht="57.6" customHeight="1">
      <c r="A4" s="9">
        <v>3</v>
      </c>
      <c r="B4" s="11" t="s">
        <v>241</v>
      </c>
      <c r="C4" s="15" t="s">
        <v>260</v>
      </c>
      <c r="D4" s="15" t="s">
        <v>261</v>
      </c>
      <c r="E4" s="9">
        <v>4</v>
      </c>
      <c r="F4" s="9">
        <v>16500</v>
      </c>
      <c r="G4" s="9">
        <f t="shared" si="0"/>
        <v>66000</v>
      </c>
    </row>
    <row r="5" spans="1:7">
      <c r="A5" s="192" t="s">
        <v>6</v>
      </c>
      <c r="B5" s="193"/>
      <c r="C5" s="193"/>
      <c r="D5" s="193"/>
      <c r="E5" s="193"/>
      <c r="F5" s="194"/>
      <c r="G5" s="145">
        <f>SUM(G2:G4)</f>
        <v>115740</v>
      </c>
    </row>
    <row r="6" spans="1:7">
      <c r="A6" s="192" t="s">
        <v>8</v>
      </c>
      <c r="B6" s="193"/>
      <c r="C6" s="193"/>
      <c r="D6" s="193"/>
      <c r="E6" s="193"/>
      <c r="F6" s="194"/>
      <c r="G6" s="145">
        <f>G5*9%</f>
        <v>10416.6</v>
      </c>
    </row>
    <row r="7" spans="1:7">
      <c r="A7" s="192" t="s">
        <v>9</v>
      </c>
      <c r="B7" s="193"/>
      <c r="C7" s="193"/>
      <c r="D7" s="193"/>
      <c r="E7" s="193"/>
      <c r="F7" s="194"/>
      <c r="G7" s="145">
        <f>G5*9%</f>
        <v>10416.6</v>
      </c>
    </row>
    <row r="8" spans="1:7" ht="14.4" customHeight="1">
      <c r="A8" s="192" t="s">
        <v>7</v>
      </c>
      <c r="B8" s="193"/>
      <c r="C8" s="193"/>
      <c r="D8" s="193"/>
      <c r="E8" s="193"/>
      <c r="F8" s="194"/>
      <c r="G8" s="145">
        <f>SUM(G5:G7)</f>
        <v>136573.20000000001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4" sqref="D24"/>
    </sheetView>
  </sheetViews>
  <sheetFormatPr defaultRowHeight="14.4"/>
  <cols>
    <col min="2" max="2" width="12.77734375" customWidth="1"/>
    <col min="4" max="4" width="55.5546875" customWidth="1"/>
    <col min="5" max="5" width="7.21875" customWidth="1"/>
  </cols>
  <sheetData>
    <row r="1" spans="1:7">
      <c r="A1" s="146" t="s">
        <v>0</v>
      </c>
      <c r="B1" s="146" t="s">
        <v>1</v>
      </c>
      <c r="C1" s="146" t="s">
        <v>2</v>
      </c>
      <c r="D1" s="146" t="s">
        <v>21</v>
      </c>
      <c r="E1" s="146" t="s">
        <v>4</v>
      </c>
      <c r="F1" s="146" t="s">
        <v>5</v>
      </c>
      <c r="G1" s="146" t="s">
        <v>6</v>
      </c>
    </row>
    <row r="2" spans="1:7" ht="52.8">
      <c r="A2" s="12">
        <v>1</v>
      </c>
      <c r="B2" s="6" t="s">
        <v>242</v>
      </c>
      <c r="C2" s="16">
        <v>719031</v>
      </c>
      <c r="D2" s="16" t="s">
        <v>268</v>
      </c>
      <c r="E2" s="12">
        <v>8</v>
      </c>
      <c r="F2" s="12">
        <v>45000</v>
      </c>
      <c r="G2" s="12">
        <f t="shared" ref="G2" si="0">E2*F2</f>
        <v>360000</v>
      </c>
    </row>
    <row r="3" spans="1:7">
      <c r="A3" s="192" t="s">
        <v>6</v>
      </c>
      <c r="B3" s="193"/>
      <c r="C3" s="193"/>
      <c r="D3" s="193"/>
      <c r="E3" s="193"/>
      <c r="F3" s="194"/>
      <c r="G3" s="146">
        <f>SUM(G2:G2)</f>
        <v>360000</v>
      </c>
    </row>
    <row r="4" spans="1:7">
      <c r="A4" s="192" t="s">
        <v>8</v>
      </c>
      <c r="B4" s="193"/>
      <c r="C4" s="193"/>
      <c r="D4" s="193"/>
      <c r="E4" s="193"/>
      <c r="F4" s="194"/>
      <c r="G4" s="146">
        <f>G3*9%</f>
        <v>32400</v>
      </c>
    </row>
    <row r="5" spans="1:7">
      <c r="A5" s="192" t="s">
        <v>9</v>
      </c>
      <c r="B5" s="193"/>
      <c r="C5" s="193"/>
      <c r="D5" s="193"/>
      <c r="E5" s="193"/>
      <c r="F5" s="194"/>
      <c r="G5" s="146">
        <f>G3*9%</f>
        <v>32400</v>
      </c>
    </row>
    <row r="6" spans="1:7">
      <c r="A6" s="192" t="s">
        <v>7</v>
      </c>
      <c r="B6" s="193"/>
      <c r="C6" s="193"/>
      <c r="D6" s="193"/>
      <c r="E6" s="193"/>
      <c r="F6" s="194"/>
      <c r="G6" s="146">
        <f>SUM(G3:G5)</f>
        <v>424800</v>
      </c>
    </row>
  </sheetData>
  <mergeCells count="4">
    <mergeCell ref="A4:F4"/>
    <mergeCell ref="A5:F5"/>
    <mergeCell ref="A6:F6"/>
    <mergeCell ref="A3:F3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A4" sqref="A4:F4"/>
    </sheetView>
  </sheetViews>
  <sheetFormatPr defaultRowHeight="14.4"/>
  <cols>
    <col min="1" max="1" width="6.21875" customWidth="1"/>
    <col min="2" max="2" width="11.5546875" customWidth="1"/>
    <col min="4" max="4" width="27.77734375" customWidth="1"/>
    <col min="5" max="5" width="5.5546875" customWidth="1"/>
    <col min="6" max="6" width="6.88671875" customWidth="1"/>
  </cols>
  <sheetData>
    <row r="1" spans="1:7" ht="19.8" customHeight="1">
      <c r="A1" s="145" t="s">
        <v>0</v>
      </c>
      <c r="B1" s="145" t="s">
        <v>1</v>
      </c>
      <c r="C1" s="145" t="s">
        <v>2</v>
      </c>
      <c r="D1" s="145" t="s">
        <v>21</v>
      </c>
      <c r="E1" s="145" t="s">
        <v>4</v>
      </c>
      <c r="F1" s="145" t="s">
        <v>5</v>
      </c>
      <c r="G1" s="145" t="s">
        <v>6</v>
      </c>
    </row>
    <row r="2" spans="1:7" ht="51" customHeight="1">
      <c r="A2" s="9">
        <v>1</v>
      </c>
      <c r="B2" s="31" t="s">
        <v>246</v>
      </c>
      <c r="C2" s="31">
        <v>720138</v>
      </c>
      <c r="D2" s="31" t="s">
        <v>266</v>
      </c>
      <c r="E2" s="9">
        <v>4</v>
      </c>
      <c r="F2" s="9">
        <v>6800</v>
      </c>
      <c r="G2" s="12">
        <f>E2*F2</f>
        <v>27200</v>
      </c>
    </row>
    <row r="3" spans="1:7" ht="58.2" customHeight="1">
      <c r="A3" s="12">
        <v>2</v>
      </c>
      <c r="B3" s="11" t="s">
        <v>267</v>
      </c>
      <c r="C3" s="31">
        <v>719031</v>
      </c>
      <c r="D3" s="31" t="s">
        <v>302</v>
      </c>
      <c r="E3" s="12">
        <v>1</v>
      </c>
      <c r="F3" s="12">
        <v>45000</v>
      </c>
      <c r="G3" s="12">
        <f t="shared" ref="G3" si="0">E3*F3</f>
        <v>45000</v>
      </c>
    </row>
    <row r="4" spans="1:7">
      <c r="A4" s="192" t="s">
        <v>6</v>
      </c>
      <c r="B4" s="193"/>
      <c r="C4" s="193"/>
      <c r="D4" s="193"/>
      <c r="E4" s="193"/>
      <c r="F4" s="194"/>
      <c r="G4" s="145">
        <f>SUM(G2:G3)</f>
        <v>72200</v>
      </c>
    </row>
    <row r="5" spans="1:7">
      <c r="A5" s="192" t="s">
        <v>8</v>
      </c>
      <c r="B5" s="193"/>
      <c r="C5" s="193"/>
      <c r="D5" s="193"/>
      <c r="E5" s="193"/>
      <c r="F5" s="194"/>
      <c r="G5" s="145">
        <f>G4*9%</f>
        <v>6498</v>
      </c>
    </row>
    <row r="6" spans="1:7">
      <c r="A6" s="192" t="s">
        <v>9</v>
      </c>
      <c r="B6" s="193"/>
      <c r="C6" s="193"/>
      <c r="D6" s="193"/>
      <c r="E6" s="193"/>
      <c r="F6" s="194"/>
      <c r="G6" s="145">
        <f>G4*9%</f>
        <v>6498</v>
      </c>
    </row>
    <row r="7" spans="1:7">
      <c r="A7" s="192" t="s">
        <v>7</v>
      </c>
      <c r="B7" s="193"/>
      <c r="C7" s="193"/>
      <c r="D7" s="193"/>
      <c r="E7" s="193"/>
      <c r="F7" s="194"/>
      <c r="G7" s="145">
        <f>SUM(G4:G6)</f>
        <v>85196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25"/>
  <sheetViews>
    <sheetView workbookViewId="0">
      <selection activeCell="F17" sqref="F17"/>
    </sheetView>
  </sheetViews>
  <sheetFormatPr defaultRowHeight="14.4"/>
  <cols>
    <col min="1" max="1" width="6.44140625" customWidth="1"/>
    <col min="2" max="2" width="12" customWidth="1"/>
    <col min="3" max="3" width="10" customWidth="1"/>
    <col min="4" max="4" width="29" customWidth="1"/>
    <col min="5" max="5" width="7" customWidth="1"/>
    <col min="6" max="6" width="8.6640625" customWidth="1"/>
    <col min="7" max="7" width="12.88671875" customWidth="1"/>
  </cols>
  <sheetData>
    <row r="1" spans="1:7" ht="23.25" customHeight="1">
      <c r="A1" s="7" t="s">
        <v>0</v>
      </c>
      <c r="B1" s="7" t="s">
        <v>1</v>
      </c>
      <c r="C1" s="7" t="s">
        <v>2</v>
      </c>
      <c r="D1" s="7" t="s">
        <v>21</v>
      </c>
      <c r="E1" s="7" t="s">
        <v>4</v>
      </c>
      <c r="F1" s="7" t="s">
        <v>5</v>
      </c>
      <c r="G1" s="7" t="s">
        <v>6</v>
      </c>
    </row>
    <row r="2" spans="1:7" ht="45.75" customHeight="1">
      <c r="A2" s="12">
        <v>1</v>
      </c>
      <c r="B2" s="6" t="s">
        <v>34</v>
      </c>
      <c r="C2" s="5">
        <v>616026</v>
      </c>
      <c r="D2" s="5" t="s">
        <v>26</v>
      </c>
      <c r="E2" s="12">
        <v>10</v>
      </c>
      <c r="F2" s="12">
        <v>5614</v>
      </c>
      <c r="G2" s="12">
        <f>E2*F2</f>
        <v>56140</v>
      </c>
    </row>
    <row r="3" spans="1:7" ht="45" customHeight="1">
      <c r="A3" s="12">
        <v>2</v>
      </c>
      <c r="B3" s="4" t="s">
        <v>37</v>
      </c>
      <c r="C3" s="17" t="s">
        <v>35</v>
      </c>
      <c r="D3" s="17" t="s">
        <v>36</v>
      </c>
      <c r="E3" s="12">
        <v>10</v>
      </c>
      <c r="F3" s="12">
        <v>112</v>
      </c>
      <c r="G3" s="12">
        <f t="shared" ref="G3:G6" si="0">E3*F3</f>
        <v>1120</v>
      </c>
    </row>
    <row r="4" spans="1:7" ht="40.5" customHeight="1">
      <c r="A4" s="9">
        <v>3</v>
      </c>
      <c r="B4" s="6" t="s">
        <v>38</v>
      </c>
      <c r="C4" s="17" t="s">
        <v>35</v>
      </c>
      <c r="D4" s="17" t="s">
        <v>36</v>
      </c>
      <c r="E4" s="9">
        <v>50</v>
      </c>
      <c r="F4" s="9">
        <v>112</v>
      </c>
      <c r="G4" s="12">
        <f t="shared" si="0"/>
        <v>5600</v>
      </c>
    </row>
    <row r="5" spans="1:7" ht="46.5" customHeight="1">
      <c r="A5" s="9">
        <v>4</v>
      </c>
      <c r="B5" s="16" t="s">
        <v>42</v>
      </c>
      <c r="C5" s="18">
        <v>719031</v>
      </c>
      <c r="D5" s="16" t="s">
        <v>39</v>
      </c>
      <c r="E5" s="9">
        <v>2</v>
      </c>
      <c r="F5" s="9">
        <v>45000</v>
      </c>
      <c r="G5" s="12">
        <f t="shared" si="0"/>
        <v>90000</v>
      </c>
    </row>
    <row r="6" spans="1:7" ht="42" customHeight="1">
      <c r="A6" s="9">
        <v>5</v>
      </c>
      <c r="B6" s="19" t="s">
        <v>40</v>
      </c>
      <c r="C6" s="5">
        <v>615698</v>
      </c>
      <c r="D6" s="5" t="s">
        <v>41</v>
      </c>
      <c r="E6" s="9">
        <v>4</v>
      </c>
      <c r="F6" s="9">
        <v>4831</v>
      </c>
      <c r="G6" s="9">
        <f t="shared" si="0"/>
        <v>19324</v>
      </c>
    </row>
    <row r="7" spans="1:7">
      <c r="A7" s="192" t="s">
        <v>6</v>
      </c>
      <c r="B7" s="193"/>
      <c r="C7" s="193"/>
      <c r="D7" s="193"/>
      <c r="E7" s="193"/>
      <c r="F7" s="194"/>
      <c r="G7" s="7">
        <f>SUM(G2:G6)</f>
        <v>172184</v>
      </c>
    </row>
    <row r="8" spans="1:7">
      <c r="A8" s="192" t="s">
        <v>8</v>
      </c>
      <c r="B8" s="193"/>
      <c r="C8" s="193"/>
      <c r="D8" s="193"/>
      <c r="E8" s="193"/>
      <c r="F8" s="194"/>
      <c r="G8" s="7">
        <f>G7*9%</f>
        <v>15496.56</v>
      </c>
    </row>
    <row r="9" spans="1:7">
      <c r="A9" s="192" t="s">
        <v>9</v>
      </c>
      <c r="B9" s="193"/>
      <c r="C9" s="193"/>
      <c r="D9" s="193"/>
      <c r="E9" s="193"/>
      <c r="F9" s="194"/>
      <c r="G9" s="7">
        <f>G7*9%</f>
        <v>15496.56</v>
      </c>
    </row>
    <row r="10" spans="1:7">
      <c r="A10" s="192" t="s">
        <v>7</v>
      </c>
      <c r="B10" s="193"/>
      <c r="C10" s="193"/>
      <c r="D10" s="193"/>
      <c r="E10" s="193"/>
      <c r="F10" s="194"/>
      <c r="G10" s="7">
        <f>SUM(G7:G9)</f>
        <v>203177.12</v>
      </c>
    </row>
    <row r="16" spans="1:7">
      <c r="A16" s="7" t="s">
        <v>0</v>
      </c>
      <c r="B16" s="7" t="s">
        <v>1</v>
      </c>
      <c r="C16" s="7" t="s">
        <v>2</v>
      </c>
      <c r="D16" s="7" t="s">
        <v>21</v>
      </c>
      <c r="E16" s="7" t="s">
        <v>4</v>
      </c>
      <c r="F16" s="7" t="s">
        <v>5</v>
      </c>
      <c r="G16" s="7" t="s">
        <v>6</v>
      </c>
    </row>
    <row r="17" spans="1:7" ht="26.4">
      <c r="A17" s="12">
        <v>1</v>
      </c>
      <c r="B17" s="6" t="s">
        <v>34</v>
      </c>
      <c r="C17" s="5">
        <v>616026</v>
      </c>
      <c r="D17" s="5" t="s">
        <v>26</v>
      </c>
      <c r="E17" s="12">
        <v>10</v>
      </c>
      <c r="F17" s="12">
        <v>5614</v>
      </c>
      <c r="G17" s="12">
        <f>E17*F17</f>
        <v>56140</v>
      </c>
    </row>
    <row r="18" spans="1:7" ht="26.4">
      <c r="A18" s="12">
        <v>2</v>
      </c>
      <c r="B18" s="4" t="s">
        <v>37</v>
      </c>
      <c r="C18" s="17" t="s">
        <v>35</v>
      </c>
      <c r="D18" s="17" t="s">
        <v>36</v>
      </c>
      <c r="E18" s="12">
        <v>50</v>
      </c>
      <c r="F18" s="12">
        <v>112</v>
      </c>
      <c r="G18" s="12">
        <f t="shared" ref="G18:G21" si="1">E18*F18</f>
        <v>5600</v>
      </c>
    </row>
    <row r="19" spans="1:7" ht="26.4">
      <c r="A19" s="9">
        <v>3</v>
      </c>
      <c r="B19" s="6" t="s">
        <v>38</v>
      </c>
      <c r="C19" s="17" t="s">
        <v>35</v>
      </c>
      <c r="D19" s="17" t="s">
        <v>36</v>
      </c>
      <c r="E19" s="9">
        <v>50</v>
      </c>
      <c r="F19" s="9">
        <v>112</v>
      </c>
      <c r="G19" s="12">
        <f t="shared" si="1"/>
        <v>5600</v>
      </c>
    </row>
    <row r="20" spans="1:7" ht="39.6">
      <c r="A20" s="9">
        <v>4</v>
      </c>
      <c r="B20" s="16" t="s">
        <v>42</v>
      </c>
      <c r="C20" s="18">
        <v>719031</v>
      </c>
      <c r="D20" s="16" t="s">
        <v>39</v>
      </c>
      <c r="E20" s="9">
        <v>2</v>
      </c>
      <c r="F20" s="9">
        <v>45000</v>
      </c>
      <c r="G20" s="12">
        <f t="shared" si="1"/>
        <v>90000</v>
      </c>
    </row>
    <row r="21" spans="1:7" ht="26.4">
      <c r="A21" s="9">
        <v>5</v>
      </c>
      <c r="B21" s="19" t="s">
        <v>40</v>
      </c>
      <c r="C21" s="5">
        <v>615698</v>
      </c>
      <c r="D21" s="5" t="s">
        <v>41</v>
      </c>
      <c r="E21" s="9">
        <v>4</v>
      </c>
      <c r="F21" s="9">
        <v>4831</v>
      </c>
      <c r="G21" s="9">
        <f t="shared" si="1"/>
        <v>19324</v>
      </c>
    </row>
    <row r="22" spans="1:7">
      <c r="A22" s="192" t="s">
        <v>6</v>
      </c>
      <c r="B22" s="193"/>
      <c r="C22" s="193"/>
      <c r="D22" s="193"/>
      <c r="E22" s="193"/>
      <c r="F22" s="194"/>
      <c r="G22" s="7">
        <f>SUM(G17:G21)</f>
        <v>176664</v>
      </c>
    </row>
    <row r="23" spans="1:7">
      <c r="A23" s="192" t="s">
        <v>8</v>
      </c>
      <c r="B23" s="193"/>
      <c r="C23" s="193"/>
      <c r="D23" s="193"/>
      <c r="E23" s="193"/>
      <c r="F23" s="194"/>
      <c r="G23" s="7">
        <f>G22*9%</f>
        <v>15899.76</v>
      </c>
    </row>
    <row r="24" spans="1:7">
      <c r="A24" s="192" t="s">
        <v>9</v>
      </c>
      <c r="B24" s="193"/>
      <c r="C24" s="193"/>
      <c r="D24" s="193"/>
      <c r="E24" s="193"/>
      <c r="F24" s="194"/>
      <c r="G24" s="7">
        <f>G22*9%</f>
        <v>15899.76</v>
      </c>
    </row>
    <row r="25" spans="1:7">
      <c r="A25" s="192" t="s">
        <v>7</v>
      </c>
      <c r="B25" s="193"/>
      <c r="C25" s="193"/>
      <c r="D25" s="193"/>
      <c r="E25" s="193"/>
      <c r="F25" s="194"/>
      <c r="G25" s="7">
        <f>SUM(G22:G24)</f>
        <v>208463.52000000002</v>
      </c>
    </row>
  </sheetData>
  <mergeCells count="8">
    <mergeCell ref="A23:F23"/>
    <mergeCell ref="A24:F24"/>
    <mergeCell ref="A25:F25"/>
    <mergeCell ref="A7:F7"/>
    <mergeCell ref="A8:F8"/>
    <mergeCell ref="A9:F9"/>
    <mergeCell ref="A10:F10"/>
    <mergeCell ref="A22:F22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G20" sqref="F20:G20"/>
    </sheetView>
  </sheetViews>
  <sheetFormatPr defaultRowHeight="14.4"/>
  <cols>
    <col min="1" max="1" width="7.6640625" style="37" customWidth="1"/>
    <col min="2" max="2" width="11.88671875" style="37" customWidth="1"/>
    <col min="3" max="3" width="8.88671875" style="37"/>
    <col min="4" max="4" width="53.21875" style="37" customWidth="1"/>
    <col min="5" max="5" width="5.88671875" style="37" customWidth="1"/>
    <col min="6" max="16384" width="8.88671875" style="37"/>
  </cols>
  <sheetData>
    <row r="1" spans="1:7">
      <c r="A1" s="147" t="s">
        <v>0</v>
      </c>
      <c r="B1" s="147" t="s">
        <v>1</v>
      </c>
      <c r="C1" s="147" t="s">
        <v>2</v>
      </c>
      <c r="D1" s="147" t="s">
        <v>21</v>
      </c>
      <c r="E1" s="147" t="s">
        <v>4</v>
      </c>
      <c r="F1" s="147" t="s">
        <v>5</v>
      </c>
      <c r="G1" s="147" t="s">
        <v>6</v>
      </c>
    </row>
    <row r="2" spans="1:7" ht="76.8" customHeight="1">
      <c r="A2" s="12">
        <v>1</v>
      </c>
      <c r="B2" s="6" t="s">
        <v>255</v>
      </c>
      <c r="C2" s="16">
        <v>719031</v>
      </c>
      <c r="D2" s="16" t="s">
        <v>271</v>
      </c>
      <c r="E2" s="12">
        <v>10</v>
      </c>
      <c r="F2" s="12">
        <v>45000</v>
      </c>
      <c r="G2" s="12">
        <f t="shared" ref="G2:G4" si="0">E2*F2</f>
        <v>450000</v>
      </c>
    </row>
    <row r="3" spans="1:7" ht="34.799999999999997" customHeight="1">
      <c r="A3" s="9">
        <v>2</v>
      </c>
      <c r="B3" s="6" t="s">
        <v>255</v>
      </c>
      <c r="C3" s="6">
        <v>687349</v>
      </c>
      <c r="D3" s="6" t="s">
        <v>252</v>
      </c>
      <c r="E3" s="9">
        <v>35</v>
      </c>
      <c r="F3" s="9">
        <v>8463</v>
      </c>
      <c r="G3" s="9">
        <f t="shared" si="0"/>
        <v>296205</v>
      </c>
    </row>
    <row r="4" spans="1:7" ht="36" customHeight="1">
      <c r="A4" s="9">
        <v>3</v>
      </c>
      <c r="B4" s="6" t="s">
        <v>270</v>
      </c>
      <c r="C4" s="5" t="s">
        <v>51</v>
      </c>
      <c r="D4" s="5" t="s">
        <v>52</v>
      </c>
      <c r="E4" s="9">
        <v>10</v>
      </c>
      <c r="F4" s="9">
        <v>600</v>
      </c>
      <c r="G4" s="9">
        <f t="shared" si="0"/>
        <v>6000</v>
      </c>
    </row>
    <row r="5" spans="1:7">
      <c r="A5" s="192" t="s">
        <v>6</v>
      </c>
      <c r="B5" s="193"/>
      <c r="C5" s="193"/>
      <c r="D5" s="193"/>
      <c r="E5" s="193"/>
      <c r="F5" s="194"/>
      <c r="G5" s="147">
        <f>SUM(G2:G4)</f>
        <v>752205</v>
      </c>
    </row>
    <row r="6" spans="1:7">
      <c r="A6" s="192" t="s">
        <v>8</v>
      </c>
      <c r="B6" s="193"/>
      <c r="C6" s="193"/>
      <c r="D6" s="193"/>
      <c r="E6" s="193"/>
      <c r="F6" s="194"/>
      <c r="G6" s="147">
        <f>G5*9%</f>
        <v>67698.45</v>
      </c>
    </row>
    <row r="7" spans="1:7">
      <c r="A7" s="192" t="s">
        <v>9</v>
      </c>
      <c r="B7" s="193"/>
      <c r="C7" s="193"/>
      <c r="D7" s="193"/>
      <c r="E7" s="193"/>
      <c r="F7" s="194"/>
      <c r="G7" s="147">
        <f>G5*9%</f>
        <v>67698.45</v>
      </c>
    </row>
    <row r="8" spans="1:7">
      <c r="A8" s="192" t="s">
        <v>7</v>
      </c>
      <c r="B8" s="193"/>
      <c r="C8" s="193"/>
      <c r="D8" s="193"/>
      <c r="E8" s="193"/>
      <c r="F8" s="194"/>
      <c r="G8" s="147">
        <f>SUM(G5:G7)</f>
        <v>887601.89999999991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H22" sqref="H22"/>
    </sheetView>
  </sheetViews>
  <sheetFormatPr defaultRowHeight="14.4"/>
  <cols>
    <col min="1" max="1" width="6.33203125" customWidth="1"/>
    <col min="2" max="2" width="12.5546875" customWidth="1"/>
    <col min="4" max="4" width="24.5546875" customWidth="1"/>
    <col min="5" max="5" width="6.109375" customWidth="1"/>
  </cols>
  <sheetData>
    <row r="1" spans="1:7" ht="21.6" customHeight="1">
      <c r="A1" s="148" t="s">
        <v>0</v>
      </c>
      <c r="B1" s="148" t="s">
        <v>1</v>
      </c>
      <c r="C1" s="148" t="s">
        <v>2</v>
      </c>
      <c r="D1" s="148" t="s">
        <v>21</v>
      </c>
      <c r="E1" s="148" t="s">
        <v>4</v>
      </c>
      <c r="F1" s="148" t="s">
        <v>5</v>
      </c>
      <c r="G1" s="148" t="s">
        <v>6</v>
      </c>
    </row>
    <row r="2" spans="1:7" ht="58.8" customHeight="1">
      <c r="A2" s="9">
        <v>1</v>
      </c>
      <c r="B2" s="10" t="s">
        <v>269</v>
      </c>
      <c r="C2" s="15">
        <v>616026</v>
      </c>
      <c r="D2" s="15" t="s">
        <v>26</v>
      </c>
      <c r="E2" s="9">
        <v>5</v>
      </c>
      <c r="F2" s="9">
        <v>5614</v>
      </c>
      <c r="G2" s="12">
        <f>E2*F2</f>
        <v>28070</v>
      </c>
    </row>
    <row r="3" spans="1:7">
      <c r="A3" s="192" t="s">
        <v>6</v>
      </c>
      <c r="B3" s="193"/>
      <c r="C3" s="193"/>
      <c r="D3" s="193"/>
      <c r="E3" s="193"/>
      <c r="F3" s="194"/>
      <c r="G3" s="148">
        <f>SUM(G2)</f>
        <v>28070</v>
      </c>
    </row>
    <row r="4" spans="1:7">
      <c r="A4" s="192" t="s">
        <v>8</v>
      </c>
      <c r="B4" s="193"/>
      <c r="C4" s="193"/>
      <c r="D4" s="193"/>
      <c r="E4" s="193"/>
      <c r="F4" s="194"/>
      <c r="G4" s="148">
        <f>G3*9%</f>
        <v>2526.2999999999997</v>
      </c>
    </row>
    <row r="5" spans="1:7">
      <c r="A5" s="192" t="s">
        <v>9</v>
      </c>
      <c r="B5" s="193"/>
      <c r="C5" s="193"/>
      <c r="D5" s="193"/>
      <c r="E5" s="193"/>
      <c r="F5" s="194"/>
      <c r="G5" s="148">
        <f>G3*9%</f>
        <v>2526.2999999999997</v>
      </c>
    </row>
    <row r="6" spans="1:7">
      <c r="A6" s="192" t="s">
        <v>7</v>
      </c>
      <c r="B6" s="193"/>
      <c r="C6" s="193"/>
      <c r="D6" s="193"/>
      <c r="E6" s="193"/>
      <c r="F6" s="194"/>
      <c r="G6" s="148">
        <f>SUM(G3:G5)</f>
        <v>33122.6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E22" sqref="E22"/>
    </sheetView>
  </sheetViews>
  <sheetFormatPr defaultRowHeight="14.4"/>
  <cols>
    <col min="1" max="1" width="6.109375" customWidth="1"/>
    <col min="2" max="2" width="22.21875" customWidth="1"/>
    <col min="4" max="4" width="38.88671875" customWidth="1"/>
    <col min="5" max="5" width="5.33203125" customWidth="1"/>
    <col min="6" max="6" width="7.44140625" customWidth="1"/>
    <col min="7" max="7" width="11.88671875" customWidth="1"/>
  </cols>
  <sheetData>
    <row r="1" spans="1:7" ht="16.8" customHeight="1">
      <c r="A1" s="149" t="s">
        <v>0</v>
      </c>
      <c r="B1" s="149" t="s">
        <v>1</v>
      </c>
      <c r="C1" s="149" t="s">
        <v>2</v>
      </c>
      <c r="D1" s="149" t="s">
        <v>21</v>
      </c>
      <c r="E1" s="149" t="s">
        <v>4</v>
      </c>
      <c r="F1" s="149" t="s">
        <v>5</v>
      </c>
      <c r="G1" s="149" t="s">
        <v>6</v>
      </c>
    </row>
    <row r="2" spans="1:7" ht="19.2" customHeight="1">
      <c r="A2" s="9">
        <v>1</v>
      </c>
      <c r="B2" s="6" t="s">
        <v>270</v>
      </c>
      <c r="C2" s="15">
        <v>615181</v>
      </c>
      <c r="D2" s="15" t="s">
        <v>49</v>
      </c>
      <c r="E2" s="9">
        <v>10</v>
      </c>
      <c r="F2" s="9">
        <v>2400</v>
      </c>
      <c r="G2" s="9">
        <f>E2*F2</f>
        <v>24000</v>
      </c>
    </row>
    <row r="3" spans="1:7" ht="18.600000000000001" customHeight="1">
      <c r="A3" s="9">
        <v>2</v>
      </c>
      <c r="B3" s="6" t="s">
        <v>270</v>
      </c>
      <c r="C3" s="15" t="s">
        <v>63</v>
      </c>
      <c r="D3" s="15" t="s">
        <v>64</v>
      </c>
      <c r="E3" s="9">
        <v>5</v>
      </c>
      <c r="F3" s="9">
        <v>1908</v>
      </c>
      <c r="G3" s="9">
        <f t="shared" ref="G3:G7" si="0">E3*F3</f>
        <v>9540</v>
      </c>
    </row>
    <row r="4" spans="1:7" ht="20.399999999999999" customHeight="1">
      <c r="A4" s="9">
        <v>3</v>
      </c>
      <c r="B4" s="6" t="s">
        <v>270</v>
      </c>
      <c r="C4" s="15" t="s">
        <v>11</v>
      </c>
      <c r="D4" s="15" t="s">
        <v>12</v>
      </c>
      <c r="E4" s="9">
        <v>100</v>
      </c>
      <c r="F4" s="9">
        <v>565</v>
      </c>
      <c r="G4" s="9">
        <f t="shared" si="0"/>
        <v>56500</v>
      </c>
    </row>
    <row r="5" spans="1:7" ht="63" customHeight="1">
      <c r="A5" s="9">
        <v>4</v>
      </c>
      <c r="B5" s="11" t="s">
        <v>270</v>
      </c>
      <c r="C5" s="31">
        <v>719031</v>
      </c>
      <c r="D5" s="31" t="s">
        <v>303</v>
      </c>
      <c r="E5" s="9">
        <v>5</v>
      </c>
      <c r="F5" s="9">
        <v>45000</v>
      </c>
      <c r="G5" s="9">
        <f t="shared" si="0"/>
        <v>225000</v>
      </c>
    </row>
    <row r="6" spans="1:7" ht="25.8" customHeight="1">
      <c r="A6" s="9">
        <v>5</v>
      </c>
      <c r="B6" s="11" t="s">
        <v>301</v>
      </c>
      <c r="C6" s="15">
        <v>616026</v>
      </c>
      <c r="D6" s="15" t="s">
        <v>26</v>
      </c>
      <c r="E6" s="9">
        <v>6</v>
      </c>
      <c r="F6" s="9">
        <v>5614</v>
      </c>
      <c r="G6" s="9">
        <f t="shared" si="0"/>
        <v>33684</v>
      </c>
    </row>
    <row r="7" spans="1:7" ht="17.399999999999999" customHeight="1">
      <c r="A7" s="9">
        <v>6</v>
      </c>
      <c r="B7" s="10" t="s">
        <v>270</v>
      </c>
      <c r="C7" s="13">
        <v>646872</v>
      </c>
      <c r="D7" s="13" t="s">
        <v>17</v>
      </c>
      <c r="E7" s="9">
        <v>2</v>
      </c>
      <c r="F7" s="9">
        <v>3555</v>
      </c>
      <c r="G7" s="9">
        <f t="shared" si="0"/>
        <v>7110</v>
      </c>
    </row>
    <row r="8" spans="1:7">
      <c r="A8" s="198" t="s">
        <v>6</v>
      </c>
      <c r="B8" s="198"/>
      <c r="C8" s="198"/>
      <c r="D8" s="198"/>
      <c r="E8" s="198"/>
      <c r="F8" s="198"/>
      <c r="G8" s="149">
        <f>SUM(G2:G7)</f>
        <v>355834</v>
      </c>
    </row>
    <row r="9" spans="1:7">
      <c r="A9" s="198" t="s">
        <v>8</v>
      </c>
      <c r="B9" s="198"/>
      <c r="C9" s="198"/>
      <c r="D9" s="198"/>
      <c r="E9" s="198"/>
      <c r="F9" s="198"/>
      <c r="G9" s="149">
        <f>G8*9%</f>
        <v>32025.059999999998</v>
      </c>
    </row>
    <row r="10" spans="1:7">
      <c r="A10" s="198" t="s">
        <v>9</v>
      </c>
      <c r="B10" s="198"/>
      <c r="C10" s="198"/>
      <c r="D10" s="198"/>
      <c r="E10" s="198"/>
      <c r="F10" s="198"/>
      <c r="G10" s="149">
        <f>G8*9%</f>
        <v>32025.059999999998</v>
      </c>
    </row>
    <row r="11" spans="1:7">
      <c r="A11" s="198" t="s">
        <v>7</v>
      </c>
      <c r="B11" s="198"/>
      <c r="C11" s="198"/>
      <c r="D11" s="198"/>
      <c r="E11" s="198"/>
      <c r="F11" s="198"/>
      <c r="G11" s="149">
        <f>SUM(G8:G10)</f>
        <v>419884.12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D10" sqref="D10"/>
    </sheetView>
  </sheetViews>
  <sheetFormatPr defaultRowHeight="14.4"/>
  <cols>
    <col min="1" max="1" width="6.77734375" customWidth="1"/>
    <col min="2" max="2" width="23.109375" customWidth="1"/>
    <col min="4" max="4" width="24.88671875" customWidth="1"/>
    <col min="5" max="5" width="6.21875" customWidth="1"/>
  </cols>
  <sheetData>
    <row r="1" spans="1:7" ht="19.8" customHeight="1">
      <c r="A1" s="149" t="s">
        <v>0</v>
      </c>
      <c r="B1" s="149" t="s">
        <v>1</v>
      </c>
      <c r="C1" s="149" t="s">
        <v>2</v>
      </c>
      <c r="D1" s="149" t="s">
        <v>21</v>
      </c>
      <c r="E1" s="149" t="s">
        <v>4</v>
      </c>
      <c r="F1" s="149" t="s">
        <v>5</v>
      </c>
      <c r="G1" s="149" t="s">
        <v>6</v>
      </c>
    </row>
    <row r="2" spans="1:7" ht="26.4">
      <c r="A2" s="9">
        <v>1</v>
      </c>
      <c r="B2" s="11" t="s">
        <v>300</v>
      </c>
      <c r="C2" s="15">
        <v>615181</v>
      </c>
      <c r="D2" s="15" t="s">
        <v>49</v>
      </c>
      <c r="E2" s="9">
        <v>5</v>
      </c>
      <c r="F2" s="9">
        <v>2400</v>
      </c>
      <c r="G2" s="12">
        <f>E2*F2</f>
        <v>12000</v>
      </c>
    </row>
    <row r="3" spans="1:7" ht="26.4">
      <c r="A3" s="12">
        <v>2</v>
      </c>
      <c r="B3" s="10" t="s">
        <v>269</v>
      </c>
      <c r="C3" s="41">
        <v>616026</v>
      </c>
      <c r="D3" s="41" t="s">
        <v>26</v>
      </c>
      <c r="E3" s="12">
        <v>8</v>
      </c>
      <c r="F3" s="12">
        <v>5614</v>
      </c>
      <c r="G3" s="12">
        <f>E3*F3</f>
        <v>44912</v>
      </c>
    </row>
    <row r="4" spans="1:7" ht="26.4">
      <c r="A4" s="9">
        <v>3</v>
      </c>
      <c r="B4" s="11" t="s">
        <v>300</v>
      </c>
      <c r="C4" s="11">
        <v>646872</v>
      </c>
      <c r="D4" s="11" t="s">
        <v>17</v>
      </c>
      <c r="E4" s="9">
        <v>5</v>
      </c>
      <c r="F4" s="9">
        <v>3555</v>
      </c>
      <c r="G4" s="9">
        <f>E4*F4</f>
        <v>17775</v>
      </c>
    </row>
    <row r="5" spans="1:7">
      <c r="A5" s="192" t="s">
        <v>6</v>
      </c>
      <c r="B5" s="193"/>
      <c r="C5" s="193"/>
      <c r="D5" s="193"/>
      <c r="E5" s="193"/>
      <c r="F5" s="194"/>
      <c r="G5" s="149">
        <f>SUM(G2:G4)</f>
        <v>74687</v>
      </c>
    </row>
    <row r="6" spans="1:7">
      <c r="A6" s="192" t="s">
        <v>8</v>
      </c>
      <c r="B6" s="193"/>
      <c r="C6" s="193"/>
      <c r="D6" s="193"/>
      <c r="E6" s="193"/>
      <c r="F6" s="194"/>
      <c r="G6" s="149">
        <f>G5*9%</f>
        <v>6721.83</v>
      </c>
    </row>
    <row r="7" spans="1:7">
      <c r="A7" s="192" t="s">
        <v>9</v>
      </c>
      <c r="B7" s="193"/>
      <c r="C7" s="193"/>
      <c r="D7" s="193"/>
      <c r="E7" s="193"/>
      <c r="F7" s="194"/>
      <c r="G7" s="149">
        <f>G5*9%</f>
        <v>6721.83</v>
      </c>
    </row>
    <row r="8" spans="1:7">
      <c r="A8" s="192" t="s">
        <v>7</v>
      </c>
      <c r="B8" s="193"/>
      <c r="C8" s="193"/>
      <c r="D8" s="193"/>
      <c r="E8" s="193"/>
      <c r="F8" s="194"/>
      <c r="G8" s="149">
        <f>SUM(G5:G7)</f>
        <v>88130.66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11"/>
  <sheetViews>
    <sheetView workbookViewId="0">
      <selection activeCell="D6" sqref="D6"/>
    </sheetView>
  </sheetViews>
  <sheetFormatPr defaultRowHeight="14.4"/>
  <cols>
    <col min="1" max="1" width="6.5546875" customWidth="1"/>
    <col min="2" max="2" width="12.33203125" customWidth="1"/>
    <col min="4" max="4" width="53.109375" customWidth="1"/>
    <col min="5" max="5" width="6.88671875" customWidth="1"/>
    <col min="6" max="6" width="7.6640625" customWidth="1"/>
    <col min="7" max="7" width="11.5546875" customWidth="1"/>
  </cols>
  <sheetData>
    <row r="1" spans="1:10">
      <c r="A1" s="154" t="s">
        <v>0</v>
      </c>
      <c r="B1" s="154" t="s">
        <v>1</v>
      </c>
      <c r="C1" s="154" t="s">
        <v>2</v>
      </c>
      <c r="D1" s="154" t="s">
        <v>21</v>
      </c>
      <c r="E1" s="154" t="s">
        <v>4</v>
      </c>
      <c r="F1" s="154" t="s">
        <v>5</v>
      </c>
      <c r="G1" s="154" t="s">
        <v>6</v>
      </c>
    </row>
    <row r="2" spans="1:10" ht="71.400000000000006" customHeight="1">
      <c r="A2" s="9">
        <v>1</v>
      </c>
      <c r="B2" s="6" t="s">
        <v>270</v>
      </c>
      <c r="C2" s="11">
        <v>724214</v>
      </c>
      <c r="D2" s="11" t="s">
        <v>304</v>
      </c>
      <c r="E2" s="9">
        <v>17</v>
      </c>
      <c r="F2" s="9">
        <v>2490</v>
      </c>
      <c r="G2" s="9">
        <f>E2*F2</f>
        <v>42330</v>
      </c>
    </row>
    <row r="3" spans="1:10" ht="37.799999999999997" customHeight="1">
      <c r="A3" s="9">
        <v>2</v>
      </c>
      <c r="B3" s="6" t="s">
        <v>270</v>
      </c>
      <c r="C3" s="15" t="s">
        <v>14</v>
      </c>
      <c r="D3" s="15" t="s">
        <v>15</v>
      </c>
      <c r="E3" s="9">
        <v>16</v>
      </c>
      <c r="F3" s="9">
        <v>6521</v>
      </c>
      <c r="G3" s="9">
        <f t="shared" ref="G3:G7" si="0">E3*F3</f>
        <v>104336</v>
      </c>
      <c r="H3" t="s">
        <v>308</v>
      </c>
    </row>
    <row r="4" spans="1:10" ht="30" customHeight="1">
      <c r="A4" s="9">
        <v>3</v>
      </c>
      <c r="B4" s="11" t="s">
        <v>305</v>
      </c>
      <c r="C4" s="11">
        <v>646872</v>
      </c>
      <c r="D4" s="11" t="s">
        <v>17</v>
      </c>
      <c r="E4" s="9">
        <v>5</v>
      </c>
      <c r="F4" s="9">
        <v>3555</v>
      </c>
      <c r="G4" s="9">
        <f t="shared" si="0"/>
        <v>17775</v>
      </c>
    </row>
    <row r="5" spans="1:10" ht="31.8" customHeight="1">
      <c r="A5" s="9">
        <v>4</v>
      </c>
      <c r="B5" s="6" t="s">
        <v>306</v>
      </c>
      <c r="C5" s="41">
        <v>663093</v>
      </c>
      <c r="D5" s="90" t="s">
        <v>70</v>
      </c>
      <c r="E5" s="9">
        <v>5</v>
      </c>
      <c r="F5" s="9">
        <v>6615</v>
      </c>
      <c r="G5" s="9">
        <f t="shared" si="0"/>
        <v>33075</v>
      </c>
    </row>
    <row r="6" spans="1:10" ht="38.4" customHeight="1">
      <c r="A6" s="9">
        <v>5</v>
      </c>
      <c r="B6" s="6" t="s">
        <v>270</v>
      </c>
      <c r="C6" s="11">
        <v>719381</v>
      </c>
      <c r="D6" s="90" t="s">
        <v>307</v>
      </c>
      <c r="E6" s="9">
        <v>6</v>
      </c>
      <c r="F6" s="9">
        <v>9999</v>
      </c>
      <c r="G6" s="9">
        <f t="shared" si="0"/>
        <v>59994</v>
      </c>
      <c r="J6">
        <f>19+17</f>
        <v>36</v>
      </c>
    </row>
    <row r="7" spans="1:10" ht="33" customHeight="1">
      <c r="A7" s="9">
        <v>6</v>
      </c>
      <c r="B7" s="6" t="s">
        <v>309</v>
      </c>
      <c r="C7" s="15">
        <v>616026</v>
      </c>
      <c r="D7" s="15" t="s">
        <v>26</v>
      </c>
      <c r="E7" s="9">
        <v>4</v>
      </c>
      <c r="F7" s="9">
        <v>5614</v>
      </c>
      <c r="G7" s="9">
        <f t="shared" si="0"/>
        <v>22456</v>
      </c>
    </row>
    <row r="8" spans="1:10">
      <c r="A8" s="198" t="s">
        <v>6</v>
      </c>
      <c r="B8" s="198"/>
      <c r="C8" s="198"/>
      <c r="D8" s="198"/>
      <c r="E8" s="198"/>
      <c r="F8" s="198"/>
      <c r="G8" s="154">
        <f>SUM(G2:G7)</f>
        <v>279966</v>
      </c>
    </row>
    <row r="9" spans="1:10">
      <c r="A9" s="198" t="s">
        <v>8</v>
      </c>
      <c r="B9" s="198"/>
      <c r="C9" s="198"/>
      <c r="D9" s="198"/>
      <c r="E9" s="198"/>
      <c r="F9" s="198"/>
      <c r="G9" s="154">
        <f>G8*9%</f>
        <v>25196.94</v>
      </c>
    </row>
    <row r="10" spans="1:10">
      <c r="A10" s="198" t="s">
        <v>9</v>
      </c>
      <c r="B10" s="198"/>
      <c r="C10" s="198"/>
      <c r="D10" s="198"/>
      <c r="E10" s="198"/>
      <c r="F10" s="198"/>
      <c r="G10" s="154">
        <f>G8*9%</f>
        <v>25196.94</v>
      </c>
    </row>
    <row r="11" spans="1:10">
      <c r="A11" s="198" t="s">
        <v>7</v>
      </c>
      <c r="B11" s="198"/>
      <c r="C11" s="198"/>
      <c r="D11" s="198"/>
      <c r="E11" s="198"/>
      <c r="F11" s="198"/>
      <c r="G11" s="154">
        <f>SUM(G8:G10)</f>
        <v>330359.88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  <pageSetup paperSize="9" orientation="portrait" horizontalDpi="0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O8" sqref="O8"/>
    </sheetView>
  </sheetViews>
  <sheetFormatPr defaultRowHeight="14.4"/>
  <cols>
    <col min="2" max="2" width="22.21875" customWidth="1"/>
    <col min="4" max="4" width="28.77734375" customWidth="1"/>
    <col min="7" max="7" width="9.5546875" bestFit="1" customWidth="1"/>
  </cols>
  <sheetData>
    <row r="1" spans="1:7">
      <c r="A1" s="154" t="s">
        <v>0</v>
      </c>
      <c r="B1" s="154" t="s">
        <v>1</v>
      </c>
      <c r="C1" s="154" t="s">
        <v>2</v>
      </c>
      <c r="D1" s="154" t="s">
        <v>21</v>
      </c>
      <c r="E1" s="154" t="s">
        <v>4</v>
      </c>
      <c r="F1" s="154" t="s">
        <v>5</v>
      </c>
      <c r="G1" s="154" t="s">
        <v>6</v>
      </c>
    </row>
    <row r="2" spans="1:7" ht="26.4">
      <c r="A2" s="9">
        <v>1</v>
      </c>
      <c r="B2" s="11" t="s">
        <v>300</v>
      </c>
      <c r="C2" s="15">
        <v>663093</v>
      </c>
      <c r="D2" s="31" t="s">
        <v>70</v>
      </c>
      <c r="E2" s="9">
        <v>2</v>
      </c>
      <c r="F2" s="9">
        <v>6615</v>
      </c>
      <c r="G2" s="9">
        <f>E2*F2</f>
        <v>13230</v>
      </c>
    </row>
    <row r="3" spans="1:7" ht="26.4">
      <c r="A3" s="12">
        <v>2</v>
      </c>
      <c r="B3" s="10" t="s">
        <v>269</v>
      </c>
      <c r="C3" s="41">
        <v>616026</v>
      </c>
      <c r="D3" s="41" t="s">
        <v>26</v>
      </c>
      <c r="E3" s="12">
        <v>4</v>
      </c>
      <c r="F3" s="12">
        <v>5614</v>
      </c>
      <c r="G3" s="12">
        <f>E3*F3</f>
        <v>22456</v>
      </c>
    </row>
    <row r="4" spans="1:7" ht="26.4">
      <c r="A4" s="9">
        <v>3</v>
      </c>
      <c r="B4" s="11" t="s">
        <v>300</v>
      </c>
      <c r="C4" s="15">
        <v>668330</v>
      </c>
      <c r="D4" s="15" t="s">
        <v>43</v>
      </c>
      <c r="E4" s="9">
        <v>15</v>
      </c>
      <c r="F4" s="9">
        <v>6000</v>
      </c>
      <c r="G4" s="9">
        <f>E4*F4</f>
        <v>90000</v>
      </c>
    </row>
    <row r="5" spans="1:7">
      <c r="A5" s="198" t="s">
        <v>6</v>
      </c>
      <c r="B5" s="198"/>
      <c r="C5" s="198"/>
      <c r="D5" s="198"/>
      <c r="E5" s="198"/>
      <c r="F5" s="198"/>
      <c r="G5" s="154">
        <f>SUM(G2:G4)</f>
        <v>125686</v>
      </c>
    </row>
    <row r="6" spans="1:7">
      <c r="A6" s="198" t="s">
        <v>8</v>
      </c>
      <c r="B6" s="198"/>
      <c r="C6" s="198"/>
      <c r="D6" s="198"/>
      <c r="E6" s="198"/>
      <c r="F6" s="198"/>
      <c r="G6" s="154">
        <f>G5*9%</f>
        <v>11311.74</v>
      </c>
    </row>
    <row r="7" spans="1:7">
      <c r="A7" s="198" t="s">
        <v>9</v>
      </c>
      <c r="B7" s="198"/>
      <c r="C7" s="198"/>
      <c r="D7" s="198"/>
      <c r="E7" s="198"/>
      <c r="F7" s="198"/>
      <c r="G7" s="154">
        <f>G5*9%</f>
        <v>11311.74</v>
      </c>
    </row>
    <row r="8" spans="1:7">
      <c r="A8" s="198" t="s">
        <v>7</v>
      </c>
      <c r="B8" s="198"/>
      <c r="C8" s="198"/>
      <c r="D8" s="198"/>
      <c r="E8" s="198"/>
      <c r="F8" s="198"/>
      <c r="G8" s="154">
        <f>SUM(G5:G7)</f>
        <v>148309.47999999998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22" sqref="E22"/>
    </sheetView>
  </sheetViews>
  <sheetFormatPr defaultRowHeight="14.4"/>
  <cols>
    <col min="2" max="2" width="39.77734375" customWidth="1"/>
  </cols>
  <sheetData>
    <row r="1" spans="1:5">
      <c r="A1" s="155" t="s">
        <v>0</v>
      </c>
      <c r="B1" s="155" t="s">
        <v>21</v>
      </c>
      <c r="C1" s="155" t="s">
        <v>4</v>
      </c>
      <c r="D1" s="155" t="s">
        <v>5</v>
      </c>
      <c r="E1" s="155" t="s">
        <v>6</v>
      </c>
    </row>
    <row r="2" spans="1:5">
      <c r="A2" s="229">
        <v>1</v>
      </c>
      <c r="B2" s="15" t="s">
        <v>311</v>
      </c>
      <c r="C2" s="9">
        <v>4</v>
      </c>
      <c r="D2" s="9">
        <v>600</v>
      </c>
      <c r="E2" s="9">
        <f>C2*D2</f>
        <v>2400</v>
      </c>
    </row>
    <row r="3" spans="1:5">
      <c r="A3" s="230"/>
      <c r="B3" s="15" t="s">
        <v>310</v>
      </c>
      <c r="C3" s="9">
        <v>1</v>
      </c>
      <c r="D3" s="9">
        <v>1100</v>
      </c>
      <c r="E3" s="9">
        <f t="shared" ref="E3:E5" si="0">C3*D3</f>
        <v>1100</v>
      </c>
    </row>
    <row r="4" spans="1:5">
      <c r="A4" s="9">
        <v>2</v>
      </c>
      <c r="B4" s="15" t="s">
        <v>312</v>
      </c>
      <c r="C4" s="9">
        <v>1</v>
      </c>
      <c r="D4" s="9">
        <v>2700</v>
      </c>
      <c r="E4" s="9">
        <f t="shared" si="0"/>
        <v>2700</v>
      </c>
    </row>
    <row r="5" spans="1:5">
      <c r="A5" s="9">
        <v>3</v>
      </c>
      <c r="B5" s="114" t="s">
        <v>84</v>
      </c>
      <c r="C5" s="9">
        <v>1</v>
      </c>
      <c r="D5" s="9">
        <v>1000</v>
      </c>
      <c r="E5" s="9">
        <f t="shared" si="0"/>
        <v>1000</v>
      </c>
    </row>
    <row r="6" spans="1:5">
      <c r="A6" s="198" t="s">
        <v>6</v>
      </c>
      <c r="B6" s="198"/>
      <c r="C6" s="198"/>
      <c r="D6" s="198"/>
      <c r="E6" s="155">
        <f>SUM(E2:E5)</f>
        <v>7200</v>
      </c>
    </row>
    <row r="7" spans="1:5">
      <c r="A7" s="198" t="s">
        <v>8</v>
      </c>
      <c r="B7" s="198"/>
      <c r="C7" s="198"/>
      <c r="D7" s="198"/>
      <c r="E7" s="155">
        <f>E6*9%</f>
        <v>648</v>
      </c>
    </row>
    <row r="8" spans="1:5">
      <c r="A8" s="198" t="s">
        <v>9</v>
      </c>
      <c r="B8" s="198"/>
      <c r="C8" s="198"/>
      <c r="D8" s="198"/>
      <c r="E8" s="155">
        <f>E6*9%</f>
        <v>648</v>
      </c>
    </row>
    <row r="9" spans="1:5">
      <c r="A9" s="198" t="s">
        <v>7</v>
      </c>
      <c r="B9" s="198"/>
      <c r="C9" s="198"/>
      <c r="D9" s="198"/>
      <c r="E9" s="155">
        <f>SUM(E6:E8)</f>
        <v>8496</v>
      </c>
    </row>
  </sheetData>
  <mergeCells count="5">
    <mergeCell ref="A6:D6"/>
    <mergeCell ref="A7:D7"/>
    <mergeCell ref="A8:D8"/>
    <mergeCell ref="A9:D9"/>
    <mergeCell ref="A2:A3"/>
  </mergeCell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D6" sqref="D6"/>
    </sheetView>
  </sheetViews>
  <sheetFormatPr defaultRowHeight="14.4"/>
  <cols>
    <col min="1" max="1" width="6" customWidth="1"/>
    <col min="2" max="2" width="12.88671875" customWidth="1"/>
    <col min="4" max="4" width="36" customWidth="1"/>
    <col min="5" max="5" width="5.88671875" customWidth="1"/>
    <col min="6" max="6" width="6.44140625" customWidth="1"/>
    <col min="7" max="7" width="9.5546875" bestFit="1" customWidth="1"/>
  </cols>
  <sheetData>
    <row r="1" spans="1:7" ht="21.6" customHeight="1">
      <c r="A1" s="156" t="s">
        <v>0</v>
      </c>
      <c r="B1" s="156" t="s">
        <v>1</v>
      </c>
      <c r="C1" s="156" t="s">
        <v>2</v>
      </c>
      <c r="D1" s="156" t="s">
        <v>21</v>
      </c>
      <c r="E1" s="156" t="s">
        <v>4</v>
      </c>
      <c r="F1" s="156" t="s">
        <v>5</v>
      </c>
      <c r="G1" s="156" t="s">
        <v>6</v>
      </c>
    </row>
    <row r="2" spans="1:7" ht="37.200000000000003" customHeight="1">
      <c r="A2" s="9">
        <v>1</v>
      </c>
      <c r="B2" s="6" t="s">
        <v>270</v>
      </c>
      <c r="C2" s="15" t="s">
        <v>14</v>
      </c>
      <c r="D2" s="15" t="s">
        <v>15</v>
      </c>
      <c r="E2" s="9">
        <v>14</v>
      </c>
      <c r="F2" s="9">
        <v>6521</v>
      </c>
      <c r="G2" s="9">
        <f>E2*F2</f>
        <v>91294</v>
      </c>
    </row>
    <row r="3" spans="1:7" ht="33" customHeight="1">
      <c r="A3" s="9">
        <v>2</v>
      </c>
      <c r="B3" s="11" t="s">
        <v>270</v>
      </c>
      <c r="C3" s="15">
        <v>630059</v>
      </c>
      <c r="D3" s="15" t="s">
        <v>54</v>
      </c>
      <c r="E3" s="9">
        <v>20</v>
      </c>
      <c r="F3" s="9">
        <v>4048</v>
      </c>
      <c r="G3" s="9">
        <f t="shared" ref="G3:G6" si="0">E3*F3</f>
        <v>80960</v>
      </c>
    </row>
    <row r="4" spans="1:7" ht="33.6" customHeight="1">
      <c r="A4" s="9">
        <v>3</v>
      </c>
      <c r="B4" s="6" t="s">
        <v>309</v>
      </c>
      <c r="C4" s="15" t="s">
        <v>63</v>
      </c>
      <c r="D4" s="15" t="s">
        <v>64</v>
      </c>
      <c r="E4" s="9">
        <v>10</v>
      </c>
      <c r="F4" s="9">
        <v>1908</v>
      </c>
      <c r="G4" s="9">
        <f t="shared" si="0"/>
        <v>19080</v>
      </c>
    </row>
    <row r="5" spans="1:7" ht="26.4">
      <c r="A5" s="9">
        <v>4</v>
      </c>
      <c r="B5" s="6" t="s">
        <v>309</v>
      </c>
      <c r="C5" s="15">
        <v>616026</v>
      </c>
      <c r="D5" s="15" t="s">
        <v>26</v>
      </c>
      <c r="E5" s="9">
        <v>8</v>
      </c>
      <c r="F5" s="9">
        <v>5614</v>
      </c>
      <c r="G5" s="9">
        <f t="shared" si="0"/>
        <v>44912</v>
      </c>
    </row>
    <row r="6" spans="1:7" ht="90" customHeight="1">
      <c r="A6" s="9">
        <v>5</v>
      </c>
      <c r="B6" s="11" t="s">
        <v>316</v>
      </c>
      <c r="C6" s="11">
        <v>719381</v>
      </c>
      <c r="D6" s="11" t="s">
        <v>317</v>
      </c>
      <c r="E6" s="9">
        <v>8</v>
      </c>
      <c r="F6" s="9">
        <v>9999</v>
      </c>
      <c r="G6" s="9">
        <f t="shared" si="0"/>
        <v>79992</v>
      </c>
    </row>
    <row r="7" spans="1:7">
      <c r="A7" s="198" t="s">
        <v>6</v>
      </c>
      <c r="B7" s="198"/>
      <c r="C7" s="198"/>
      <c r="D7" s="198"/>
      <c r="E7" s="198"/>
      <c r="F7" s="198"/>
      <c r="G7" s="156">
        <f>SUM(G2:G6)</f>
        <v>316238</v>
      </c>
    </row>
    <row r="8" spans="1:7">
      <c r="A8" s="198" t="s">
        <v>8</v>
      </c>
      <c r="B8" s="198"/>
      <c r="C8" s="198"/>
      <c r="D8" s="198"/>
      <c r="E8" s="198"/>
      <c r="F8" s="198"/>
      <c r="G8" s="156">
        <f>G7*9%</f>
        <v>28461.42</v>
      </c>
    </row>
    <row r="9" spans="1:7">
      <c r="A9" s="198" t="s">
        <v>9</v>
      </c>
      <c r="B9" s="198"/>
      <c r="C9" s="198"/>
      <c r="D9" s="198"/>
      <c r="E9" s="198"/>
      <c r="F9" s="198"/>
      <c r="G9" s="156">
        <f>G7*9%</f>
        <v>28461.42</v>
      </c>
    </row>
    <row r="10" spans="1:7">
      <c r="A10" s="198" t="s">
        <v>7</v>
      </c>
      <c r="B10" s="198"/>
      <c r="C10" s="198"/>
      <c r="D10" s="198"/>
      <c r="E10" s="198"/>
      <c r="F10" s="198"/>
      <c r="G10" s="156">
        <f>SUM(G7:G9)</f>
        <v>373160.83999999997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F18" sqref="F18"/>
    </sheetView>
  </sheetViews>
  <sheetFormatPr defaultRowHeight="14.4"/>
  <cols>
    <col min="1" max="1" width="6.5546875" customWidth="1"/>
    <col min="2" max="2" width="24.5546875" customWidth="1"/>
    <col min="4" max="4" width="31.5546875" customWidth="1"/>
    <col min="5" max="5" width="6.88671875" customWidth="1"/>
    <col min="6" max="6" width="7.109375" customWidth="1"/>
    <col min="7" max="7" width="9.5546875" bestFit="1" customWidth="1"/>
  </cols>
  <sheetData>
    <row r="1" spans="1:7" ht="18.600000000000001" customHeight="1">
      <c r="A1" s="157" t="s">
        <v>0</v>
      </c>
      <c r="B1" s="157" t="s">
        <v>1</v>
      </c>
      <c r="C1" s="157" t="s">
        <v>2</v>
      </c>
      <c r="D1" s="157" t="s">
        <v>21</v>
      </c>
      <c r="E1" s="157" t="s">
        <v>4</v>
      </c>
      <c r="F1" s="157" t="s">
        <v>5</v>
      </c>
      <c r="G1" s="157" t="s">
        <v>6</v>
      </c>
    </row>
    <row r="2" spans="1:7" ht="24.6" customHeight="1">
      <c r="A2" s="158">
        <v>1</v>
      </c>
      <c r="B2" s="10" t="s">
        <v>313</v>
      </c>
      <c r="C2" s="41">
        <v>615181</v>
      </c>
      <c r="D2" s="41" t="s">
        <v>49</v>
      </c>
      <c r="E2" s="158">
        <v>2</v>
      </c>
      <c r="F2" s="158">
        <v>2400</v>
      </c>
      <c r="G2" s="158">
        <f t="shared" ref="G2:G7" si="0">E2*F2</f>
        <v>4800</v>
      </c>
    </row>
    <row r="3" spans="1:7" ht="40.799999999999997" customHeight="1">
      <c r="A3" s="9">
        <v>2</v>
      </c>
      <c r="B3" s="11" t="s">
        <v>314</v>
      </c>
      <c r="C3" s="15">
        <v>616026</v>
      </c>
      <c r="D3" s="15" t="s">
        <v>26</v>
      </c>
      <c r="E3" s="9">
        <v>18</v>
      </c>
      <c r="F3" s="9">
        <v>5614</v>
      </c>
      <c r="G3" s="9">
        <f t="shared" si="0"/>
        <v>101052</v>
      </c>
    </row>
    <row r="4" spans="1:7" ht="32.4" customHeight="1">
      <c r="A4" s="9">
        <v>3</v>
      </c>
      <c r="B4" s="11" t="s">
        <v>313</v>
      </c>
      <c r="C4" s="11">
        <v>632215</v>
      </c>
      <c r="D4" s="11" t="s">
        <v>16</v>
      </c>
      <c r="E4" s="9">
        <v>4</v>
      </c>
      <c r="F4" s="9">
        <v>5738</v>
      </c>
      <c r="G4" s="9">
        <f t="shared" si="0"/>
        <v>22952</v>
      </c>
    </row>
    <row r="5" spans="1:7" ht="34.200000000000003" customHeight="1">
      <c r="A5" s="9">
        <v>4</v>
      </c>
      <c r="B5" s="11" t="s">
        <v>315</v>
      </c>
      <c r="C5" s="11">
        <v>635656</v>
      </c>
      <c r="D5" s="15" t="s">
        <v>156</v>
      </c>
      <c r="E5" s="9">
        <v>15</v>
      </c>
      <c r="F5" s="9">
        <v>2818</v>
      </c>
      <c r="G5" s="9">
        <f t="shared" si="0"/>
        <v>42270</v>
      </c>
    </row>
    <row r="6" spans="1:7" ht="31.2" customHeight="1">
      <c r="A6" s="9">
        <v>5</v>
      </c>
      <c r="B6" s="11" t="s">
        <v>313</v>
      </c>
      <c r="C6" s="11">
        <v>646872</v>
      </c>
      <c r="D6" s="11" t="s">
        <v>17</v>
      </c>
      <c r="E6" s="9">
        <v>20</v>
      </c>
      <c r="F6" s="9">
        <v>3555</v>
      </c>
      <c r="G6" s="9">
        <f t="shared" si="0"/>
        <v>71100</v>
      </c>
    </row>
    <row r="7" spans="1:7" ht="43.8" customHeight="1">
      <c r="A7" s="9">
        <v>6</v>
      </c>
      <c r="B7" s="11" t="s">
        <v>313</v>
      </c>
      <c r="C7" s="11">
        <v>719381</v>
      </c>
      <c r="D7" s="11" t="s">
        <v>318</v>
      </c>
      <c r="E7" s="9">
        <v>1</v>
      </c>
      <c r="F7" s="9">
        <v>9999</v>
      </c>
      <c r="G7" s="9">
        <f t="shared" si="0"/>
        <v>9999</v>
      </c>
    </row>
    <row r="8" spans="1:7">
      <c r="A8" s="198" t="s">
        <v>6</v>
      </c>
      <c r="B8" s="198"/>
      <c r="C8" s="198"/>
      <c r="D8" s="198"/>
      <c r="E8" s="198"/>
      <c r="F8" s="198"/>
      <c r="G8" s="157">
        <f>SUM(G2:G7)</f>
        <v>252173</v>
      </c>
    </row>
    <row r="9" spans="1:7">
      <c r="A9" s="198" t="s">
        <v>8</v>
      </c>
      <c r="B9" s="198"/>
      <c r="C9" s="198"/>
      <c r="D9" s="198"/>
      <c r="E9" s="198"/>
      <c r="F9" s="198"/>
      <c r="G9" s="157">
        <f>G8*9%</f>
        <v>22695.57</v>
      </c>
    </row>
    <row r="10" spans="1:7">
      <c r="A10" s="198" t="s">
        <v>9</v>
      </c>
      <c r="B10" s="198"/>
      <c r="C10" s="198"/>
      <c r="D10" s="198"/>
      <c r="E10" s="198"/>
      <c r="F10" s="198"/>
      <c r="G10" s="157">
        <f>G8*9%</f>
        <v>22695.57</v>
      </c>
    </row>
    <row r="11" spans="1:7">
      <c r="A11" s="198" t="s">
        <v>7</v>
      </c>
      <c r="B11" s="198"/>
      <c r="C11" s="198"/>
      <c r="D11" s="198"/>
      <c r="E11" s="198"/>
      <c r="F11" s="198"/>
      <c r="G11" s="157">
        <f>SUM(G8:G10)</f>
        <v>297564.14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  <pageSetup paperSize="9" orientation="portrait" horizontalDpi="0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10" sqref="B10"/>
    </sheetView>
  </sheetViews>
  <sheetFormatPr defaultRowHeight="14.4"/>
  <cols>
    <col min="2" max="2" width="12.21875" customWidth="1"/>
    <col min="4" max="4" width="39" customWidth="1"/>
  </cols>
  <sheetData>
    <row r="1" spans="1:7" ht="18.600000000000001" customHeight="1">
      <c r="A1" s="159" t="s">
        <v>0</v>
      </c>
      <c r="B1" s="159" t="s">
        <v>1</v>
      </c>
      <c r="C1" s="159" t="s">
        <v>2</v>
      </c>
      <c r="D1" s="159" t="s">
        <v>21</v>
      </c>
      <c r="E1" s="159" t="s">
        <v>4</v>
      </c>
      <c r="F1" s="159" t="s">
        <v>5</v>
      </c>
      <c r="G1" s="159" t="s">
        <v>6</v>
      </c>
    </row>
    <row r="2" spans="1:7" ht="42.6" customHeight="1">
      <c r="A2" s="9">
        <v>1</v>
      </c>
      <c r="B2" s="6" t="s">
        <v>270</v>
      </c>
      <c r="C2" s="11">
        <v>681149</v>
      </c>
      <c r="D2" s="11" t="s">
        <v>321</v>
      </c>
      <c r="E2" s="9">
        <v>2</v>
      </c>
      <c r="F2" s="9">
        <v>9703</v>
      </c>
      <c r="G2" s="9">
        <f>E2*F2</f>
        <v>19406</v>
      </c>
    </row>
    <row r="3" spans="1:7" ht="26.4">
      <c r="A3" s="9">
        <v>2</v>
      </c>
      <c r="B3" s="6" t="s">
        <v>270</v>
      </c>
      <c r="C3" s="11">
        <v>724214</v>
      </c>
      <c r="D3" s="11" t="s">
        <v>320</v>
      </c>
      <c r="E3" s="9">
        <v>3</v>
      </c>
      <c r="F3" s="9">
        <v>2490</v>
      </c>
      <c r="G3" s="9">
        <f t="shared" ref="G3" si="0">E3*F3</f>
        <v>7470</v>
      </c>
    </row>
    <row r="4" spans="1:7">
      <c r="A4" s="198" t="s">
        <v>6</v>
      </c>
      <c r="B4" s="198"/>
      <c r="C4" s="198"/>
      <c r="D4" s="198"/>
      <c r="E4" s="198"/>
      <c r="F4" s="198"/>
      <c r="G4" s="159">
        <f>SUM(G2:G3)</f>
        <v>26876</v>
      </c>
    </row>
    <row r="5" spans="1:7">
      <c r="A5" s="198" t="s">
        <v>8</v>
      </c>
      <c r="B5" s="198"/>
      <c r="C5" s="198"/>
      <c r="D5" s="198"/>
      <c r="E5" s="198"/>
      <c r="F5" s="198"/>
      <c r="G5" s="159">
        <f>G4*9%</f>
        <v>2418.8399999999997</v>
      </c>
    </row>
    <row r="6" spans="1:7">
      <c r="A6" s="198" t="s">
        <v>9</v>
      </c>
      <c r="B6" s="198"/>
      <c r="C6" s="198"/>
      <c r="D6" s="198"/>
      <c r="E6" s="198"/>
      <c r="F6" s="198"/>
      <c r="G6" s="159">
        <f>G4*9%</f>
        <v>2418.8399999999997</v>
      </c>
    </row>
    <row r="7" spans="1:7">
      <c r="A7" s="198" t="s">
        <v>7</v>
      </c>
      <c r="B7" s="198"/>
      <c r="C7" s="198"/>
      <c r="D7" s="198"/>
      <c r="E7" s="198"/>
      <c r="F7" s="198"/>
      <c r="G7" s="159">
        <f>SUM(G4:G6)</f>
        <v>31713.68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E15" sqref="E15"/>
    </sheetView>
  </sheetViews>
  <sheetFormatPr defaultRowHeight="14.4"/>
  <cols>
    <col min="2" max="2" width="21.5546875" customWidth="1"/>
    <col min="4" max="4" width="19.5546875" customWidth="1"/>
  </cols>
  <sheetData>
    <row r="1" spans="1:7" ht="30.75" customHeight="1">
      <c r="A1" s="7" t="s">
        <v>0</v>
      </c>
      <c r="B1" s="7" t="s">
        <v>1</v>
      </c>
      <c r="C1" s="7" t="s">
        <v>2</v>
      </c>
      <c r="D1" s="7" t="s">
        <v>21</v>
      </c>
      <c r="E1" s="7" t="s">
        <v>4</v>
      </c>
      <c r="F1" s="7" t="s">
        <v>5</v>
      </c>
      <c r="G1" s="7" t="s">
        <v>6</v>
      </c>
    </row>
    <row r="2" spans="1:7" ht="26.4">
      <c r="A2" s="12">
        <v>1</v>
      </c>
      <c r="B2" s="6" t="s">
        <v>40</v>
      </c>
      <c r="C2" s="5">
        <v>668330</v>
      </c>
      <c r="D2" s="5" t="s">
        <v>43</v>
      </c>
      <c r="E2" s="12">
        <v>50</v>
      </c>
      <c r="F2" s="12">
        <v>6000</v>
      </c>
      <c r="G2" s="12">
        <f>E2*F2</f>
        <v>300000</v>
      </c>
    </row>
    <row r="3" spans="1:7">
      <c r="A3" s="192" t="s">
        <v>6</v>
      </c>
      <c r="B3" s="193"/>
      <c r="C3" s="193"/>
      <c r="D3" s="193"/>
      <c r="E3" s="193"/>
      <c r="F3" s="194"/>
      <c r="G3" s="7">
        <f>SUM(G2)</f>
        <v>300000</v>
      </c>
    </row>
    <row r="4" spans="1:7">
      <c r="A4" s="192" t="s">
        <v>8</v>
      </c>
      <c r="B4" s="193"/>
      <c r="C4" s="193"/>
      <c r="D4" s="193"/>
      <c r="E4" s="193"/>
      <c r="F4" s="194"/>
      <c r="G4" s="7">
        <f>G3*9%</f>
        <v>27000</v>
      </c>
    </row>
    <row r="5" spans="1:7">
      <c r="A5" s="192" t="s">
        <v>9</v>
      </c>
      <c r="B5" s="193"/>
      <c r="C5" s="193"/>
      <c r="D5" s="193"/>
      <c r="E5" s="193"/>
      <c r="F5" s="194"/>
      <c r="G5" s="7">
        <f>G3*9%</f>
        <v>27000</v>
      </c>
    </row>
    <row r="6" spans="1:7">
      <c r="A6" s="192" t="s">
        <v>7</v>
      </c>
      <c r="B6" s="193"/>
      <c r="C6" s="193"/>
      <c r="D6" s="193"/>
      <c r="E6" s="193"/>
      <c r="F6" s="194"/>
      <c r="G6" s="7">
        <f>SUM(G3:G5)</f>
        <v>354000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4" sqref="D24"/>
    </sheetView>
  </sheetViews>
  <sheetFormatPr defaultRowHeight="14.4"/>
  <cols>
    <col min="1" max="1" width="7.21875" customWidth="1"/>
    <col min="2" max="2" width="12.21875" customWidth="1"/>
    <col min="4" max="4" width="26.6640625" customWidth="1"/>
    <col min="5" max="5" width="4.6640625" customWidth="1"/>
    <col min="6" max="6" width="6.44140625" customWidth="1"/>
  </cols>
  <sheetData>
    <row r="1" spans="1:7" ht="20.399999999999999" customHeight="1">
      <c r="A1" s="159" t="s">
        <v>0</v>
      </c>
      <c r="B1" s="159" t="s">
        <v>1</v>
      </c>
      <c r="C1" s="159" t="s">
        <v>2</v>
      </c>
      <c r="D1" s="159" t="s">
        <v>21</v>
      </c>
      <c r="E1" s="159" t="s">
        <v>4</v>
      </c>
      <c r="F1" s="159" t="s">
        <v>5</v>
      </c>
      <c r="G1" s="159" t="s">
        <v>6</v>
      </c>
    </row>
    <row r="2" spans="1:7" ht="43.8" customHeight="1">
      <c r="A2" s="9">
        <v>1</v>
      </c>
      <c r="B2" s="11" t="s">
        <v>322</v>
      </c>
      <c r="C2" s="31">
        <v>720138</v>
      </c>
      <c r="D2" s="31" t="s">
        <v>319</v>
      </c>
      <c r="E2" s="9">
        <v>2</v>
      </c>
      <c r="F2" s="9">
        <v>6800</v>
      </c>
      <c r="G2" s="9">
        <f>E2*F2</f>
        <v>13600</v>
      </c>
    </row>
    <row r="3" spans="1:7">
      <c r="A3" s="198" t="s">
        <v>6</v>
      </c>
      <c r="B3" s="198"/>
      <c r="C3" s="198"/>
      <c r="D3" s="198"/>
      <c r="E3" s="198"/>
      <c r="F3" s="198"/>
      <c r="G3" s="159">
        <f>SUM(G2)</f>
        <v>13600</v>
      </c>
    </row>
    <row r="4" spans="1:7">
      <c r="A4" s="198" t="s">
        <v>8</v>
      </c>
      <c r="B4" s="198"/>
      <c r="C4" s="198"/>
      <c r="D4" s="198"/>
      <c r="E4" s="198"/>
      <c r="F4" s="198"/>
      <c r="G4" s="159">
        <f>G3*9%</f>
        <v>1224</v>
      </c>
    </row>
    <row r="5" spans="1:7">
      <c r="A5" s="198" t="s">
        <v>9</v>
      </c>
      <c r="B5" s="198"/>
      <c r="C5" s="198"/>
      <c r="D5" s="198"/>
      <c r="E5" s="198"/>
      <c r="F5" s="198"/>
      <c r="G5" s="159">
        <f>G3*9%</f>
        <v>1224</v>
      </c>
    </row>
    <row r="6" spans="1:7">
      <c r="A6" s="198" t="s">
        <v>7</v>
      </c>
      <c r="B6" s="198"/>
      <c r="C6" s="198"/>
      <c r="D6" s="198"/>
      <c r="E6" s="198"/>
      <c r="F6" s="198"/>
      <c r="G6" s="159">
        <f>SUM(G3:G5)</f>
        <v>16048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L4" sqref="L4"/>
    </sheetView>
  </sheetViews>
  <sheetFormatPr defaultRowHeight="14.4"/>
  <cols>
    <col min="1" max="1" width="6.109375" customWidth="1"/>
    <col min="2" max="2" width="14.5546875" customWidth="1"/>
    <col min="4" max="4" width="23.109375" customWidth="1"/>
    <col min="7" max="7" width="9.5546875" bestFit="1" customWidth="1"/>
  </cols>
  <sheetData>
    <row r="1" spans="1:7">
      <c r="A1" s="170" t="s">
        <v>0</v>
      </c>
      <c r="B1" s="170" t="s">
        <v>1</v>
      </c>
      <c r="C1" s="170" t="s">
        <v>2</v>
      </c>
      <c r="D1" s="170" t="s">
        <v>21</v>
      </c>
      <c r="E1" s="170" t="s">
        <v>4</v>
      </c>
      <c r="F1" s="170" t="s">
        <v>5</v>
      </c>
      <c r="G1" s="170" t="s">
        <v>6</v>
      </c>
    </row>
    <row r="2" spans="1:7" ht="43.8" customHeight="1">
      <c r="A2" s="9">
        <v>1</v>
      </c>
      <c r="B2" s="11" t="s">
        <v>335</v>
      </c>
      <c r="C2" s="15">
        <v>728488</v>
      </c>
      <c r="D2" s="11" t="s">
        <v>28</v>
      </c>
      <c r="E2" s="9">
        <v>61</v>
      </c>
      <c r="F2" s="9">
        <v>100</v>
      </c>
      <c r="G2" s="9">
        <f>E2*F2</f>
        <v>6100</v>
      </c>
    </row>
    <row r="3" spans="1:7" ht="39.6" customHeight="1">
      <c r="A3" s="9">
        <v>2</v>
      </c>
      <c r="B3" s="11" t="s">
        <v>336</v>
      </c>
      <c r="C3" s="11">
        <v>646872</v>
      </c>
      <c r="D3" s="11" t="s">
        <v>17</v>
      </c>
      <c r="E3" s="9">
        <v>10</v>
      </c>
      <c r="F3" s="9">
        <v>3555</v>
      </c>
      <c r="G3" s="9">
        <f t="shared" ref="G3:G5" si="0">E3*F3</f>
        <v>35550</v>
      </c>
    </row>
    <row r="4" spans="1:7" ht="39.6" customHeight="1">
      <c r="A4" s="9">
        <v>3</v>
      </c>
      <c r="B4" s="10" t="s">
        <v>338</v>
      </c>
      <c r="C4" s="15">
        <v>616026</v>
      </c>
      <c r="D4" s="15" t="s">
        <v>26</v>
      </c>
      <c r="E4" s="9">
        <v>12</v>
      </c>
      <c r="F4" s="9">
        <v>5614</v>
      </c>
      <c r="G4" s="9">
        <f t="shared" si="0"/>
        <v>67368</v>
      </c>
    </row>
    <row r="5" spans="1:7" ht="37.799999999999997" customHeight="1">
      <c r="A5" s="9">
        <v>4</v>
      </c>
      <c r="B5" s="11" t="s">
        <v>337</v>
      </c>
      <c r="C5" s="15">
        <v>615698</v>
      </c>
      <c r="D5" s="15" t="s">
        <v>41</v>
      </c>
      <c r="E5" s="9">
        <v>10</v>
      </c>
      <c r="F5" s="9">
        <v>4831</v>
      </c>
      <c r="G5" s="9">
        <f t="shared" si="0"/>
        <v>48310</v>
      </c>
    </row>
    <row r="6" spans="1:7">
      <c r="A6" s="198" t="s">
        <v>6</v>
      </c>
      <c r="B6" s="198"/>
      <c r="C6" s="198"/>
      <c r="D6" s="198"/>
      <c r="E6" s="198"/>
      <c r="F6" s="198"/>
      <c r="G6" s="170">
        <f>SUM(G2:G5)</f>
        <v>157328</v>
      </c>
    </row>
    <row r="7" spans="1:7">
      <c r="A7" s="198" t="s">
        <v>8</v>
      </c>
      <c r="B7" s="198"/>
      <c r="C7" s="198"/>
      <c r="D7" s="198"/>
      <c r="E7" s="198"/>
      <c r="F7" s="198"/>
      <c r="G7" s="170">
        <f>G6*9%</f>
        <v>14159.519999999999</v>
      </c>
    </row>
    <row r="8" spans="1:7">
      <c r="A8" s="198" t="s">
        <v>9</v>
      </c>
      <c r="B8" s="198"/>
      <c r="C8" s="198"/>
      <c r="D8" s="198"/>
      <c r="E8" s="198"/>
      <c r="F8" s="198"/>
      <c r="G8" s="170">
        <f>G6*9%</f>
        <v>14159.519999999999</v>
      </c>
    </row>
    <row r="9" spans="1:7">
      <c r="A9" s="198" t="s">
        <v>7</v>
      </c>
      <c r="B9" s="198"/>
      <c r="C9" s="198"/>
      <c r="D9" s="198"/>
      <c r="E9" s="198"/>
      <c r="F9" s="198"/>
      <c r="G9" s="170">
        <f>SUM(G6:G8)</f>
        <v>185647.03999999998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0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2" max="2" width="12.5546875" customWidth="1"/>
    <col min="4" max="4" width="26.44140625" customWidth="1"/>
  </cols>
  <sheetData>
    <row r="1" spans="1:7" ht="16.8" customHeight="1">
      <c r="A1" s="171" t="s">
        <v>0</v>
      </c>
      <c r="B1" s="171" t="s">
        <v>1</v>
      </c>
      <c r="C1" s="171" t="s">
        <v>2</v>
      </c>
      <c r="D1" s="171" t="s">
        <v>21</v>
      </c>
      <c r="E1" s="171" t="s">
        <v>4</v>
      </c>
      <c r="F1" s="171" t="s">
        <v>5</v>
      </c>
      <c r="G1" s="171" t="s">
        <v>6</v>
      </c>
    </row>
    <row r="2" spans="1:7" ht="26.4">
      <c r="A2" s="9">
        <v>1</v>
      </c>
      <c r="B2" s="6" t="s">
        <v>339</v>
      </c>
      <c r="C2" s="5" t="s">
        <v>340</v>
      </c>
      <c r="D2" s="5" t="s">
        <v>341</v>
      </c>
      <c r="E2" s="9">
        <v>2</v>
      </c>
      <c r="F2" s="9">
        <v>4700</v>
      </c>
      <c r="G2" s="9">
        <f>E2*F2</f>
        <v>9400</v>
      </c>
    </row>
    <row r="3" spans="1:7">
      <c r="A3" s="198" t="s">
        <v>6</v>
      </c>
      <c r="B3" s="198"/>
      <c r="C3" s="198"/>
      <c r="D3" s="198"/>
      <c r="E3" s="198"/>
      <c r="F3" s="198"/>
      <c r="G3" s="171">
        <f>SUM(G2:G2)</f>
        <v>9400</v>
      </c>
    </row>
    <row r="4" spans="1:7">
      <c r="A4" s="198" t="s">
        <v>8</v>
      </c>
      <c r="B4" s="198"/>
      <c r="C4" s="198"/>
      <c r="D4" s="198"/>
      <c r="E4" s="198"/>
      <c r="F4" s="198"/>
      <c r="G4" s="171">
        <f>G3*9%</f>
        <v>846</v>
      </c>
    </row>
    <row r="5" spans="1:7">
      <c r="A5" s="198" t="s">
        <v>9</v>
      </c>
      <c r="B5" s="198"/>
      <c r="C5" s="198"/>
      <c r="D5" s="198"/>
      <c r="E5" s="198"/>
      <c r="F5" s="198"/>
      <c r="G5" s="171">
        <f>G3*9%</f>
        <v>846</v>
      </c>
    </row>
    <row r="6" spans="1:7">
      <c r="A6" s="198" t="s">
        <v>7</v>
      </c>
      <c r="B6" s="198"/>
      <c r="C6" s="198"/>
      <c r="D6" s="198"/>
      <c r="E6" s="198"/>
      <c r="F6" s="198"/>
      <c r="G6" s="171">
        <f>SUM(G3:G5)</f>
        <v>11092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22" sqref="B22"/>
    </sheetView>
  </sheetViews>
  <sheetFormatPr defaultRowHeight="14.4"/>
  <cols>
    <col min="1" max="1" width="8.88671875" style="37"/>
    <col min="2" max="2" width="44.88671875" style="37" customWidth="1"/>
    <col min="3" max="4" width="8.88671875" style="37"/>
    <col min="5" max="5" width="17.109375" style="37" customWidth="1"/>
    <col min="6" max="16384" width="8.88671875" style="37"/>
  </cols>
  <sheetData>
    <row r="1" spans="1:5" ht="21.6" customHeight="1">
      <c r="A1" s="161" t="s">
        <v>55</v>
      </c>
      <c r="B1" s="161" t="s">
        <v>56</v>
      </c>
      <c r="C1" s="161" t="s">
        <v>57</v>
      </c>
      <c r="D1" s="161" t="s">
        <v>58</v>
      </c>
      <c r="E1" s="161" t="s">
        <v>59</v>
      </c>
    </row>
    <row r="2" spans="1:5" ht="27.6">
      <c r="A2" s="162">
        <v>1</v>
      </c>
      <c r="B2" s="162" t="s">
        <v>323</v>
      </c>
      <c r="C2" s="162">
        <v>4</v>
      </c>
      <c r="D2" s="162">
        <v>35000</v>
      </c>
      <c r="E2" s="162">
        <f t="shared" ref="E2:E13" si="0">C2*D2</f>
        <v>140000</v>
      </c>
    </row>
    <row r="3" spans="1:5" ht="15.6">
      <c r="A3" s="162">
        <v>2</v>
      </c>
      <c r="B3" s="38" t="s">
        <v>324</v>
      </c>
      <c r="C3" s="162">
        <v>4</v>
      </c>
      <c r="D3" s="162">
        <v>1500</v>
      </c>
      <c r="E3" s="162">
        <f t="shared" si="0"/>
        <v>6000</v>
      </c>
    </row>
    <row r="4" spans="1:5" ht="15.6">
      <c r="A4" s="162">
        <v>3</v>
      </c>
      <c r="B4" s="38" t="s">
        <v>325</v>
      </c>
      <c r="C4" s="162">
        <v>4</v>
      </c>
      <c r="D4" s="162">
        <v>3500</v>
      </c>
      <c r="E4" s="162">
        <f t="shared" si="0"/>
        <v>14000</v>
      </c>
    </row>
    <row r="5" spans="1:5" ht="31.2">
      <c r="A5" s="162">
        <v>4</v>
      </c>
      <c r="B5" s="38" t="s">
        <v>326</v>
      </c>
      <c r="C5" s="162">
        <v>4</v>
      </c>
      <c r="D5" s="162">
        <v>3500</v>
      </c>
      <c r="E5" s="162">
        <f t="shared" si="0"/>
        <v>14000</v>
      </c>
    </row>
    <row r="6" spans="1:5" ht="15.6">
      <c r="A6" s="162">
        <v>5</v>
      </c>
      <c r="B6" s="38" t="s">
        <v>327</v>
      </c>
      <c r="C6" s="162">
        <v>4</v>
      </c>
      <c r="D6" s="162">
        <v>500</v>
      </c>
      <c r="E6" s="162">
        <f t="shared" si="0"/>
        <v>2000</v>
      </c>
    </row>
    <row r="7" spans="1:5" ht="15.6">
      <c r="A7" s="162">
        <v>6</v>
      </c>
      <c r="B7" s="38" t="s">
        <v>328</v>
      </c>
      <c r="C7" s="162">
        <v>4</v>
      </c>
      <c r="D7" s="162">
        <v>1000</v>
      </c>
      <c r="E7" s="162">
        <f t="shared" si="0"/>
        <v>4000</v>
      </c>
    </row>
    <row r="8" spans="1:5" ht="15.6">
      <c r="A8" s="162">
        <v>7</v>
      </c>
      <c r="B8" s="38" t="s">
        <v>329</v>
      </c>
      <c r="C8" s="162">
        <v>4</v>
      </c>
      <c r="D8" s="162">
        <v>1500</v>
      </c>
      <c r="E8" s="162">
        <f t="shared" si="0"/>
        <v>6000</v>
      </c>
    </row>
    <row r="9" spans="1:5" ht="15.6">
      <c r="A9" s="162">
        <v>8</v>
      </c>
      <c r="B9" s="38" t="s">
        <v>330</v>
      </c>
      <c r="C9" s="162">
        <v>4</v>
      </c>
      <c r="D9" s="162">
        <v>2000</v>
      </c>
      <c r="E9" s="162">
        <f t="shared" si="0"/>
        <v>8000</v>
      </c>
    </row>
    <row r="10" spans="1:5" ht="31.2">
      <c r="A10" s="162">
        <v>9</v>
      </c>
      <c r="B10" s="38" t="s">
        <v>331</v>
      </c>
      <c r="C10" s="162">
        <v>4</v>
      </c>
      <c r="D10" s="162">
        <v>18000</v>
      </c>
      <c r="E10" s="162">
        <f t="shared" si="0"/>
        <v>72000</v>
      </c>
    </row>
    <row r="11" spans="1:5" ht="15.6">
      <c r="A11" s="162">
        <v>10</v>
      </c>
      <c r="B11" s="38" t="s">
        <v>332</v>
      </c>
      <c r="C11" s="162">
        <v>4</v>
      </c>
      <c r="D11" s="162">
        <v>5000</v>
      </c>
      <c r="E11" s="162">
        <f t="shared" si="0"/>
        <v>20000</v>
      </c>
    </row>
    <row r="12" spans="1:5" ht="15.6">
      <c r="A12" s="162">
        <v>11</v>
      </c>
      <c r="B12" s="38" t="s">
        <v>333</v>
      </c>
      <c r="C12" s="162">
        <v>4</v>
      </c>
      <c r="D12" s="162">
        <v>10000</v>
      </c>
      <c r="E12" s="162">
        <f t="shared" si="0"/>
        <v>40000</v>
      </c>
    </row>
    <row r="13" spans="1:5" ht="15.6">
      <c r="A13" s="162">
        <v>12</v>
      </c>
      <c r="B13" s="38" t="s">
        <v>334</v>
      </c>
      <c r="C13" s="162">
        <v>1</v>
      </c>
      <c r="D13" s="162">
        <v>25000</v>
      </c>
      <c r="E13" s="162">
        <f t="shared" si="0"/>
        <v>25000</v>
      </c>
    </row>
    <row r="14" spans="1:5">
      <c r="A14" s="231" t="s">
        <v>85</v>
      </c>
      <c r="B14" s="231"/>
      <c r="C14" s="231"/>
      <c r="D14" s="231"/>
      <c r="E14" s="161">
        <f>SUM(E2:E13)</f>
        <v>351000</v>
      </c>
    </row>
    <row r="15" spans="1:5">
      <c r="A15" s="231" t="s">
        <v>8</v>
      </c>
      <c r="B15" s="231"/>
      <c r="C15" s="231"/>
      <c r="D15" s="231"/>
      <c r="E15" s="161">
        <f>E14*9%</f>
        <v>31590</v>
      </c>
    </row>
    <row r="16" spans="1:5">
      <c r="A16" s="231" t="s">
        <v>9</v>
      </c>
      <c r="B16" s="231"/>
      <c r="C16" s="231"/>
      <c r="D16" s="231"/>
      <c r="E16" s="161">
        <f>E14*9%</f>
        <v>31590</v>
      </c>
    </row>
    <row r="17" spans="1:5">
      <c r="A17" s="231" t="s">
        <v>139</v>
      </c>
      <c r="B17" s="231"/>
      <c r="C17" s="231"/>
      <c r="D17" s="231"/>
      <c r="E17" s="161">
        <f>SUM(E14:E16)</f>
        <v>414180</v>
      </c>
    </row>
  </sheetData>
  <mergeCells count="4">
    <mergeCell ref="A14:D14"/>
    <mergeCell ref="A15:D15"/>
    <mergeCell ref="A16:D16"/>
    <mergeCell ref="A17:D17"/>
  </mergeCell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27" sqref="G27"/>
    </sheetView>
  </sheetViews>
  <sheetFormatPr defaultRowHeight="14.4"/>
  <cols>
    <col min="1" max="1" width="6.6640625" customWidth="1"/>
    <col min="2" max="2" width="12.33203125" customWidth="1"/>
    <col min="4" max="4" width="27.77734375" customWidth="1"/>
    <col min="5" max="5" width="5.109375" customWidth="1"/>
    <col min="7" max="7" width="9.5546875" bestFit="1" customWidth="1"/>
  </cols>
  <sheetData>
    <row r="1" spans="1:7">
      <c r="A1" s="172" t="s">
        <v>0</v>
      </c>
      <c r="B1" s="172" t="s">
        <v>1</v>
      </c>
      <c r="C1" s="172" t="s">
        <v>2</v>
      </c>
      <c r="D1" s="172" t="s">
        <v>21</v>
      </c>
      <c r="E1" s="172" t="s">
        <v>4</v>
      </c>
      <c r="F1" s="172" t="s">
        <v>5</v>
      </c>
      <c r="G1" s="172" t="s">
        <v>6</v>
      </c>
    </row>
    <row r="2" spans="1:7" ht="34.200000000000003" customHeight="1">
      <c r="A2" s="9">
        <v>1</v>
      </c>
      <c r="B2" s="6" t="s">
        <v>343</v>
      </c>
      <c r="C2" s="15">
        <v>616026</v>
      </c>
      <c r="D2" s="15" t="s">
        <v>26</v>
      </c>
      <c r="E2" s="9">
        <v>8</v>
      </c>
      <c r="F2" s="9">
        <v>5614</v>
      </c>
      <c r="G2" s="9">
        <f>E2*F2</f>
        <v>44912</v>
      </c>
    </row>
    <row r="3" spans="1:7" ht="34.200000000000003" customHeight="1">
      <c r="A3" s="9">
        <v>2</v>
      </c>
      <c r="B3" s="11" t="s">
        <v>344</v>
      </c>
      <c r="C3" s="11">
        <v>632215</v>
      </c>
      <c r="D3" s="11" t="s">
        <v>16</v>
      </c>
      <c r="E3" s="9">
        <v>8</v>
      </c>
      <c r="F3" s="9">
        <v>5738</v>
      </c>
      <c r="G3" s="9">
        <f t="shared" ref="G3" si="0">E3*F3</f>
        <v>45904</v>
      </c>
    </row>
    <row r="4" spans="1:7">
      <c r="A4" s="198" t="s">
        <v>6</v>
      </c>
      <c r="B4" s="198"/>
      <c r="C4" s="198"/>
      <c r="D4" s="198"/>
      <c r="E4" s="198"/>
      <c r="F4" s="198"/>
      <c r="G4" s="172">
        <f>SUM(G2:G3)</f>
        <v>90816</v>
      </c>
    </row>
    <row r="5" spans="1:7">
      <c r="A5" s="198" t="s">
        <v>8</v>
      </c>
      <c r="B5" s="198"/>
      <c r="C5" s="198"/>
      <c r="D5" s="198"/>
      <c r="E5" s="198"/>
      <c r="F5" s="198"/>
      <c r="G5" s="172">
        <f>G4*9%</f>
        <v>8173.44</v>
      </c>
    </row>
    <row r="6" spans="1:7">
      <c r="A6" s="198" t="s">
        <v>9</v>
      </c>
      <c r="B6" s="198"/>
      <c r="C6" s="198"/>
      <c r="D6" s="198"/>
      <c r="E6" s="198"/>
      <c r="F6" s="198"/>
      <c r="G6" s="172">
        <f>G4*9%</f>
        <v>8173.44</v>
      </c>
    </row>
    <row r="7" spans="1:7">
      <c r="A7" s="198" t="s">
        <v>7</v>
      </c>
      <c r="B7" s="198"/>
      <c r="C7" s="198"/>
      <c r="D7" s="198"/>
      <c r="E7" s="198"/>
      <c r="F7" s="198"/>
      <c r="G7" s="172">
        <f>SUM(G4:G6)</f>
        <v>107162.88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A8" sqref="A8"/>
    </sheetView>
  </sheetViews>
  <sheetFormatPr defaultRowHeight="14.4"/>
  <cols>
    <col min="1" max="1" width="7.109375" customWidth="1"/>
    <col min="2" max="2" width="12.21875" customWidth="1"/>
    <col min="4" max="4" width="20.109375" customWidth="1"/>
    <col min="5" max="5" width="6.109375" customWidth="1"/>
  </cols>
  <sheetData>
    <row r="1" spans="1:14" ht="21" customHeight="1">
      <c r="A1" s="173" t="s">
        <v>0</v>
      </c>
      <c r="B1" s="173" t="s">
        <v>1</v>
      </c>
      <c r="C1" s="173" t="s">
        <v>2</v>
      </c>
      <c r="D1" s="173" t="s">
        <v>21</v>
      </c>
      <c r="E1" s="173" t="s">
        <v>4</v>
      </c>
      <c r="F1" s="173" t="s">
        <v>5</v>
      </c>
      <c r="G1" s="173" t="s">
        <v>6</v>
      </c>
    </row>
    <row r="2" spans="1:14" ht="49.2" customHeight="1">
      <c r="A2" s="9">
        <v>1</v>
      </c>
      <c r="B2" s="10" t="s">
        <v>337</v>
      </c>
      <c r="C2" s="41">
        <v>615698</v>
      </c>
      <c r="D2" s="41" t="s">
        <v>41</v>
      </c>
      <c r="E2" s="9">
        <v>4</v>
      </c>
      <c r="F2" s="9">
        <v>4831</v>
      </c>
      <c r="G2" s="9">
        <f>E2*F2</f>
        <v>19324</v>
      </c>
    </row>
    <row r="3" spans="1:14" ht="62.4" customHeight="1">
      <c r="A3" s="9">
        <v>2</v>
      </c>
      <c r="B3" s="11" t="s">
        <v>342</v>
      </c>
      <c r="C3" s="41" t="s">
        <v>14</v>
      </c>
      <c r="D3" s="41" t="s">
        <v>15</v>
      </c>
      <c r="E3" s="9">
        <v>6</v>
      </c>
      <c r="F3" s="9">
        <v>6521</v>
      </c>
      <c r="G3" s="9">
        <f t="shared" ref="G3" si="0">E3*F3</f>
        <v>39126</v>
      </c>
    </row>
    <row r="4" spans="1:14">
      <c r="A4" s="198" t="s">
        <v>6</v>
      </c>
      <c r="B4" s="198"/>
      <c r="C4" s="198"/>
      <c r="D4" s="198"/>
      <c r="E4" s="198"/>
      <c r="F4" s="198"/>
      <c r="G4" s="173">
        <f>SUM(G2:G3)</f>
        <v>58450</v>
      </c>
    </row>
    <row r="5" spans="1:14">
      <c r="A5" s="198" t="s">
        <v>8</v>
      </c>
      <c r="B5" s="198"/>
      <c r="C5" s="198"/>
      <c r="D5" s="198"/>
      <c r="E5" s="198"/>
      <c r="F5" s="198"/>
      <c r="G5" s="173">
        <f>G4*9%</f>
        <v>5260.5</v>
      </c>
    </row>
    <row r="6" spans="1:14">
      <c r="A6" s="198" t="s">
        <v>9</v>
      </c>
      <c r="B6" s="198"/>
      <c r="C6" s="198"/>
      <c r="D6" s="198"/>
      <c r="E6" s="198"/>
      <c r="F6" s="198"/>
      <c r="G6" s="173">
        <f>G4*9%</f>
        <v>5260.5</v>
      </c>
    </row>
    <row r="7" spans="1:14">
      <c r="A7" s="198" t="s">
        <v>7</v>
      </c>
      <c r="B7" s="198"/>
      <c r="C7" s="198"/>
      <c r="D7" s="198"/>
      <c r="E7" s="198"/>
      <c r="F7" s="198"/>
      <c r="G7" s="173">
        <f>SUM(G4:G6)</f>
        <v>68971</v>
      </c>
    </row>
    <row r="16" spans="1:14">
      <c r="N16" t="s">
        <v>65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C16" sqref="C16"/>
    </sheetView>
  </sheetViews>
  <sheetFormatPr defaultRowHeight="14.4"/>
  <cols>
    <col min="2" max="2" width="14.5546875" customWidth="1"/>
    <col min="4" max="4" width="32.6640625" customWidth="1"/>
    <col min="5" max="5" width="5.5546875" customWidth="1"/>
    <col min="7" max="7" width="8.77734375" customWidth="1"/>
  </cols>
  <sheetData>
    <row r="1" spans="1:7" ht="26.4" customHeight="1">
      <c r="A1" s="174" t="s">
        <v>0</v>
      </c>
      <c r="B1" s="174" t="s">
        <v>1</v>
      </c>
      <c r="C1" s="174" t="s">
        <v>2</v>
      </c>
      <c r="D1" s="174" t="s">
        <v>21</v>
      </c>
      <c r="E1" s="174" t="s">
        <v>4</v>
      </c>
      <c r="F1" s="174" t="s">
        <v>5</v>
      </c>
      <c r="G1" s="174" t="s">
        <v>6</v>
      </c>
    </row>
    <row r="2" spans="1:7" ht="27" customHeight="1">
      <c r="A2" s="9">
        <v>1</v>
      </c>
      <c r="B2" s="10" t="s">
        <v>343</v>
      </c>
      <c r="C2" s="15">
        <v>616026</v>
      </c>
      <c r="D2" s="15" t="s">
        <v>26</v>
      </c>
      <c r="E2" s="9">
        <v>2</v>
      </c>
      <c r="F2" s="9">
        <v>5614</v>
      </c>
      <c r="G2" s="9">
        <f>E2*F2</f>
        <v>11228</v>
      </c>
    </row>
    <row r="3" spans="1:7" ht="26.4">
      <c r="A3" s="9">
        <v>2</v>
      </c>
      <c r="B3" s="11" t="s">
        <v>344</v>
      </c>
      <c r="C3" s="11">
        <v>632215</v>
      </c>
      <c r="D3" s="11" t="s">
        <v>16</v>
      </c>
      <c r="E3" s="9">
        <v>6</v>
      </c>
      <c r="F3" s="9">
        <v>5738</v>
      </c>
      <c r="G3" s="9">
        <f t="shared" ref="G3:G4" si="0">E3*F3</f>
        <v>34428</v>
      </c>
    </row>
    <row r="4" spans="1:7" ht="26.4">
      <c r="A4" s="9">
        <v>3</v>
      </c>
      <c r="B4" s="6" t="s">
        <v>339</v>
      </c>
      <c r="C4" s="175">
        <v>615840</v>
      </c>
      <c r="D4" s="175" t="s">
        <v>346</v>
      </c>
      <c r="E4" s="9">
        <v>2</v>
      </c>
      <c r="F4" s="9">
        <v>3700</v>
      </c>
      <c r="G4" s="9">
        <f t="shared" si="0"/>
        <v>7400</v>
      </c>
    </row>
    <row r="5" spans="1:7">
      <c r="A5" s="198" t="s">
        <v>6</v>
      </c>
      <c r="B5" s="198"/>
      <c r="C5" s="198"/>
      <c r="D5" s="198"/>
      <c r="E5" s="198"/>
      <c r="F5" s="198"/>
      <c r="G5" s="174">
        <f>SUM(G2:G4)</f>
        <v>53056</v>
      </c>
    </row>
    <row r="6" spans="1:7">
      <c r="A6" s="198" t="s">
        <v>8</v>
      </c>
      <c r="B6" s="198"/>
      <c r="C6" s="198"/>
      <c r="D6" s="198"/>
      <c r="E6" s="198"/>
      <c r="F6" s="198"/>
      <c r="G6" s="174">
        <f>G5*9%</f>
        <v>4775.04</v>
      </c>
    </row>
    <row r="7" spans="1:7">
      <c r="A7" s="198" t="s">
        <v>9</v>
      </c>
      <c r="B7" s="198"/>
      <c r="C7" s="198"/>
      <c r="D7" s="198"/>
      <c r="E7" s="198"/>
      <c r="F7" s="198"/>
      <c r="G7" s="174">
        <f>G5*9%</f>
        <v>4775.04</v>
      </c>
    </row>
    <row r="8" spans="1:7">
      <c r="A8" s="198" t="s">
        <v>7</v>
      </c>
      <c r="B8" s="198"/>
      <c r="C8" s="198"/>
      <c r="D8" s="198"/>
      <c r="E8" s="198"/>
      <c r="F8" s="198"/>
      <c r="G8" s="174">
        <f>SUM(G5:G7)</f>
        <v>62606.080000000002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21" sqref="B21"/>
    </sheetView>
  </sheetViews>
  <sheetFormatPr defaultRowHeight="14.4"/>
  <cols>
    <col min="1" max="1" width="6.88671875" customWidth="1"/>
    <col min="2" max="2" width="17.77734375" customWidth="1"/>
    <col min="3" max="3" width="7.77734375" customWidth="1"/>
    <col min="4" max="4" width="36.33203125" customWidth="1"/>
    <col min="5" max="5" width="5.109375" customWidth="1"/>
    <col min="6" max="6" width="7.44140625" customWidth="1"/>
  </cols>
  <sheetData>
    <row r="1" spans="1:7" ht="28.8">
      <c r="A1" s="174" t="s">
        <v>0</v>
      </c>
      <c r="B1" s="174" t="s">
        <v>1</v>
      </c>
      <c r="C1" s="174" t="s">
        <v>2</v>
      </c>
      <c r="D1" s="174" t="s">
        <v>21</v>
      </c>
      <c r="E1" s="174" t="s">
        <v>4</v>
      </c>
      <c r="F1" s="174" t="s">
        <v>5</v>
      </c>
      <c r="G1" s="174" t="s">
        <v>6</v>
      </c>
    </row>
    <row r="2" spans="1:7" ht="34.799999999999997" customHeight="1">
      <c r="A2" s="9">
        <v>1</v>
      </c>
      <c r="B2" s="10" t="s">
        <v>337</v>
      </c>
      <c r="C2" s="41">
        <v>615698</v>
      </c>
      <c r="D2" s="41" t="s">
        <v>41</v>
      </c>
      <c r="E2" s="9">
        <v>1</v>
      </c>
      <c r="F2" s="9">
        <v>4831</v>
      </c>
      <c r="G2" s="9">
        <f>E2*F2</f>
        <v>4831</v>
      </c>
    </row>
    <row r="3" spans="1:7" ht="32.4" customHeight="1">
      <c r="A3" s="9">
        <v>2</v>
      </c>
      <c r="B3" s="11" t="s">
        <v>342</v>
      </c>
      <c r="C3" s="41" t="s">
        <v>14</v>
      </c>
      <c r="D3" s="41" t="s">
        <v>15</v>
      </c>
      <c r="E3" s="9">
        <v>2</v>
      </c>
      <c r="F3" s="9">
        <v>6521</v>
      </c>
      <c r="G3" s="9">
        <f t="shared" ref="G3:G4" si="0">E3*F3</f>
        <v>13042</v>
      </c>
    </row>
    <row r="4" spans="1:7" ht="60" customHeight="1">
      <c r="A4" s="9">
        <v>3</v>
      </c>
      <c r="B4" s="11" t="s">
        <v>322</v>
      </c>
      <c r="C4" s="11">
        <v>719381</v>
      </c>
      <c r="D4" s="11" t="s">
        <v>345</v>
      </c>
      <c r="E4" s="9">
        <v>5</v>
      </c>
      <c r="F4" s="9">
        <v>9999</v>
      </c>
      <c r="G4" s="9">
        <f t="shared" si="0"/>
        <v>49995</v>
      </c>
    </row>
    <row r="5" spans="1:7">
      <c r="A5" s="198" t="s">
        <v>6</v>
      </c>
      <c r="B5" s="198"/>
      <c r="C5" s="198"/>
      <c r="D5" s="198"/>
      <c r="E5" s="198"/>
      <c r="F5" s="198"/>
      <c r="G5" s="174">
        <f>SUM(G2:G4)</f>
        <v>67868</v>
      </c>
    </row>
    <row r="6" spans="1:7">
      <c r="A6" s="198" t="s">
        <v>8</v>
      </c>
      <c r="B6" s="198"/>
      <c r="C6" s="198"/>
      <c r="D6" s="198"/>
      <c r="E6" s="198"/>
      <c r="F6" s="198"/>
      <c r="G6" s="174">
        <f>G5*9%</f>
        <v>6108.12</v>
      </c>
    </row>
    <row r="7" spans="1:7">
      <c r="A7" s="198" t="s">
        <v>9</v>
      </c>
      <c r="B7" s="198"/>
      <c r="C7" s="198"/>
      <c r="D7" s="198"/>
      <c r="E7" s="198"/>
      <c r="F7" s="198"/>
      <c r="G7" s="174">
        <f>G5*9%</f>
        <v>6108.12</v>
      </c>
    </row>
    <row r="8" spans="1:7">
      <c r="A8" s="198" t="s">
        <v>7</v>
      </c>
      <c r="B8" s="198"/>
      <c r="C8" s="198"/>
      <c r="D8" s="198"/>
      <c r="E8" s="198"/>
      <c r="F8" s="198"/>
      <c r="G8" s="174">
        <f>SUM(G5:G7)</f>
        <v>80084.239999999991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29" workbookViewId="0">
      <selection activeCell="K35" sqref="K35"/>
    </sheetView>
  </sheetViews>
  <sheetFormatPr defaultRowHeight="14.4"/>
  <cols>
    <col min="1" max="1" width="15.109375" style="37" customWidth="1"/>
    <col min="2" max="2" width="58.5546875" style="37" customWidth="1"/>
    <col min="3" max="3" width="13" style="37" customWidth="1"/>
    <col min="4" max="4" width="11.21875" style="37" customWidth="1"/>
    <col min="5" max="5" width="11.6640625" style="37" customWidth="1"/>
    <col min="6" max="16384" width="8.88671875" style="37"/>
  </cols>
  <sheetData>
    <row r="1" spans="1:5" ht="15.6">
      <c r="A1" s="131" t="s">
        <v>230</v>
      </c>
      <c r="B1" s="117"/>
      <c r="C1" s="117"/>
      <c r="D1" s="117"/>
      <c r="E1" s="117"/>
    </row>
    <row r="2" spans="1:5">
      <c r="A2" s="178" t="s">
        <v>55</v>
      </c>
      <c r="B2" s="178" t="s">
        <v>56</v>
      </c>
      <c r="C2" s="178" t="s">
        <v>57</v>
      </c>
      <c r="D2" s="178" t="s">
        <v>58</v>
      </c>
      <c r="E2" s="178" t="s">
        <v>59</v>
      </c>
    </row>
    <row r="3" spans="1:5" ht="25.2" customHeight="1">
      <c r="A3" s="16">
        <v>1</v>
      </c>
      <c r="B3" s="16" t="s">
        <v>209</v>
      </c>
      <c r="C3" s="16">
        <v>33</v>
      </c>
      <c r="D3" s="16">
        <v>4990</v>
      </c>
      <c r="E3" s="16">
        <f>C3*D3</f>
        <v>164670</v>
      </c>
    </row>
    <row r="4" spans="1:5" ht="27.6" customHeight="1">
      <c r="A4" s="16">
        <v>2</v>
      </c>
      <c r="B4" s="16" t="s">
        <v>210</v>
      </c>
      <c r="C4" s="16">
        <v>1</v>
      </c>
      <c r="D4" s="16">
        <v>4990</v>
      </c>
      <c r="E4" s="16">
        <f>C4*D4</f>
        <v>4990</v>
      </c>
    </row>
    <row r="5" spans="1:5" ht="39.6" customHeight="1">
      <c r="A5" s="16">
        <v>3</v>
      </c>
      <c r="B5" s="16" t="s">
        <v>211</v>
      </c>
      <c r="C5" s="16">
        <v>2</v>
      </c>
      <c r="D5" s="16">
        <v>16990</v>
      </c>
      <c r="E5" s="16">
        <f>C5*D5</f>
        <v>33980</v>
      </c>
    </row>
    <row r="6" spans="1:5">
      <c r="A6" s="16">
        <v>4</v>
      </c>
      <c r="B6" s="16" t="s">
        <v>212</v>
      </c>
      <c r="C6" s="16">
        <v>1</v>
      </c>
      <c r="D6" s="16">
        <v>118000</v>
      </c>
      <c r="E6" s="16">
        <f t="shared" ref="E6:E18" si="0">C6*D6</f>
        <v>118000</v>
      </c>
    </row>
    <row r="7" spans="1:5">
      <c r="A7" s="16">
        <v>5</v>
      </c>
      <c r="B7" s="16" t="s">
        <v>111</v>
      </c>
      <c r="C7" s="16">
        <v>2</v>
      </c>
      <c r="D7" s="16">
        <v>4980</v>
      </c>
      <c r="E7" s="16">
        <f t="shared" si="0"/>
        <v>9960</v>
      </c>
    </row>
    <row r="8" spans="1:5">
      <c r="A8" s="16">
        <v>6</v>
      </c>
      <c r="B8" s="16" t="s">
        <v>213</v>
      </c>
      <c r="C8" s="16">
        <v>2</v>
      </c>
      <c r="D8" s="16">
        <v>25800</v>
      </c>
      <c r="E8" s="16">
        <f t="shared" si="0"/>
        <v>51600</v>
      </c>
    </row>
    <row r="9" spans="1:5">
      <c r="A9" s="16">
        <v>7</v>
      </c>
      <c r="B9" s="16" t="s">
        <v>214</v>
      </c>
      <c r="C9" s="16">
        <v>5</v>
      </c>
      <c r="D9" s="16">
        <v>9200</v>
      </c>
      <c r="E9" s="16">
        <f t="shared" si="0"/>
        <v>46000</v>
      </c>
    </row>
    <row r="10" spans="1:5">
      <c r="A10" s="16">
        <v>8</v>
      </c>
      <c r="B10" s="16" t="s">
        <v>112</v>
      </c>
      <c r="C10" s="16">
        <v>36</v>
      </c>
      <c r="D10" s="16">
        <v>110</v>
      </c>
      <c r="E10" s="16">
        <f t="shared" si="0"/>
        <v>3960</v>
      </c>
    </row>
    <row r="11" spans="1:5">
      <c r="A11" s="16">
        <v>9</v>
      </c>
      <c r="B11" s="16" t="s">
        <v>215</v>
      </c>
      <c r="C11" s="16">
        <v>76</v>
      </c>
      <c r="D11" s="16">
        <v>160</v>
      </c>
      <c r="E11" s="16">
        <f t="shared" si="0"/>
        <v>12160</v>
      </c>
    </row>
    <row r="12" spans="1:5">
      <c r="A12" s="16">
        <v>10</v>
      </c>
      <c r="B12" s="16" t="s">
        <v>216</v>
      </c>
      <c r="C12" s="16">
        <v>1</v>
      </c>
      <c r="D12" s="16">
        <v>550</v>
      </c>
      <c r="E12" s="16">
        <f t="shared" si="0"/>
        <v>550</v>
      </c>
    </row>
    <row r="13" spans="1:5">
      <c r="A13" s="16">
        <v>11</v>
      </c>
      <c r="B13" s="16" t="s">
        <v>217</v>
      </c>
      <c r="C13" s="16">
        <v>1</v>
      </c>
      <c r="D13" s="16">
        <v>3990</v>
      </c>
      <c r="E13" s="16">
        <f t="shared" si="0"/>
        <v>3990</v>
      </c>
    </row>
    <row r="14" spans="1:5">
      <c r="A14" s="16">
        <v>12</v>
      </c>
      <c r="B14" s="16" t="s">
        <v>218</v>
      </c>
      <c r="C14" s="16">
        <v>6</v>
      </c>
      <c r="D14" s="16">
        <v>2500</v>
      </c>
      <c r="E14" s="16">
        <f t="shared" si="0"/>
        <v>15000</v>
      </c>
    </row>
    <row r="15" spans="1:5">
      <c r="A15" s="16">
        <v>13</v>
      </c>
      <c r="B15" s="16" t="s">
        <v>93</v>
      </c>
      <c r="C15" s="16">
        <v>1</v>
      </c>
      <c r="D15" s="16">
        <v>600</v>
      </c>
      <c r="E15" s="16">
        <f t="shared" si="0"/>
        <v>600</v>
      </c>
    </row>
    <row r="16" spans="1:5">
      <c r="A16" s="16">
        <v>14</v>
      </c>
      <c r="B16" s="16" t="s">
        <v>84</v>
      </c>
      <c r="C16" s="16">
        <v>1</v>
      </c>
      <c r="D16" s="16">
        <v>26900</v>
      </c>
      <c r="E16" s="16">
        <f t="shared" si="0"/>
        <v>26900</v>
      </c>
    </row>
    <row r="17" spans="1:5">
      <c r="A17" s="16">
        <v>15</v>
      </c>
      <c r="B17" s="16" t="s">
        <v>219</v>
      </c>
      <c r="C17" s="16">
        <v>1</v>
      </c>
      <c r="D17" s="16">
        <v>15000</v>
      </c>
      <c r="E17" s="16">
        <f t="shared" si="0"/>
        <v>15000</v>
      </c>
    </row>
    <row r="18" spans="1:5" ht="26.4">
      <c r="A18" s="16">
        <v>16</v>
      </c>
      <c r="B18" s="16" t="s">
        <v>220</v>
      </c>
      <c r="C18" s="16">
        <v>975</v>
      </c>
      <c r="D18" s="16">
        <v>95</v>
      </c>
      <c r="E18" s="16">
        <f t="shared" si="0"/>
        <v>92625</v>
      </c>
    </row>
    <row r="19" spans="1:5">
      <c r="A19" s="220" t="s">
        <v>85</v>
      </c>
      <c r="B19" s="221"/>
      <c r="C19" s="221"/>
      <c r="D19" s="222"/>
      <c r="E19" s="178">
        <f>SUM(E3:E18)</f>
        <v>599985</v>
      </c>
    </row>
    <row r="20" spans="1:5">
      <c r="A20" s="223" t="s">
        <v>86</v>
      </c>
      <c r="B20" s="223"/>
      <c r="C20" s="223"/>
      <c r="D20" s="223"/>
      <c r="E20" s="178">
        <f>E19*9%</f>
        <v>53998.65</v>
      </c>
    </row>
    <row r="21" spans="1:5">
      <c r="A21" s="223" t="s">
        <v>86</v>
      </c>
      <c r="B21" s="223"/>
      <c r="C21" s="223"/>
      <c r="D21" s="223"/>
      <c r="E21" s="178">
        <f>E19*9%</f>
        <v>53998.65</v>
      </c>
    </row>
    <row r="22" spans="1:5">
      <c r="A22" s="223" t="s">
        <v>7</v>
      </c>
      <c r="B22" s="223"/>
      <c r="C22" s="223"/>
      <c r="D22" s="223"/>
      <c r="E22" s="178">
        <f>SUM(E19:E21)</f>
        <v>707982.3</v>
      </c>
    </row>
    <row r="23" spans="1:5">
      <c r="A23" s="117"/>
      <c r="B23" s="117"/>
      <c r="C23" s="117"/>
      <c r="D23" s="117"/>
      <c r="E23" s="117"/>
    </row>
    <row r="24" spans="1:5" ht="15.6">
      <c r="A24" s="131" t="s">
        <v>231</v>
      </c>
      <c r="B24" s="117"/>
      <c r="C24" s="117"/>
      <c r="D24" s="117"/>
      <c r="E24" s="117"/>
    </row>
    <row r="25" spans="1:5">
      <c r="A25" s="178" t="s">
        <v>0</v>
      </c>
      <c r="B25" s="121" t="s">
        <v>221</v>
      </c>
      <c r="C25" s="122" t="s">
        <v>4</v>
      </c>
      <c r="D25" s="122" t="s">
        <v>5</v>
      </c>
      <c r="E25" s="122" t="s">
        <v>162</v>
      </c>
    </row>
    <row r="26" spans="1:5">
      <c r="A26" s="123">
        <v>1</v>
      </c>
      <c r="B26" s="124" t="s">
        <v>222</v>
      </c>
      <c r="C26" s="123">
        <v>6</v>
      </c>
      <c r="D26" s="31">
        <v>96000</v>
      </c>
      <c r="E26" s="125">
        <f>C26*D26</f>
        <v>576000</v>
      </c>
    </row>
    <row r="27" spans="1:5" ht="38.4" customHeight="1">
      <c r="A27" s="11">
        <v>2</v>
      </c>
      <c r="B27" s="126" t="s">
        <v>223</v>
      </c>
      <c r="C27" s="127">
        <v>1</v>
      </c>
      <c r="D27" s="128">
        <v>149000</v>
      </c>
      <c r="E27" s="125">
        <f>C27*D27</f>
        <v>149000</v>
      </c>
    </row>
    <row r="28" spans="1:5" ht="26.4">
      <c r="A28" s="11">
        <v>3</v>
      </c>
      <c r="B28" s="31" t="s">
        <v>224</v>
      </c>
      <c r="C28" s="31">
        <v>2</v>
      </c>
      <c r="D28" s="31">
        <v>49000</v>
      </c>
      <c r="E28" s="125">
        <f t="shared" ref="E28:E33" si="1">C28*D28</f>
        <v>98000</v>
      </c>
    </row>
    <row r="29" spans="1:5">
      <c r="A29" s="11">
        <v>4</v>
      </c>
      <c r="B29" s="129" t="s">
        <v>225</v>
      </c>
      <c r="C29" s="31">
        <v>1</v>
      </c>
      <c r="D29" s="31">
        <v>39000</v>
      </c>
      <c r="E29" s="125">
        <f t="shared" si="1"/>
        <v>39000</v>
      </c>
    </row>
    <row r="30" spans="1:5">
      <c r="A30" s="11">
        <v>5</v>
      </c>
      <c r="B30" s="129" t="s">
        <v>226</v>
      </c>
      <c r="C30" s="31">
        <v>1</v>
      </c>
      <c r="D30" s="31">
        <v>88600</v>
      </c>
      <c r="E30" s="125">
        <f t="shared" si="1"/>
        <v>88600</v>
      </c>
    </row>
    <row r="31" spans="1:5">
      <c r="A31" s="11">
        <v>6</v>
      </c>
      <c r="B31" s="124" t="s">
        <v>84</v>
      </c>
      <c r="C31" s="31">
        <v>1</v>
      </c>
      <c r="D31" s="31">
        <v>54600</v>
      </c>
      <c r="E31" s="125">
        <f t="shared" si="1"/>
        <v>54600</v>
      </c>
    </row>
    <row r="32" spans="1:5">
      <c r="A32" s="11">
        <v>7</v>
      </c>
      <c r="B32" s="124" t="s">
        <v>227</v>
      </c>
      <c r="C32" s="31">
        <v>1</v>
      </c>
      <c r="D32" s="31">
        <v>48000</v>
      </c>
      <c r="E32" s="125">
        <f t="shared" si="1"/>
        <v>48000</v>
      </c>
    </row>
    <row r="33" spans="1:5">
      <c r="A33" s="11">
        <v>8</v>
      </c>
      <c r="B33" s="124" t="s">
        <v>228</v>
      </c>
      <c r="C33" s="31">
        <v>1</v>
      </c>
      <c r="D33" s="31">
        <v>45000</v>
      </c>
      <c r="E33" s="125">
        <f t="shared" si="1"/>
        <v>45000</v>
      </c>
    </row>
    <row r="34" spans="1:5">
      <c r="A34" s="220" t="s">
        <v>85</v>
      </c>
      <c r="B34" s="221"/>
      <c r="C34" s="221"/>
      <c r="D34" s="222"/>
      <c r="E34" s="130">
        <f>SUM(E26:E33)</f>
        <v>1098200</v>
      </c>
    </row>
    <row r="35" spans="1:5">
      <c r="A35" s="223" t="s">
        <v>86</v>
      </c>
      <c r="B35" s="223"/>
      <c r="C35" s="223"/>
      <c r="D35" s="223"/>
      <c r="E35" s="178">
        <f>E34*9%</f>
        <v>98838</v>
      </c>
    </row>
    <row r="36" spans="1:5">
      <c r="A36" s="223" t="s">
        <v>86</v>
      </c>
      <c r="B36" s="223"/>
      <c r="C36" s="223"/>
      <c r="D36" s="223"/>
      <c r="E36" s="178">
        <f>E34*9%</f>
        <v>98838</v>
      </c>
    </row>
    <row r="37" spans="1:5">
      <c r="A37" s="223" t="s">
        <v>7</v>
      </c>
      <c r="B37" s="223"/>
      <c r="C37" s="223"/>
      <c r="D37" s="223"/>
      <c r="E37" s="178">
        <f>SUM(E34:E36)</f>
        <v>1295876</v>
      </c>
    </row>
    <row r="38" spans="1:5">
      <c r="A38" s="117"/>
      <c r="B38" s="117"/>
      <c r="C38" s="117"/>
      <c r="D38" s="117"/>
      <c r="E38" s="117"/>
    </row>
    <row r="39" spans="1:5" ht="15.6">
      <c r="A39" s="131" t="s">
        <v>229</v>
      </c>
      <c r="B39" s="117"/>
      <c r="C39" s="117"/>
      <c r="D39" s="117"/>
      <c r="E39" s="117"/>
    </row>
    <row r="40" spans="1:5">
      <c r="A40" s="178" t="s">
        <v>55</v>
      </c>
      <c r="B40" s="177" t="s">
        <v>56</v>
      </c>
      <c r="C40" s="178" t="s">
        <v>57</v>
      </c>
      <c r="D40" s="178" t="s">
        <v>58</v>
      </c>
      <c r="E40" s="178" t="s">
        <v>59</v>
      </c>
    </row>
    <row r="41" spans="1:5">
      <c r="A41" s="16">
        <v>1</v>
      </c>
      <c r="B41" s="16" t="s">
        <v>196</v>
      </c>
      <c r="C41" s="16">
        <v>100</v>
      </c>
      <c r="D41" s="120">
        <v>150</v>
      </c>
      <c r="E41" s="120">
        <f>C41*D41</f>
        <v>15000</v>
      </c>
    </row>
    <row r="42" spans="1:5">
      <c r="A42" s="223" t="s">
        <v>85</v>
      </c>
      <c r="B42" s="223"/>
      <c r="C42" s="223"/>
      <c r="D42" s="223"/>
      <c r="E42" s="178">
        <f>E41</f>
        <v>15000</v>
      </c>
    </row>
    <row r="43" spans="1:5">
      <c r="A43" s="223" t="s">
        <v>86</v>
      </c>
      <c r="B43" s="223"/>
      <c r="C43" s="223"/>
      <c r="D43" s="223"/>
      <c r="E43" s="178">
        <f>E42*9%</f>
        <v>1350</v>
      </c>
    </row>
    <row r="44" spans="1:5">
      <c r="A44" s="223" t="s">
        <v>86</v>
      </c>
      <c r="B44" s="223"/>
      <c r="C44" s="223"/>
      <c r="D44" s="223"/>
      <c r="E44" s="178">
        <f>E42*9%</f>
        <v>1350</v>
      </c>
    </row>
    <row r="45" spans="1:5">
      <c r="A45" s="223" t="s">
        <v>7</v>
      </c>
      <c r="B45" s="223"/>
      <c r="C45" s="223"/>
      <c r="D45" s="223"/>
      <c r="E45" s="178">
        <f>SUM(E42:E44)</f>
        <v>17700</v>
      </c>
    </row>
    <row r="46" spans="1:5">
      <c r="A46" s="117"/>
      <c r="B46" s="117"/>
      <c r="C46" s="117"/>
      <c r="D46" s="117"/>
      <c r="E46" s="117"/>
    </row>
    <row r="47" spans="1:5" ht="26.4">
      <c r="A47" s="181" t="s">
        <v>236</v>
      </c>
      <c r="B47" s="182"/>
      <c r="C47" s="182"/>
    </row>
    <row r="48" spans="1:5" ht="26.4">
      <c r="A48" s="181" t="s">
        <v>347</v>
      </c>
      <c r="B48" s="181" t="s">
        <v>348</v>
      </c>
      <c r="C48" s="181" t="s">
        <v>349</v>
      </c>
    </row>
    <row r="49" spans="1:3">
      <c r="A49" s="6" t="s">
        <v>350</v>
      </c>
      <c r="B49" s="6">
        <v>707982.3</v>
      </c>
      <c r="C49" s="6">
        <v>175496</v>
      </c>
    </row>
    <row r="50" spans="1:3">
      <c r="A50" s="6" t="s">
        <v>351</v>
      </c>
      <c r="B50" s="6">
        <v>1295876</v>
      </c>
      <c r="C50" s="182">
        <v>500000</v>
      </c>
    </row>
    <row r="51" spans="1:3" ht="26.4">
      <c r="A51" s="6" t="s">
        <v>352</v>
      </c>
      <c r="B51" s="6">
        <v>17700</v>
      </c>
      <c r="C51" s="182"/>
    </row>
    <row r="52" spans="1:3">
      <c r="A52" s="6" t="s">
        <v>353</v>
      </c>
      <c r="B52" s="6">
        <v>2021558.3</v>
      </c>
      <c r="C52" s="182"/>
    </row>
    <row r="53" spans="1:3" ht="15.6">
      <c r="A53" s="183" t="s">
        <v>354</v>
      </c>
      <c r="B53" s="224">
        <f>B52-C49-C50</f>
        <v>1346062.3</v>
      </c>
      <c r="C53" s="225"/>
    </row>
  </sheetData>
  <mergeCells count="13">
    <mergeCell ref="B53:C53"/>
    <mergeCell ref="A36:D36"/>
    <mergeCell ref="A37:D37"/>
    <mergeCell ref="A42:D42"/>
    <mergeCell ref="A43:D43"/>
    <mergeCell ref="A44:D44"/>
    <mergeCell ref="A45:D45"/>
    <mergeCell ref="A35:D35"/>
    <mergeCell ref="A19:D19"/>
    <mergeCell ref="A20:D20"/>
    <mergeCell ref="A21:D21"/>
    <mergeCell ref="A22:D22"/>
    <mergeCell ref="A34:D34"/>
  </mergeCells>
  <conditionalFormatting sqref="B26">
    <cfRule type="containsText" dxfId="0" priority="1" operator="containsText" text="(blank)">
      <formula>NOT(ISERROR(SEARCH("(blank)",B26)))</formula>
    </cfRule>
  </conditionalFormatting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F24" sqref="F24"/>
    </sheetView>
  </sheetViews>
  <sheetFormatPr defaultRowHeight="14.4"/>
  <cols>
    <col min="1" max="1" width="7.109375" customWidth="1"/>
    <col min="2" max="2" width="12.88671875" customWidth="1"/>
    <col min="4" max="4" width="26.109375" customWidth="1"/>
    <col min="5" max="5" width="6.6640625" customWidth="1"/>
    <col min="6" max="6" width="7.44140625" customWidth="1"/>
    <col min="7" max="7" width="9.5546875" bestFit="1" customWidth="1"/>
  </cols>
  <sheetData>
    <row r="1" spans="1:7">
      <c r="A1" s="176" t="s">
        <v>0</v>
      </c>
      <c r="B1" s="176" t="s">
        <v>1</v>
      </c>
      <c r="C1" s="176" t="s">
        <v>2</v>
      </c>
      <c r="D1" s="176" t="s">
        <v>21</v>
      </c>
      <c r="E1" s="176" t="s">
        <v>4</v>
      </c>
      <c r="F1" s="176" t="s">
        <v>5</v>
      </c>
      <c r="G1" s="176" t="s">
        <v>6</v>
      </c>
    </row>
    <row r="2" spans="1:7" ht="51.6" customHeight="1">
      <c r="A2" s="180">
        <v>1</v>
      </c>
      <c r="B2" s="10" t="s">
        <v>342</v>
      </c>
      <c r="C2" s="41" t="s">
        <v>14</v>
      </c>
      <c r="D2" s="41" t="s">
        <v>15</v>
      </c>
      <c r="E2" s="9">
        <v>2</v>
      </c>
      <c r="F2" s="9">
        <v>6521</v>
      </c>
      <c r="G2" s="9">
        <f>E2*F2</f>
        <v>13042</v>
      </c>
    </row>
    <row r="3" spans="1:7">
      <c r="A3" s="198" t="s">
        <v>6</v>
      </c>
      <c r="B3" s="198"/>
      <c r="C3" s="198"/>
      <c r="D3" s="198"/>
      <c r="E3" s="198"/>
      <c r="F3" s="198"/>
      <c r="G3" s="176">
        <f>SUM(G2)</f>
        <v>13042</v>
      </c>
    </row>
    <row r="4" spans="1:7">
      <c r="A4" s="198" t="s">
        <v>8</v>
      </c>
      <c r="B4" s="198"/>
      <c r="C4" s="198"/>
      <c r="D4" s="198"/>
      <c r="E4" s="198"/>
      <c r="F4" s="198"/>
      <c r="G4" s="176">
        <f>G3*9%</f>
        <v>1173.78</v>
      </c>
    </row>
    <row r="5" spans="1:7">
      <c r="A5" s="198" t="s">
        <v>9</v>
      </c>
      <c r="B5" s="198"/>
      <c r="C5" s="198"/>
      <c r="D5" s="198"/>
      <c r="E5" s="198"/>
      <c r="F5" s="198"/>
      <c r="G5" s="176">
        <f>G3*9%</f>
        <v>1173.78</v>
      </c>
    </row>
    <row r="6" spans="1:7">
      <c r="A6" s="198" t="s">
        <v>7</v>
      </c>
      <c r="B6" s="198"/>
      <c r="C6" s="198"/>
      <c r="D6" s="198"/>
      <c r="E6" s="198"/>
      <c r="F6" s="198"/>
      <c r="G6" s="176">
        <f>SUM(G3:G5)</f>
        <v>15389.560000000001</v>
      </c>
    </row>
    <row r="24" spans="6:6">
      <c r="F24" t="s">
        <v>65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C15" sqref="C15"/>
    </sheetView>
  </sheetViews>
  <sheetFormatPr defaultRowHeight="14.4"/>
  <cols>
    <col min="2" max="2" width="18.6640625" customWidth="1"/>
    <col min="4" max="4" width="22" customWidth="1"/>
    <col min="7" max="7" width="12.6640625" customWidth="1"/>
  </cols>
  <sheetData>
    <row r="1" spans="1:7">
      <c r="A1" s="7" t="s">
        <v>0</v>
      </c>
      <c r="B1" s="7" t="s">
        <v>1</v>
      </c>
      <c r="C1" s="7" t="s">
        <v>2</v>
      </c>
      <c r="D1" s="7" t="s">
        <v>21</v>
      </c>
      <c r="E1" s="7" t="s">
        <v>4</v>
      </c>
      <c r="F1" s="7" t="s">
        <v>5</v>
      </c>
      <c r="G1" s="7" t="s">
        <v>6</v>
      </c>
    </row>
    <row r="2" spans="1:7" ht="45.75" customHeight="1">
      <c r="A2" s="12">
        <v>1</v>
      </c>
      <c r="B2" s="10" t="s">
        <v>44</v>
      </c>
      <c r="C2" s="17">
        <v>668330</v>
      </c>
      <c r="D2" s="17" t="s">
        <v>43</v>
      </c>
      <c r="E2" s="12">
        <v>5</v>
      </c>
      <c r="F2" s="12">
        <v>6000</v>
      </c>
      <c r="G2" s="12">
        <f>E2*F2</f>
        <v>30000</v>
      </c>
    </row>
    <row r="3" spans="1:7" ht="45.75" customHeight="1">
      <c r="A3" s="9">
        <v>2</v>
      </c>
      <c r="B3" s="11" t="s">
        <v>45</v>
      </c>
      <c r="C3" s="15">
        <v>616026</v>
      </c>
      <c r="D3" s="15" t="s">
        <v>26</v>
      </c>
      <c r="E3" s="9">
        <v>1</v>
      </c>
      <c r="F3" s="9">
        <v>5614</v>
      </c>
      <c r="G3" s="12">
        <f>E3*F3</f>
        <v>5614</v>
      </c>
    </row>
    <row r="4" spans="1:7">
      <c r="A4" s="192" t="s">
        <v>6</v>
      </c>
      <c r="B4" s="193"/>
      <c r="C4" s="193"/>
      <c r="D4" s="193"/>
      <c r="E4" s="193"/>
      <c r="F4" s="194"/>
      <c r="G4" s="7">
        <f>SUM(G2:G3)</f>
        <v>35614</v>
      </c>
    </row>
    <row r="5" spans="1:7">
      <c r="A5" s="192" t="s">
        <v>8</v>
      </c>
      <c r="B5" s="193"/>
      <c r="C5" s="193"/>
      <c r="D5" s="193"/>
      <c r="E5" s="193"/>
      <c r="F5" s="194"/>
      <c r="G5" s="7">
        <f>G4*9%</f>
        <v>3205.2599999999998</v>
      </c>
    </row>
    <row r="6" spans="1:7">
      <c r="A6" s="192" t="s">
        <v>9</v>
      </c>
      <c r="B6" s="193"/>
      <c r="C6" s="193"/>
      <c r="D6" s="193"/>
      <c r="E6" s="193"/>
      <c r="F6" s="194"/>
      <c r="G6" s="7">
        <f>G4*9%</f>
        <v>3205.2599999999998</v>
      </c>
    </row>
    <row r="7" spans="1:7">
      <c r="A7" s="192" t="s">
        <v>7</v>
      </c>
      <c r="B7" s="193"/>
      <c r="C7" s="193"/>
      <c r="D7" s="193"/>
      <c r="E7" s="193"/>
      <c r="F7" s="194"/>
      <c r="G7" s="7">
        <f>SUM(G4:G6)</f>
        <v>42024.520000000004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sqref="A1:G11"/>
    </sheetView>
  </sheetViews>
  <sheetFormatPr defaultRowHeight="14.4"/>
  <cols>
    <col min="1" max="1" width="7" customWidth="1"/>
    <col min="2" max="2" width="12.88671875" customWidth="1"/>
    <col min="4" max="4" width="35.88671875" customWidth="1"/>
    <col min="7" max="7" width="9.5546875" bestFit="1" customWidth="1"/>
  </cols>
  <sheetData>
    <row r="1" spans="1:7">
      <c r="A1" s="179" t="s">
        <v>0</v>
      </c>
      <c r="B1" s="179" t="s">
        <v>1</v>
      </c>
      <c r="C1" s="179" t="s">
        <v>2</v>
      </c>
      <c r="D1" s="179" t="s">
        <v>21</v>
      </c>
      <c r="E1" s="179" t="s">
        <v>4</v>
      </c>
      <c r="F1" s="179" t="s">
        <v>5</v>
      </c>
      <c r="G1" s="179" t="s">
        <v>6</v>
      </c>
    </row>
    <row r="2" spans="1:7" ht="33.6" customHeight="1">
      <c r="A2" s="180">
        <v>1</v>
      </c>
      <c r="B2" s="11" t="s">
        <v>356</v>
      </c>
      <c r="C2" s="15">
        <v>615698</v>
      </c>
      <c r="D2" s="15" t="s">
        <v>41</v>
      </c>
      <c r="E2" s="9">
        <v>5</v>
      </c>
      <c r="F2" s="9">
        <v>4831</v>
      </c>
      <c r="G2" s="9">
        <f>E2*F2</f>
        <v>24155</v>
      </c>
    </row>
    <row r="3" spans="1:7" ht="26.4">
      <c r="A3" s="9">
        <v>2</v>
      </c>
      <c r="B3" s="11" t="s">
        <v>356</v>
      </c>
      <c r="C3" s="15" t="s">
        <v>14</v>
      </c>
      <c r="D3" s="15" t="s">
        <v>15</v>
      </c>
      <c r="E3" s="9">
        <v>5</v>
      </c>
      <c r="F3" s="9">
        <v>6521</v>
      </c>
      <c r="G3" s="9">
        <f>E3*F3</f>
        <v>32605</v>
      </c>
    </row>
    <row r="4" spans="1:7" ht="26.4">
      <c r="A4" s="180">
        <v>3</v>
      </c>
      <c r="B4" s="11" t="s">
        <v>356</v>
      </c>
      <c r="C4" s="15">
        <v>630059</v>
      </c>
      <c r="D4" s="15" t="s">
        <v>54</v>
      </c>
      <c r="E4" s="9">
        <v>6</v>
      </c>
      <c r="F4" s="9">
        <v>4048</v>
      </c>
      <c r="G4" s="9">
        <f t="shared" ref="G4:G7" si="0">E4*F4</f>
        <v>24288</v>
      </c>
    </row>
    <row r="5" spans="1:7" ht="26.4">
      <c r="A5" s="9">
        <v>4</v>
      </c>
      <c r="B5" s="11" t="s">
        <v>356</v>
      </c>
      <c r="C5" s="11">
        <v>646872</v>
      </c>
      <c r="D5" s="11" t="s">
        <v>17</v>
      </c>
      <c r="E5" s="9">
        <v>10</v>
      </c>
      <c r="F5" s="9">
        <v>3555</v>
      </c>
      <c r="G5" s="9">
        <f t="shared" si="0"/>
        <v>35550</v>
      </c>
    </row>
    <row r="6" spans="1:7" ht="26.4">
      <c r="A6" s="9">
        <v>5</v>
      </c>
      <c r="B6" s="11" t="s">
        <v>356</v>
      </c>
      <c r="C6" s="11">
        <v>635656</v>
      </c>
      <c r="D6" s="15" t="s">
        <v>156</v>
      </c>
      <c r="E6" s="9">
        <v>15</v>
      </c>
      <c r="F6" s="9">
        <v>2818</v>
      </c>
      <c r="G6" s="9">
        <f t="shared" si="0"/>
        <v>42270</v>
      </c>
    </row>
    <row r="7" spans="1:7" ht="26.4">
      <c r="A7" s="9">
        <v>6</v>
      </c>
      <c r="B7" s="6" t="s">
        <v>358</v>
      </c>
      <c r="C7" s="11">
        <v>681149</v>
      </c>
      <c r="D7" s="11" t="s">
        <v>359</v>
      </c>
      <c r="E7" s="9">
        <v>1</v>
      </c>
      <c r="F7" s="9">
        <v>9703</v>
      </c>
      <c r="G7" s="9">
        <f t="shared" si="0"/>
        <v>9703</v>
      </c>
    </row>
    <row r="8" spans="1:7">
      <c r="A8" s="198" t="s">
        <v>6</v>
      </c>
      <c r="B8" s="198"/>
      <c r="C8" s="198"/>
      <c r="D8" s="198"/>
      <c r="E8" s="198"/>
      <c r="F8" s="198"/>
      <c r="G8" s="179">
        <f>SUM(G2:G7)</f>
        <v>168571</v>
      </c>
    </row>
    <row r="9" spans="1:7">
      <c r="A9" s="198" t="s">
        <v>8</v>
      </c>
      <c r="B9" s="198"/>
      <c r="C9" s="198"/>
      <c r="D9" s="198"/>
      <c r="E9" s="198"/>
      <c r="F9" s="198"/>
      <c r="G9" s="179">
        <f>G8*9%</f>
        <v>15171.39</v>
      </c>
    </row>
    <row r="10" spans="1:7">
      <c r="A10" s="198" t="s">
        <v>9</v>
      </c>
      <c r="B10" s="198"/>
      <c r="C10" s="198"/>
      <c r="D10" s="198"/>
      <c r="E10" s="198"/>
      <c r="F10" s="198"/>
      <c r="G10" s="179">
        <f>G8*9%</f>
        <v>15171.39</v>
      </c>
    </row>
    <row r="11" spans="1:7">
      <c r="A11" s="198" t="s">
        <v>7</v>
      </c>
      <c r="B11" s="198"/>
      <c r="C11" s="198"/>
      <c r="D11" s="198"/>
      <c r="E11" s="198"/>
      <c r="F11" s="198"/>
      <c r="G11" s="179">
        <f>SUM(G8:G10)</f>
        <v>198913.78000000003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17" sqref="D17"/>
    </sheetView>
  </sheetViews>
  <sheetFormatPr defaultRowHeight="14.4"/>
  <cols>
    <col min="1" max="1" width="6" customWidth="1"/>
    <col min="2" max="2" width="15.88671875" customWidth="1"/>
    <col min="3" max="3" width="8.109375" customWidth="1"/>
    <col min="4" max="4" width="31" customWidth="1"/>
    <col min="5" max="5" width="6.21875" customWidth="1"/>
    <col min="6" max="6" width="7.6640625" customWidth="1"/>
    <col min="7" max="7" width="9.5546875" bestFit="1" customWidth="1"/>
  </cols>
  <sheetData>
    <row r="1" spans="1:7" ht="25.8" customHeight="1">
      <c r="A1" s="184" t="s">
        <v>0</v>
      </c>
      <c r="B1" s="184" t="s">
        <v>1</v>
      </c>
      <c r="C1" s="184" t="s">
        <v>2</v>
      </c>
      <c r="D1" s="184" t="s">
        <v>21</v>
      </c>
      <c r="E1" s="184" t="s">
        <v>4</v>
      </c>
      <c r="F1" s="184" t="s">
        <v>5</v>
      </c>
      <c r="G1" s="184" t="s">
        <v>6</v>
      </c>
    </row>
    <row r="2" spans="1:7" ht="32.4" customHeight="1">
      <c r="A2" s="9">
        <v>1</v>
      </c>
      <c r="B2" s="11" t="s">
        <v>355</v>
      </c>
      <c r="C2" s="11">
        <v>687349</v>
      </c>
      <c r="D2" s="11" t="s">
        <v>252</v>
      </c>
      <c r="E2" s="9">
        <v>10</v>
      </c>
      <c r="F2" s="9">
        <v>8463</v>
      </c>
      <c r="G2" s="9">
        <f>E2*F2</f>
        <v>84630</v>
      </c>
    </row>
    <row r="3" spans="1:7" ht="32.4" customHeight="1">
      <c r="A3" s="9">
        <v>2</v>
      </c>
      <c r="B3" s="10" t="s">
        <v>357</v>
      </c>
      <c r="C3" s="15">
        <v>615698</v>
      </c>
      <c r="D3" s="15" t="s">
        <v>41</v>
      </c>
      <c r="E3" s="9">
        <v>3</v>
      </c>
      <c r="F3" s="9">
        <v>4831</v>
      </c>
      <c r="G3" s="9">
        <f>E3*F3</f>
        <v>14493</v>
      </c>
    </row>
    <row r="4" spans="1:7">
      <c r="A4" s="198" t="s">
        <v>6</v>
      </c>
      <c r="B4" s="198"/>
      <c r="C4" s="198"/>
      <c r="D4" s="198"/>
      <c r="E4" s="198"/>
      <c r="F4" s="198"/>
      <c r="G4" s="184">
        <f>SUM(G2:G3)</f>
        <v>99123</v>
      </c>
    </row>
    <row r="5" spans="1:7">
      <c r="A5" s="198" t="s">
        <v>8</v>
      </c>
      <c r="B5" s="198"/>
      <c r="C5" s="198"/>
      <c r="D5" s="198"/>
      <c r="E5" s="198"/>
      <c r="F5" s="198"/>
      <c r="G5" s="184">
        <f>G4*9%</f>
        <v>8921.07</v>
      </c>
    </row>
    <row r="6" spans="1:7">
      <c r="A6" s="198" t="s">
        <v>9</v>
      </c>
      <c r="B6" s="198"/>
      <c r="C6" s="198"/>
      <c r="D6" s="198"/>
      <c r="E6" s="198"/>
      <c r="F6" s="198"/>
      <c r="G6" s="184">
        <f>G4*9%</f>
        <v>8921.07</v>
      </c>
    </row>
    <row r="7" spans="1:7">
      <c r="A7" s="198" t="s">
        <v>7</v>
      </c>
      <c r="B7" s="198"/>
      <c r="C7" s="198"/>
      <c r="D7" s="198"/>
      <c r="E7" s="198"/>
      <c r="F7" s="198"/>
      <c r="G7" s="184">
        <f>SUM(G4:G6)</f>
        <v>116965.14000000001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I13" sqref="I13"/>
    </sheetView>
  </sheetViews>
  <sheetFormatPr defaultRowHeight="14.4"/>
  <cols>
    <col min="1" max="1" width="6" customWidth="1"/>
    <col min="2" max="2" width="11.5546875" customWidth="1"/>
    <col min="4" max="4" width="29.109375" customWidth="1"/>
  </cols>
  <sheetData>
    <row r="1" spans="1:7" ht="23.4" customHeight="1">
      <c r="A1" s="186" t="s">
        <v>0</v>
      </c>
      <c r="B1" s="186" t="s">
        <v>1</v>
      </c>
      <c r="C1" s="186" t="s">
        <v>2</v>
      </c>
      <c r="D1" s="186" t="s">
        <v>21</v>
      </c>
      <c r="E1" s="186" t="s">
        <v>4</v>
      </c>
      <c r="F1" s="186" t="s">
        <v>5</v>
      </c>
      <c r="G1" s="186" t="s">
        <v>6</v>
      </c>
    </row>
    <row r="2" spans="1:7" ht="39.6">
      <c r="A2" s="9">
        <v>1</v>
      </c>
      <c r="B2" s="6" t="s">
        <v>361</v>
      </c>
      <c r="C2" s="15">
        <v>616026</v>
      </c>
      <c r="D2" s="15" t="s">
        <v>26</v>
      </c>
      <c r="E2" s="9">
        <v>5</v>
      </c>
      <c r="F2" s="9">
        <v>5614</v>
      </c>
      <c r="G2" s="9">
        <f t="shared" ref="G2:G3" si="0">E2*F2</f>
        <v>28070</v>
      </c>
    </row>
    <row r="3" spans="1:7" ht="39.6">
      <c r="A3" s="9">
        <v>2</v>
      </c>
      <c r="B3" s="11" t="s">
        <v>270</v>
      </c>
      <c r="C3" s="31">
        <v>719031</v>
      </c>
      <c r="D3" s="31" t="s">
        <v>363</v>
      </c>
      <c r="E3" s="9">
        <v>1</v>
      </c>
      <c r="F3" s="9">
        <v>45000</v>
      </c>
      <c r="G3" s="9">
        <f t="shared" si="0"/>
        <v>45000</v>
      </c>
    </row>
    <row r="4" spans="1:7">
      <c r="A4" s="198" t="s">
        <v>6</v>
      </c>
      <c r="B4" s="198"/>
      <c r="C4" s="198"/>
      <c r="D4" s="198"/>
      <c r="E4" s="198"/>
      <c r="F4" s="198"/>
      <c r="G4" s="186">
        <f>SUM(G2:G3)</f>
        <v>73070</v>
      </c>
    </row>
    <row r="5" spans="1:7">
      <c r="A5" s="198" t="s">
        <v>8</v>
      </c>
      <c r="B5" s="198"/>
      <c r="C5" s="198"/>
      <c r="D5" s="198"/>
      <c r="E5" s="198"/>
      <c r="F5" s="198"/>
      <c r="G5" s="186">
        <f>G4*9%</f>
        <v>6576.3</v>
      </c>
    </row>
    <row r="6" spans="1:7">
      <c r="A6" s="198" t="s">
        <v>9</v>
      </c>
      <c r="B6" s="198"/>
      <c r="C6" s="198"/>
      <c r="D6" s="198"/>
      <c r="E6" s="198"/>
      <c r="F6" s="198"/>
      <c r="G6" s="186">
        <f>G4*9%</f>
        <v>6576.3</v>
      </c>
    </row>
    <row r="7" spans="1:7">
      <c r="A7" s="198" t="s">
        <v>7</v>
      </c>
      <c r="B7" s="198"/>
      <c r="C7" s="198"/>
      <c r="D7" s="198"/>
      <c r="E7" s="198"/>
      <c r="F7" s="198"/>
      <c r="G7" s="186">
        <f>SUM(G4:G6)</f>
        <v>86222.6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A9" sqref="A9"/>
    </sheetView>
  </sheetViews>
  <sheetFormatPr defaultRowHeight="14.4"/>
  <cols>
    <col min="2" max="2" width="12.6640625" customWidth="1"/>
    <col min="4" max="4" width="22.109375" customWidth="1"/>
  </cols>
  <sheetData>
    <row r="1" spans="1:7" ht="18" customHeight="1">
      <c r="A1" s="186" t="s">
        <v>0</v>
      </c>
      <c r="B1" s="186" t="s">
        <v>1</v>
      </c>
      <c r="C1" s="186" t="s">
        <v>2</v>
      </c>
      <c r="D1" s="186" t="s">
        <v>21</v>
      </c>
      <c r="E1" s="186" t="s">
        <v>4</v>
      </c>
      <c r="F1" s="186" t="s">
        <v>5</v>
      </c>
      <c r="G1" s="186" t="s">
        <v>6</v>
      </c>
    </row>
    <row r="2" spans="1:7" ht="52.8" customHeight="1">
      <c r="A2" s="187">
        <v>1</v>
      </c>
      <c r="B2" s="10" t="s">
        <v>357</v>
      </c>
      <c r="C2" s="41">
        <v>615698</v>
      </c>
      <c r="D2" s="41" t="s">
        <v>41</v>
      </c>
      <c r="E2" s="187">
        <v>12</v>
      </c>
      <c r="F2" s="187">
        <v>4831</v>
      </c>
      <c r="G2" s="187">
        <f t="shared" ref="G2:G3" si="0">E2*F2</f>
        <v>57972</v>
      </c>
    </row>
    <row r="3" spans="1:7" ht="52.8" customHeight="1">
      <c r="A3" s="9">
        <v>2</v>
      </c>
      <c r="B3" s="11" t="s">
        <v>362</v>
      </c>
      <c r="C3" s="31">
        <v>720138</v>
      </c>
      <c r="D3" s="31" t="s">
        <v>364</v>
      </c>
      <c r="E3" s="9">
        <v>1</v>
      </c>
      <c r="F3" s="9">
        <v>6800</v>
      </c>
      <c r="G3" s="9">
        <f t="shared" si="0"/>
        <v>6800</v>
      </c>
    </row>
    <row r="4" spans="1:7">
      <c r="A4" s="198" t="s">
        <v>6</v>
      </c>
      <c r="B4" s="198"/>
      <c r="C4" s="198"/>
      <c r="D4" s="198"/>
      <c r="E4" s="198"/>
      <c r="F4" s="198"/>
      <c r="G4" s="186">
        <f>SUM(G2:G3)</f>
        <v>64772</v>
      </c>
    </row>
    <row r="5" spans="1:7">
      <c r="A5" s="198" t="s">
        <v>8</v>
      </c>
      <c r="B5" s="198"/>
      <c r="C5" s="198"/>
      <c r="D5" s="198"/>
      <c r="E5" s="198"/>
      <c r="F5" s="198"/>
      <c r="G5" s="186">
        <f>G4*9%</f>
        <v>5829.48</v>
      </c>
    </row>
    <row r="6" spans="1:7">
      <c r="A6" s="198" t="s">
        <v>9</v>
      </c>
      <c r="B6" s="198"/>
      <c r="C6" s="198"/>
      <c r="D6" s="198"/>
      <c r="E6" s="198"/>
      <c r="F6" s="198"/>
      <c r="G6" s="186">
        <f>G4*9%</f>
        <v>5829.48</v>
      </c>
    </row>
    <row r="7" spans="1:7">
      <c r="A7" s="198" t="s">
        <v>7</v>
      </c>
      <c r="B7" s="198"/>
      <c r="C7" s="198"/>
      <c r="D7" s="198"/>
      <c r="E7" s="198"/>
      <c r="F7" s="198"/>
      <c r="G7" s="186">
        <f>SUM(G4:G6)</f>
        <v>76430.959999999992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18" sqref="C18"/>
    </sheetView>
  </sheetViews>
  <sheetFormatPr defaultRowHeight="14.4"/>
  <cols>
    <col min="1" max="1" width="6.21875" customWidth="1"/>
    <col min="2" max="2" width="26.33203125" customWidth="1"/>
    <col min="3" max="3" width="7" customWidth="1"/>
    <col min="5" max="5" width="10.44140625" customWidth="1"/>
  </cols>
  <sheetData>
    <row r="1" spans="1:5" ht="16.2" customHeight="1">
      <c r="A1" s="185" t="s">
        <v>55</v>
      </c>
      <c r="B1" s="185" t="s">
        <v>56</v>
      </c>
      <c r="C1" s="185" t="s">
        <v>57</v>
      </c>
      <c r="D1" s="185" t="s">
        <v>58</v>
      </c>
      <c r="E1" s="185" t="s">
        <v>59</v>
      </c>
    </row>
    <row r="2" spans="1:5" ht="34.200000000000003" customHeight="1">
      <c r="A2" s="99">
        <v>1</v>
      </c>
      <c r="B2" s="99" t="s">
        <v>360</v>
      </c>
      <c r="C2" s="188">
        <v>1</v>
      </c>
      <c r="D2" s="188">
        <v>18560</v>
      </c>
      <c r="E2" s="188">
        <f>C2*D2</f>
        <v>18560</v>
      </c>
    </row>
    <row r="3" spans="1:5">
      <c r="A3" s="232" t="s">
        <v>6</v>
      </c>
      <c r="B3" s="233"/>
      <c r="C3" s="233"/>
      <c r="D3" s="233"/>
      <c r="E3" s="93">
        <f>SUM(E2)</f>
        <v>18560</v>
      </c>
    </row>
    <row r="4" spans="1:5">
      <c r="A4" s="232" t="s">
        <v>8</v>
      </c>
      <c r="B4" s="233"/>
      <c r="C4" s="233"/>
      <c r="D4" s="233"/>
      <c r="E4" s="93">
        <f>E3*9%</f>
        <v>1670.3999999999999</v>
      </c>
    </row>
    <row r="5" spans="1:5">
      <c r="A5" s="232" t="s">
        <v>9</v>
      </c>
      <c r="B5" s="233"/>
      <c r="C5" s="233"/>
      <c r="D5" s="233"/>
      <c r="E5" s="93">
        <f>E3*9%</f>
        <v>1670.3999999999999</v>
      </c>
    </row>
    <row r="6" spans="1:5">
      <c r="A6" s="232" t="s">
        <v>7</v>
      </c>
      <c r="B6" s="233"/>
      <c r="C6" s="233"/>
      <c r="D6" s="233"/>
      <c r="E6" s="93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  <pageSetup paperSize="9" orientation="portrait" horizontalDpi="0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J12" sqref="J12"/>
    </sheetView>
  </sheetViews>
  <sheetFormatPr defaultRowHeight="14.4"/>
  <cols>
    <col min="1" max="1" width="8.88671875" style="37"/>
    <col min="2" max="2" width="27.44140625" style="37" customWidth="1"/>
    <col min="3" max="4" width="8.88671875" style="37"/>
    <col min="5" max="5" width="14.33203125" style="37" customWidth="1"/>
    <col min="6" max="16384" width="8.88671875" style="37"/>
  </cols>
  <sheetData>
    <row r="1" spans="1:5" ht="15.6">
      <c r="A1" s="36" t="s">
        <v>55</v>
      </c>
      <c r="B1" s="47" t="s">
        <v>56</v>
      </c>
      <c r="C1" s="36" t="s">
        <v>57</v>
      </c>
      <c r="D1" s="36" t="s">
        <v>58</v>
      </c>
      <c r="E1" s="36" t="s">
        <v>59</v>
      </c>
    </row>
    <row r="2" spans="1:5" ht="156">
      <c r="A2" s="38">
        <v>1</v>
      </c>
      <c r="B2" s="38" t="s">
        <v>120</v>
      </c>
      <c r="C2" s="38">
        <v>1</v>
      </c>
      <c r="D2" s="202">
        <v>490000</v>
      </c>
      <c r="E2" s="202">
        <f>C2*D2</f>
        <v>490000</v>
      </c>
    </row>
    <row r="3" spans="1:5" ht="62.4">
      <c r="A3" s="38">
        <v>2</v>
      </c>
      <c r="B3" s="38" t="s">
        <v>121</v>
      </c>
      <c r="C3" s="38">
        <v>1</v>
      </c>
      <c r="D3" s="204"/>
      <c r="E3" s="204"/>
    </row>
    <row r="4" spans="1:5" ht="31.2">
      <c r="A4" s="38">
        <v>3</v>
      </c>
      <c r="B4" s="38" t="s">
        <v>84</v>
      </c>
      <c r="C4" s="38">
        <v>1</v>
      </c>
      <c r="D4" s="38">
        <v>24000</v>
      </c>
      <c r="E4" s="38">
        <f t="shared" ref="E4" si="0">C4*D4</f>
        <v>24000</v>
      </c>
    </row>
    <row r="5" spans="1:5" ht="15.6">
      <c r="A5" s="213" t="s">
        <v>85</v>
      </c>
      <c r="B5" s="213"/>
      <c r="C5" s="213"/>
      <c r="D5" s="213"/>
      <c r="E5" s="36">
        <f>SUM(E2:E4)</f>
        <v>514000</v>
      </c>
    </row>
    <row r="6" spans="1:5" ht="15.6">
      <c r="A6" s="213" t="s">
        <v>86</v>
      </c>
      <c r="B6" s="213"/>
      <c r="C6" s="213"/>
      <c r="D6" s="213"/>
      <c r="E6" s="36">
        <f>E5*9%</f>
        <v>46260</v>
      </c>
    </row>
    <row r="7" spans="1:5" ht="15.6">
      <c r="A7" s="213" t="s">
        <v>86</v>
      </c>
      <c r="B7" s="213"/>
      <c r="C7" s="213"/>
      <c r="D7" s="213"/>
      <c r="E7" s="36">
        <f>E5*9%</f>
        <v>46260</v>
      </c>
    </row>
    <row r="8" spans="1:5" ht="15.6">
      <c r="A8" s="213" t="s">
        <v>7</v>
      </c>
      <c r="B8" s="213"/>
      <c r="C8" s="213"/>
      <c r="D8" s="213"/>
      <c r="E8" s="36">
        <f>SUM(E5:E7)</f>
        <v>606520</v>
      </c>
    </row>
  </sheetData>
  <mergeCells count="6">
    <mergeCell ref="A8:D8"/>
    <mergeCell ref="D2:D3"/>
    <mergeCell ref="E2:E3"/>
    <mergeCell ref="A5:D5"/>
    <mergeCell ref="A6:D6"/>
    <mergeCell ref="A7:D7"/>
  </mergeCell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10" sqref="E10"/>
    </sheetView>
  </sheetViews>
  <sheetFormatPr defaultRowHeight="14.4"/>
  <cols>
    <col min="1" max="1" width="8.88671875" style="37"/>
    <col min="2" max="2" width="39" style="37" customWidth="1"/>
    <col min="3" max="3" width="16.109375" style="37" customWidth="1"/>
    <col min="4" max="4" width="8.88671875" style="37"/>
    <col min="5" max="5" width="15" style="37" customWidth="1"/>
    <col min="6" max="16384" width="8.88671875" style="37"/>
  </cols>
  <sheetData>
    <row r="1" spans="1:5" ht="15.6">
      <c r="A1" s="36" t="s">
        <v>55</v>
      </c>
      <c r="B1" s="47" t="s">
        <v>56</v>
      </c>
      <c r="C1" s="36" t="s">
        <v>57</v>
      </c>
      <c r="D1" s="36" t="s">
        <v>58</v>
      </c>
      <c r="E1" s="36" t="s">
        <v>59</v>
      </c>
    </row>
    <row r="2" spans="1:5" ht="109.2">
      <c r="A2" s="38">
        <v>1</v>
      </c>
      <c r="B2" s="38" t="s">
        <v>120</v>
      </c>
      <c r="C2" s="38">
        <v>1</v>
      </c>
      <c r="D2" s="202">
        <v>490000</v>
      </c>
      <c r="E2" s="202">
        <f>C2*D2</f>
        <v>490000</v>
      </c>
    </row>
    <row r="3" spans="1:5" ht="46.8">
      <c r="A3" s="38">
        <v>2</v>
      </c>
      <c r="B3" s="38" t="s">
        <v>121</v>
      </c>
      <c r="C3" s="38">
        <v>1</v>
      </c>
      <c r="D3" s="204"/>
      <c r="E3" s="204"/>
    </row>
    <row r="4" spans="1:5" ht="31.2">
      <c r="A4" s="38">
        <v>3</v>
      </c>
      <c r="B4" s="38" t="s">
        <v>84</v>
      </c>
      <c r="C4" s="38">
        <v>1</v>
      </c>
      <c r="D4" s="38">
        <v>24000</v>
      </c>
      <c r="E4" s="38">
        <f t="shared" ref="E4:E5" si="0">C4*D4</f>
        <v>24000</v>
      </c>
    </row>
    <row r="5" spans="1:5" ht="78">
      <c r="A5" s="38">
        <v>4</v>
      </c>
      <c r="B5" s="48" t="s">
        <v>122</v>
      </c>
      <c r="C5" s="38">
        <v>1</v>
      </c>
      <c r="D5" s="38">
        <v>78000</v>
      </c>
      <c r="E5" s="38">
        <f t="shared" si="0"/>
        <v>78000</v>
      </c>
    </row>
    <row r="6" spans="1:5" ht="15.6">
      <c r="A6" s="213" t="s">
        <v>85</v>
      </c>
      <c r="B6" s="213"/>
      <c r="C6" s="213"/>
      <c r="D6" s="213"/>
      <c r="E6" s="36">
        <f>SUM(E2:E5)</f>
        <v>592000</v>
      </c>
    </row>
    <row r="7" spans="1:5" ht="15.6">
      <c r="A7" s="213" t="s">
        <v>86</v>
      </c>
      <c r="B7" s="213"/>
      <c r="C7" s="213"/>
      <c r="D7" s="213"/>
      <c r="E7" s="36">
        <f>E6*9%</f>
        <v>53280</v>
      </c>
    </row>
    <row r="8" spans="1:5" ht="15.6">
      <c r="A8" s="213" t="s">
        <v>86</v>
      </c>
      <c r="B8" s="213"/>
      <c r="C8" s="213"/>
      <c r="D8" s="213"/>
      <c r="E8" s="36">
        <f>E6*9%</f>
        <v>53280</v>
      </c>
    </row>
    <row r="9" spans="1:5" ht="15.6">
      <c r="A9" s="213" t="s">
        <v>7</v>
      </c>
      <c r="B9" s="213"/>
      <c r="C9" s="213"/>
      <c r="D9" s="213"/>
      <c r="E9" s="36">
        <f>SUM(E6:E8)</f>
        <v>698560</v>
      </c>
    </row>
  </sheetData>
  <mergeCells count="6">
    <mergeCell ref="A9:D9"/>
    <mergeCell ref="D2:D3"/>
    <mergeCell ref="E2:E3"/>
    <mergeCell ref="A6:D6"/>
    <mergeCell ref="A7:D7"/>
    <mergeCell ref="A8:D8"/>
  </mergeCells>
  <pageMargins left="0.7" right="0.7" top="0.75" bottom="0.75" header="0.3" footer="0.3"/>
  <pageSetup orientation="portrait" horizontalDpi="360" verticalDpi="36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D12" sqref="D12"/>
    </sheetView>
  </sheetViews>
  <sheetFormatPr defaultRowHeight="14.4"/>
  <cols>
    <col min="2" max="2" width="45" customWidth="1"/>
    <col min="4" max="4" width="6.6640625" customWidth="1"/>
  </cols>
  <sheetData>
    <row r="1" spans="1:5">
      <c r="A1" s="7" t="s">
        <v>0</v>
      </c>
      <c r="B1" s="7" t="s">
        <v>3</v>
      </c>
      <c r="C1" s="7" t="s">
        <v>4</v>
      </c>
      <c r="D1" s="7" t="s">
        <v>5</v>
      </c>
      <c r="E1" s="7" t="s">
        <v>6</v>
      </c>
    </row>
    <row r="2" spans="1:5" ht="26.4">
      <c r="A2" s="12">
        <v>1</v>
      </c>
      <c r="B2" s="5" t="s">
        <v>33</v>
      </c>
      <c r="C2" s="12">
        <v>1</v>
      </c>
      <c r="D2" s="12">
        <v>17850</v>
      </c>
      <c r="E2" s="12">
        <f>C2*D2</f>
        <v>17850</v>
      </c>
    </row>
    <row r="3" spans="1:5">
      <c r="A3" s="192" t="s">
        <v>6</v>
      </c>
      <c r="B3" s="193"/>
      <c r="C3" s="193"/>
      <c r="D3" s="194"/>
      <c r="E3" s="7">
        <f>SUM(E2:E2)</f>
        <v>17850</v>
      </c>
    </row>
    <row r="4" spans="1:5">
      <c r="A4" s="192" t="s">
        <v>8</v>
      </c>
      <c r="B4" s="193"/>
      <c r="C4" s="193"/>
      <c r="D4" s="194"/>
      <c r="E4" s="7">
        <f>E3*9%</f>
        <v>1606.5</v>
      </c>
    </row>
    <row r="5" spans="1:5">
      <c r="A5" s="192" t="s">
        <v>9</v>
      </c>
      <c r="B5" s="193"/>
      <c r="C5" s="193"/>
      <c r="D5" s="194"/>
      <c r="E5" s="7">
        <f>E3*9%</f>
        <v>1606.5</v>
      </c>
    </row>
    <row r="6" spans="1:5">
      <c r="A6" s="192" t="s">
        <v>7</v>
      </c>
      <c r="B6" s="193"/>
      <c r="C6" s="193"/>
      <c r="D6" s="194"/>
      <c r="E6" s="7">
        <f>SUM(E3:E5)</f>
        <v>21063</v>
      </c>
    </row>
    <row r="10" spans="1:5">
      <c r="A10" s="27"/>
      <c r="B10" s="27"/>
      <c r="C10" s="27"/>
      <c r="D10" s="27"/>
      <c r="E10" s="27"/>
    </row>
    <row r="11" spans="1:5">
      <c r="A11" s="27"/>
      <c r="B11" s="27" t="s">
        <v>65</v>
      </c>
      <c r="C11" s="27"/>
      <c r="D11" s="27"/>
      <c r="E11" s="27"/>
    </row>
    <row r="12" spans="1:5">
      <c r="A12" s="27"/>
      <c r="B12" s="27"/>
      <c r="C12" s="27"/>
      <c r="D12" s="27"/>
      <c r="E12" s="27"/>
    </row>
    <row r="13" spans="1:5">
      <c r="A13" s="27"/>
      <c r="B13" s="27"/>
      <c r="C13" s="27"/>
      <c r="D13" s="27"/>
      <c r="E13" s="27"/>
    </row>
    <row r="14" spans="1:5">
      <c r="A14" s="27"/>
      <c r="B14" s="27"/>
      <c r="C14" s="27"/>
      <c r="D14" s="27"/>
      <c r="E14" s="27"/>
    </row>
    <row r="15" spans="1:5">
      <c r="A15" s="27"/>
      <c r="B15" s="27"/>
      <c r="C15" s="27"/>
      <c r="D15" s="27"/>
      <c r="E15" s="27"/>
    </row>
    <row r="16" spans="1:5">
      <c r="A16" s="27"/>
      <c r="B16" s="27"/>
      <c r="C16" s="27"/>
      <c r="D16" s="27"/>
      <c r="E16" s="27"/>
    </row>
    <row r="17" spans="1:5">
      <c r="A17" s="27"/>
      <c r="B17" s="27"/>
      <c r="C17" s="27"/>
      <c r="D17" s="27"/>
      <c r="E17" s="27"/>
    </row>
    <row r="18" spans="1:5">
      <c r="A18" s="27"/>
      <c r="B18" s="27"/>
      <c r="C18" s="27"/>
      <c r="D18" s="27"/>
      <c r="E18" s="27"/>
    </row>
    <row r="19" spans="1:5">
      <c r="A19" s="27"/>
      <c r="B19" s="27"/>
      <c r="C19" s="27"/>
      <c r="D19" s="27"/>
      <c r="E19" s="27"/>
    </row>
    <row r="20" spans="1:5">
      <c r="A20" s="27"/>
      <c r="B20" s="27"/>
      <c r="C20" s="27"/>
      <c r="D20" s="27"/>
      <c r="E20" s="27"/>
    </row>
    <row r="21" spans="1:5">
      <c r="A21" s="27"/>
      <c r="B21" s="27"/>
      <c r="C21" s="27"/>
      <c r="D21" s="27"/>
      <c r="E21" s="27"/>
    </row>
    <row r="22" spans="1:5">
      <c r="A22" s="27"/>
      <c r="B22" s="27"/>
      <c r="C22" s="27"/>
      <c r="D22" s="27"/>
      <c r="E22" s="27"/>
    </row>
    <row r="23" spans="1:5">
      <c r="A23" s="27"/>
      <c r="B23" s="27"/>
      <c r="C23" s="27"/>
      <c r="D23" s="27"/>
      <c r="E23" s="27"/>
    </row>
    <row r="24" spans="1:5">
      <c r="A24" s="27"/>
      <c r="B24" s="27"/>
      <c r="C24" s="27"/>
      <c r="D24" s="27"/>
      <c r="E24" s="27"/>
    </row>
    <row r="25" spans="1:5">
      <c r="A25" s="27"/>
      <c r="B25" s="27"/>
      <c r="C25" s="27"/>
      <c r="D25" s="27"/>
      <c r="E25" s="27"/>
    </row>
    <row r="26" spans="1:5">
      <c r="A26" s="27"/>
      <c r="B26" s="27"/>
      <c r="C26" s="27"/>
      <c r="D26" s="27"/>
      <c r="E26" s="27"/>
    </row>
    <row r="27" spans="1:5">
      <c r="A27" s="27"/>
      <c r="B27" s="27"/>
      <c r="C27" s="27"/>
      <c r="D27" s="27"/>
      <c r="E27" s="27"/>
    </row>
    <row r="28" spans="1:5">
      <c r="A28" s="27"/>
      <c r="B28" s="27"/>
      <c r="C28" s="27"/>
      <c r="D28" s="27"/>
      <c r="E28" s="27"/>
    </row>
    <row r="29" spans="1:5">
      <c r="A29" s="27"/>
      <c r="B29" s="27"/>
      <c r="C29" s="27"/>
      <c r="D29" s="27"/>
      <c r="E29" s="27"/>
    </row>
    <row r="30" spans="1:5">
      <c r="A30" s="27"/>
      <c r="B30" s="27"/>
      <c r="C30" s="27"/>
      <c r="D30" s="27"/>
      <c r="E30" s="27"/>
    </row>
    <row r="31" spans="1:5">
      <c r="A31" s="27"/>
      <c r="B31" s="27"/>
      <c r="C31" s="27"/>
      <c r="D31" s="27"/>
      <c r="E31" s="27"/>
    </row>
    <row r="32" spans="1:5">
      <c r="A32" s="27"/>
      <c r="B32" s="27"/>
      <c r="C32" s="27"/>
      <c r="D32" s="27"/>
      <c r="E32" s="27"/>
    </row>
    <row r="33" spans="1:5">
      <c r="A33" s="27"/>
      <c r="B33" s="27"/>
      <c r="C33" s="27"/>
      <c r="D33" s="27"/>
      <c r="E33" s="27"/>
    </row>
    <row r="34" spans="1:5">
      <c r="A34" s="27"/>
      <c r="B34" s="27"/>
      <c r="C34" s="27"/>
      <c r="D34" s="27"/>
      <c r="E34" s="27"/>
    </row>
    <row r="35" spans="1:5">
      <c r="A35" s="27"/>
      <c r="B35" s="27"/>
      <c r="C35" s="27"/>
      <c r="D35" s="27"/>
      <c r="E35" s="27"/>
    </row>
    <row r="36" spans="1:5">
      <c r="A36" s="27"/>
      <c r="B36" s="27"/>
      <c r="C36" s="27"/>
      <c r="D36" s="27"/>
      <c r="E36" s="27"/>
    </row>
    <row r="37" spans="1:5">
      <c r="A37" s="27"/>
      <c r="B37" s="27"/>
      <c r="C37" s="27"/>
      <c r="D37" s="27"/>
      <c r="E37" s="27"/>
    </row>
    <row r="38" spans="1:5">
      <c r="A38" s="27"/>
      <c r="B38" s="27"/>
      <c r="C38" s="27"/>
      <c r="D38" s="27"/>
      <c r="E38" s="27"/>
    </row>
    <row r="39" spans="1:5">
      <c r="A39" s="27"/>
      <c r="B39" s="27"/>
      <c r="C39" s="27"/>
      <c r="D39" s="27"/>
      <c r="E39" s="27"/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B10" sqref="B10"/>
    </sheetView>
  </sheetViews>
  <sheetFormatPr defaultRowHeight="13.8"/>
  <cols>
    <col min="1" max="1" width="7.21875" style="95" customWidth="1"/>
    <col min="2" max="2" width="52.109375" style="95" customWidth="1"/>
    <col min="3" max="3" width="6.21875" style="95" customWidth="1"/>
    <col min="4" max="4" width="8.88671875" style="95"/>
    <col min="5" max="6" width="12.44140625" style="95" customWidth="1"/>
    <col min="7" max="7" width="13.21875" style="95" customWidth="1"/>
    <col min="8" max="8" width="18.109375" style="95" customWidth="1"/>
    <col min="9" max="9" width="15.5546875" style="95" customWidth="1"/>
    <col min="10" max="16384" width="8.88671875" style="95"/>
  </cols>
  <sheetData>
    <row r="1" spans="1:9" ht="24.6" customHeight="1">
      <c r="A1" s="93" t="s">
        <v>0</v>
      </c>
      <c r="B1" s="93" t="s">
        <v>21</v>
      </c>
      <c r="C1" s="93" t="s">
        <v>4</v>
      </c>
      <c r="D1" s="93" t="s">
        <v>5</v>
      </c>
      <c r="E1" s="93" t="s">
        <v>162</v>
      </c>
      <c r="F1" s="94"/>
      <c r="G1" s="93" t="s">
        <v>186</v>
      </c>
      <c r="H1" s="66" t="s">
        <v>187</v>
      </c>
      <c r="I1" s="66" t="s">
        <v>188</v>
      </c>
    </row>
    <row r="2" spans="1:9">
      <c r="A2" s="96">
        <v>1</v>
      </c>
      <c r="B2" s="96" t="s">
        <v>164</v>
      </c>
      <c r="C2" s="96">
        <v>35</v>
      </c>
      <c r="D2" s="97">
        <v>6890</v>
      </c>
      <c r="E2" s="97">
        <f t="shared" ref="E2:E17" si="0">C2*D2</f>
        <v>241150</v>
      </c>
      <c r="F2" s="98"/>
      <c r="G2" s="97">
        <v>35</v>
      </c>
      <c r="H2" s="97">
        <v>0</v>
      </c>
      <c r="I2" s="99" t="s">
        <v>189</v>
      </c>
    </row>
    <row r="3" spans="1:9" ht="55.2" customHeight="1">
      <c r="A3" s="96">
        <v>2</v>
      </c>
      <c r="B3" s="96" t="s">
        <v>165</v>
      </c>
      <c r="C3" s="96">
        <v>24</v>
      </c>
      <c r="D3" s="97">
        <v>29890</v>
      </c>
      <c r="E3" s="97">
        <f t="shared" si="0"/>
        <v>717360</v>
      </c>
      <c r="F3" s="98"/>
      <c r="G3" s="97">
        <v>14</v>
      </c>
      <c r="H3" s="97">
        <v>10</v>
      </c>
      <c r="I3" s="99" t="s">
        <v>189</v>
      </c>
    </row>
    <row r="4" spans="1:9" ht="30" customHeight="1">
      <c r="A4" s="96">
        <v>3</v>
      </c>
      <c r="B4" s="96" t="s">
        <v>166</v>
      </c>
      <c r="C4" s="96">
        <v>2</v>
      </c>
      <c r="D4" s="97">
        <v>19980</v>
      </c>
      <c r="E4" s="97">
        <f t="shared" si="0"/>
        <v>39960</v>
      </c>
      <c r="F4" s="98"/>
      <c r="G4" s="97" t="s">
        <v>191</v>
      </c>
      <c r="H4" s="99">
        <v>0</v>
      </c>
      <c r="I4" s="99" t="s">
        <v>190</v>
      </c>
    </row>
    <row r="5" spans="1:9" ht="78" customHeight="1">
      <c r="A5" s="96">
        <v>4</v>
      </c>
      <c r="B5" s="96" t="s">
        <v>167</v>
      </c>
      <c r="C5" s="96">
        <v>1</v>
      </c>
      <c r="D5" s="97">
        <v>129900</v>
      </c>
      <c r="E5" s="97">
        <f t="shared" si="0"/>
        <v>129900</v>
      </c>
      <c r="F5" s="98"/>
      <c r="G5" s="97">
        <v>1</v>
      </c>
      <c r="H5" s="97">
        <v>0</v>
      </c>
      <c r="I5" s="99" t="s">
        <v>189</v>
      </c>
    </row>
    <row r="6" spans="1:9" ht="69" customHeight="1">
      <c r="A6" s="96">
        <v>5</v>
      </c>
      <c r="B6" s="96" t="s">
        <v>177</v>
      </c>
      <c r="C6" s="96">
        <v>12</v>
      </c>
      <c r="D6" s="97">
        <v>49980</v>
      </c>
      <c r="E6" s="97">
        <f t="shared" si="0"/>
        <v>599760</v>
      </c>
      <c r="F6" s="98"/>
      <c r="G6" s="97">
        <v>1</v>
      </c>
      <c r="H6" s="97">
        <v>11</v>
      </c>
      <c r="I6" s="99" t="s">
        <v>189</v>
      </c>
    </row>
    <row r="7" spans="1:9" ht="54" customHeight="1">
      <c r="A7" s="96">
        <v>6</v>
      </c>
      <c r="B7" s="96" t="s">
        <v>168</v>
      </c>
      <c r="C7" s="96">
        <v>1</v>
      </c>
      <c r="D7" s="97">
        <v>24890</v>
      </c>
      <c r="E7" s="97">
        <f t="shared" si="0"/>
        <v>24890</v>
      </c>
      <c r="F7" s="98"/>
      <c r="G7" s="97">
        <v>1</v>
      </c>
      <c r="H7" s="97">
        <v>0</v>
      </c>
      <c r="I7" s="99" t="s">
        <v>189</v>
      </c>
    </row>
    <row r="8" spans="1:9" ht="46.8" customHeight="1">
      <c r="A8" s="96">
        <v>7</v>
      </c>
      <c r="B8" s="96" t="s">
        <v>163</v>
      </c>
      <c r="C8" s="96">
        <v>2</v>
      </c>
      <c r="D8" s="97">
        <v>14650</v>
      </c>
      <c r="E8" s="97">
        <f t="shared" si="0"/>
        <v>29300</v>
      </c>
      <c r="F8" s="98"/>
      <c r="G8" s="97" t="s">
        <v>192</v>
      </c>
      <c r="H8" s="97">
        <v>2</v>
      </c>
      <c r="I8" s="99" t="s">
        <v>193</v>
      </c>
    </row>
    <row r="9" spans="1:9" ht="27.6" customHeight="1">
      <c r="A9" s="96">
        <v>8</v>
      </c>
      <c r="B9" s="96" t="s">
        <v>169</v>
      </c>
      <c r="C9" s="96">
        <v>1</v>
      </c>
      <c r="D9" s="97">
        <v>29900</v>
      </c>
      <c r="E9" s="97">
        <f t="shared" si="0"/>
        <v>29900</v>
      </c>
      <c r="F9" s="98"/>
      <c r="G9" s="97"/>
      <c r="H9" s="97">
        <v>1</v>
      </c>
      <c r="I9" s="99"/>
    </row>
    <row r="10" spans="1:9" ht="33" customHeight="1">
      <c r="A10" s="96">
        <v>9</v>
      </c>
      <c r="B10" s="96" t="s">
        <v>170</v>
      </c>
      <c r="C10" s="96">
        <v>12</v>
      </c>
      <c r="D10" s="97">
        <v>19890</v>
      </c>
      <c r="E10" s="97">
        <f t="shared" si="0"/>
        <v>238680</v>
      </c>
      <c r="F10" s="98"/>
      <c r="G10" s="97" t="s">
        <v>195</v>
      </c>
      <c r="H10" s="97"/>
      <c r="I10" s="99" t="s">
        <v>194</v>
      </c>
    </row>
    <row r="11" spans="1:9">
      <c r="A11" s="96">
        <v>10</v>
      </c>
      <c r="B11" s="96" t="s">
        <v>171</v>
      </c>
      <c r="C11" s="96">
        <v>1</v>
      </c>
      <c r="D11" s="97">
        <v>6350</v>
      </c>
      <c r="E11" s="97">
        <f t="shared" si="0"/>
        <v>6350</v>
      </c>
      <c r="F11" s="98"/>
      <c r="G11" s="97">
        <v>1</v>
      </c>
      <c r="H11" s="97">
        <v>0</v>
      </c>
      <c r="I11" s="99" t="s">
        <v>189</v>
      </c>
    </row>
    <row r="12" spans="1:9" ht="27.6">
      <c r="A12" s="96">
        <v>11</v>
      </c>
      <c r="B12" s="96" t="s">
        <v>172</v>
      </c>
      <c r="C12" s="96">
        <v>13</v>
      </c>
      <c r="D12" s="97">
        <v>1800</v>
      </c>
      <c r="E12" s="97">
        <f t="shared" si="0"/>
        <v>23400</v>
      </c>
      <c r="F12" s="98"/>
      <c r="G12" s="97">
        <v>9</v>
      </c>
      <c r="H12" s="97">
        <v>4</v>
      </c>
      <c r="I12" s="99" t="s">
        <v>189</v>
      </c>
    </row>
    <row r="13" spans="1:9">
      <c r="A13" s="96">
        <v>12</v>
      </c>
      <c r="B13" s="96" t="s">
        <v>173</v>
      </c>
      <c r="C13" s="96">
        <v>116</v>
      </c>
      <c r="D13" s="97">
        <v>175</v>
      </c>
      <c r="E13" s="97">
        <f t="shared" si="0"/>
        <v>20300</v>
      </c>
      <c r="F13" s="98"/>
      <c r="G13" s="97">
        <v>116</v>
      </c>
      <c r="H13" s="97">
        <v>0</v>
      </c>
      <c r="I13" s="99" t="s">
        <v>189</v>
      </c>
    </row>
    <row r="14" spans="1:9">
      <c r="A14" s="96">
        <v>13</v>
      </c>
      <c r="B14" s="100" t="s">
        <v>174</v>
      </c>
      <c r="C14" s="96">
        <v>340</v>
      </c>
      <c r="D14" s="97">
        <v>60</v>
      </c>
      <c r="E14" s="97">
        <f t="shared" si="0"/>
        <v>20400</v>
      </c>
      <c r="F14" s="98"/>
      <c r="G14" s="97"/>
      <c r="H14" s="97">
        <v>340</v>
      </c>
      <c r="I14" s="99"/>
    </row>
    <row r="15" spans="1:9">
      <c r="A15" s="96">
        <v>14</v>
      </c>
      <c r="B15" s="96" t="s">
        <v>175</v>
      </c>
      <c r="C15" s="96">
        <v>1</v>
      </c>
      <c r="D15" s="97">
        <v>400</v>
      </c>
      <c r="E15" s="97">
        <f t="shared" si="0"/>
        <v>400</v>
      </c>
      <c r="F15" s="98"/>
      <c r="G15" s="97">
        <v>1</v>
      </c>
      <c r="H15" s="97">
        <v>0</v>
      </c>
      <c r="I15" s="99" t="s">
        <v>189</v>
      </c>
    </row>
    <row r="16" spans="1:9">
      <c r="A16" s="96">
        <v>15</v>
      </c>
      <c r="B16" s="96" t="s">
        <v>176</v>
      </c>
      <c r="C16" s="96">
        <v>50</v>
      </c>
      <c r="D16" s="97">
        <v>150</v>
      </c>
      <c r="E16" s="97">
        <f t="shared" si="0"/>
        <v>7500</v>
      </c>
      <c r="F16" s="98"/>
      <c r="G16" s="97">
        <v>50</v>
      </c>
      <c r="H16" s="97">
        <v>0</v>
      </c>
      <c r="I16" s="99" t="s">
        <v>189</v>
      </c>
    </row>
    <row r="17" spans="1:9">
      <c r="A17" s="96">
        <v>16</v>
      </c>
      <c r="B17" s="96" t="s">
        <v>84</v>
      </c>
      <c r="C17" s="96">
        <v>1</v>
      </c>
      <c r="D17" s="97">
        <v>150000</v>
      </c>
      <c r="E17" s="97">
        <f t="shared" si="0"/>
        <v>150000</v>
      </c>
      <c r="F17" s="98"/>
      <c r="G17" s="97"/>
      <c r="H17" s="97"/>
      <c r="I17" s="99"/>
    </row>
    <row r="18" spans="1:9">
      <c r="A18" s="232" t="s">
        <v>6</v>
      </c>
      <c r="B18" s="233"/>
      <c r="C18" s="233"/>
      <c r="D18" s="234"/>
      <c r="E18" s="101">
        <f>SUM(E2:E17)</f>
        <v>2279250</v>
      </c>
      <c r="F18" s="102"/>
      <c r="G18" s="102"/>
      <c r="H18" s="102"/>
    </row>
    <row r="19" spans="1:9">
      <c r="A19" s="232" t="s">
        <v>8</v>
      </c>
      <c r="B19" s="233"/>
      <c r="C19" s="233"/>
      <c r="D19" s="234"/>
      <c r="E19" s="101">
        <f>E18*9%</f>
        <v>205132.5</v>
      </c>
      <c r="F19" s="102"/>
      <c r="G19" s="102"/>
      <c r="H19" s="102"/>
    </row>
    <row r="20" spans="1:9">
      <c r="A20" s="232" t="s">
        <v>9</v>
      </c>
      <c r="B20" s="233"/>
      <c r="C20" s="233"/>
      <c r="D20" s="234"/>
      <c r="E20" s="101">
        <f>E18*9%</f>
        <v>205132.5</v>
      </c>
      <c r="F20" s="102"/>
      <c r="G20" s="102"/>
      <c r="H20" s="102"/>
    </row>
    <row r="21" spans="1:9">
      <c r="A21" s="232" t="s">
        <v>139</v>
      </c>
      <c r="B21" s="233"/>
      <c r="C21" s="233"/>
      <c r="D21" s="234"/>
      <c r="E21" s="101">
        <f>SUM(E18:E20)</f>
        <v>2689515</v>
      </c>
      <c r="F21" s="102"/>
      <c r="G21" s="102"/>
      <c r="H21" s="102"/>
    </row>
  </sheetData>
  <mergeCells count="4">
    <mergeCell ref="A18:D18"/>
    <mergeCell ref="A19:D19"/>
    <mergeCell ref="A20:D20"/>
    <mergeCell ref="A21:D21"/>
  </mergeCell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F6" sqref="F6"/>
    </sheetView>
  </sheetViews>
  <sheetFormatPr defaultRowHeight="14.4"/>
  <cols>
    <col min="1" max="1" width="8.88671875" style="37"/>
    <col min="2" max="2" width="49.6640625" style="37" customWidth="1"/>
    <col min="3" max="16384" width="8.88671875" style="37"/>
  </cols>
  <sheetData>
    <row r="1" spans="1:5" ht="21">
      <c r="A1" s="236" t="s">
        <v>272</v>
      </c>
      <c r="B1" s="236"/>
      <c r="C1" s="236"/>
      <c r="D1" s="236"/>
      <c r="E1" s="2"/>
    </row>
    <row r="2" spans="1:5" ht="15.6">
      <c r="A2" s="78" t="s">
        <v>0</v>
      </c>
      <c r="B2" s="78" t="s">
        <v>21</v>
      </c>
      <c r="C2" s="78" t="s">
        <v>4</v>
      </c>
      <c r="D2" s="78" t="s">
        <v>5</v>
      </c>
      <c r="E2" s="78" t="s">
        <v>162</v>
      </c>
    </row>
    <row r="3" spans="1:5" ht="31.2">
      <c r="A3" s="63">
        <v>1</v>
      </c>
      <c r="B3" s="63" t="s">
        <v>273</v>
      </c>
      <c r="C3" s="63">
        <v>4</v>
      </c>
      <c r="D3" s="79">
        <v>84690</v>
      </c>
      <c r="E3" s="79">
        <f t="shared" ref="E3:E12" si="0">C3*D3</f>
        <v>338760</v>
      </c>
    </row>
    <row r="4" spans="1:5" ht="31.2">
      <c r="A4" s="63">
        <v>2</v>
      </c>
      <c r="B4" s="63" t="s">
        <v>274</v>
      </c>
      <c r="C4" s="63">
        <v>12</v>
      </c>
      <c r="D4" s="79">
        <v>8400</v>
      </c>
      <c r="E4" s="79">
        <f t="shared" si="0"/>
        <v>100800</v>
      </c>
    </row>
    <row r="5" spans="1:5" ht="31.2">
      <c r="A5" s="63">
        <v>3</v>
      </c>
      <c r="B5" s="63" t="s">
        <v>275</v>
      </c>
      <c r="C5" s="63">
        <v>4</v>
      </c>
      <c r="D5" s="79">
        <v>24400</v>
      </c>
      <c r="E5" s="79">
        <f t="shared" si="0"/>
        <v>97600</v>
      </c>
    </row>
    <row r="6" spans="1:5" ht="31.2">
      <c r="A6" s="63">
        <v>4</v>
      </c>
      <c r="B6" s="63" t="s">
        <v>276</v>
      </c>
      <c r="C6" s="63">
        <v>1</v>
      </c>
      <c r="D6" s="79">
        <v>162400</v>
      </c>
      <c r="E6" s="79">
        <f t="shared" si="0"/>
        <v>162400</v>
      </c>
    </row>
    <row r="7" spans="1:5" ht="46.8">
      <c r="A7" s="63">
        <v>5</v>
      </c>
      <c r="B7" s="63" t="s">
        <v>277</v>
      </c>
      <c r="C7" s="63">
        <v>1</v>
      </c>
      <c r="D7" s="79">
        <v>15000</v>
      </c>
      <c r="E7" s="79">
        <f t="shared" si="0"/>
        <v>15000</v>
      </c>
    </row>
    <row r="8" spans="1:5" ht="62.4">
      <c r="A8" s="63">
        <v>6</v>
      </c>
      <c r="B8" s="63" t="s">
        <v>278</v>
      </c>
      <c r="C8" s="63">
        <v>4</v>
      </c>
      <c r="D8" s="79">
        <v>49400</v>
      </c>
      <c r="E8" s="79">
        <f t="shared" si="0"/>
        <v>197600</v>
      </c>
    </row>
    <row r="9" spans="1:5" ht="31.2">
      <c r="A9" s="63">
        <v>7</v>
      </c>
      <c r="B9" s="63" t="s">
        <v>279</v>
      </c>
      <c r="C9" s="63">
        <v>2</v>
      </c>
      <c r="D9" s="79">
        <v>5990</v>
      </c>
      <c r="E9" s="79">
        <f t="shared" si="0"/>
        <v>11980</v>
      </c>
    </row>
    <row r="10" spans="1:5" ht="46.8">
      <c r="A10" s="63">
        <v>8</v>
      </c>
      <c r="B10" s="63" t="s">
        <v>280</v>
      </c>
      <c r="C10" s="63">
        <v>8</v>
      </c>
      <c r="D10" s="79">
        <v>10880</v>
      </c>
      <c r="E10" s="79">
        <f t="shared" si="0"/>
        <v>87040</v>
      </c>
    </row>
    <row r="11" spans="1:5" ht="15.6">
      <c r="A11" s="63">
        <v>9</v>
      </c>
      <c r="B11" s="63" t="s">
        <v>163</v>
      </c>
      <c r="C11" s="63">
        <v>2</v>
      </c>
      <c r="D11" s="79">
        <v>18380</v>
      </c>
      <c r="E11" s="79">
        <f t="shared" si="0"/>
        <v>36760</v>
      </c>
    </row>
    <row r="12" spans="1:5" ht="15.6">
      <c r="A12" s="63">
        <v>10</v>
      </c>
      <c r="B12" s="63" t="s">
        <v>281</v>
      </c>
      <c r="C12" s="63">
        <v>1</v>
      </c>
      <c r="D12" s="79">
        <v>35990</v>
      </c>
      <c r="E12" s="79">
        <f t="shared" si="0"/>
        <v>35990</v>
      </c>
    </row>
    <row r="13" spans="1:5" ht="15.6">
      <c r="A13" s="199" t="s">
        <v>282</v>
      </c>
      <c r="B13" s="200"/>
      <c r="C13" s="200"/>
      <c r="D13" s="201"/>
      <c r="E13" s="150">
        <f>SUM(E3:E12)</f>
        <v>1083930</v>
      </c>
    </row>
    <row r="14" spans="1:5" ht="15.6">
      <c r="A14" s="151"/>
      <c r="B14" s="151"/>
      <c r="C14" s="151"/>
      <c r="D14" s="151"/>
      <c r="E14" s="152"/>
    </row>
    <row r="15" spans="1:5" ht="21">
      <c r="A15" s="237" t="s">
        <v>283</v>
      </c>
      <c r="B15" s="238"/>
      <c r="C15" s="238"/>
      <c r="D15" s="239"/>
      <c r="E15" s="151"/>
    </row>
    <row r="16" spans="1:5" ht="15.6">
      <c r="A16" s="78" t="s">
        <v>0</v>
      </c>
      <c r="B16" s="78" t="s">
        <v>21</v>
      </c>
      <c r="C16" s="78" t="s">
        <v>4</v>
      </c>
      <c r="D16" s="78" t="s">
        <v>5</v>
      </c>
      <c r="E16" s="78" t="s">
        <v>162</v>
      </c>
    </row>
    <row r="17" spans="1:5" ht="15.6">
      <c r="A17" s="63">
        <v>1</v>
      </c>
      <c r="B17" s="63" t="s">
        <v>284</v>
      </c>
      <c r="C17" s="63">
        <v>4</v>
      </c>
      <c r="D17" s="79">
        <v>24990</v>
      </c>
      <c r="E17" s="79">
        <f t="shared" ref="E17:E29" si="1">C17*D17</f>
        <v>99960</v>
      </c>
    </row>
    <row r="18" spans="1:5" ht="31.2">
      <c r="A18" s="63">
        <v>2</v>
      </c>
      <c r="B18" s="63" t="s">
        <v>285</v>
      </c>
      <c r="C18" s="63">
        <v>1</v>
      </c>
      <c r="D18" s="79">
        <v>7600</v>
      </c>
      <c r="E18" s="79">
        <f t="shared" si="1"/>
        <v>7600</v>
      </c>
    </row>
    <row r="19" spans="1:5" ht="31.2">
      <c r="A19" s="63">
        <v>3</v>
      </c>
      <c r="B19" s="63" t="s">
        <v>286</v>
      </c>
      <c r="C19" s="63">
        <v>6</v>
      </c>
      <c r="D19" s="79">
        <v>2600</v>
      </c>
      <c r="E19" s="79">
        <f t="shared" si="1"/>
        <v>15600</v>
      </c>
    </row>
    <row r="20" spans="1:5" ht="15.6">
      <c r="A20" s="63">
        <v>4</v>
      </c>
      <c r="B20" s="63" t="s">
        <v>287</v>
      </c>
      <c r="C20" s="63">
        <v>36</v>
      </c>
      <c r="D20" s="79">
        <v>180</v>
      </c>
      <c r="E20" s="79">
        <f t="shared" si="1"/>
        <v>6480</v>
      </c>
    </row>
    <row r="21" spans="1:5" ht="15.6">
      <c r="A21" s="63">
        <v>5</v>
      </c>
      <c r="B21" s="2" t="s">
        <v>288</v>
      </c>
      <c r="C21" s="63">
        <v>60</v>
      </c>
      <c r="D21" s="79">
        <v>80</v>
      </c>
      <c r="E21" s="79">
        <f t="shared" si="1"/>
        <v>4800</v>
      </c>
    </row>
    <row r="22" spans="1:5" ht="31.2">
      <c r="A22" s="63">
        <v>6</v>
      </c>
      <c r="B22" s="63" t="s">
        <v>289</v>
      </c>
      <c r="C22" s="63">
        <v>1</v>
      </c>
      <c r="D22" s="79">
        <v>400</v>
      </c>
      <c r="E22" s="79">
        <f t="shared" si="1"/>
        <v>400</v>
      </c>
    </row>
    <row r="23" spans="1:5" ht="31.2">
      <c r="A23" s="63">
        <v>7</v>
      </c>
      <c r="B23" s="63" t="s">
        <v>290</v>
      </c>
      <c r="C23" s="63">
        <v>36</v>
      </c>
      <c r="D23" s="79">
        <v>180</v>
      </c>
      <c r="E23" s="79">
        <f t="shared" si="1"/>
        <v>6480</v>
      </c>
    </row>
    <row r="24" spans="1:5" ht="46.8">
      <c r="A24" s="63">
        <v>8</v>
      </c>
      <c r="B24" s="63" t="s">
        <v>291</v>
      </c>
      <c r="C24" s="63">
        <v>3000</v>
      </c>
      <c r="D24" s="79">
        <v>120</v>
      </c>
      <c r="E24" s="79">
        <f t="shared" si="1"/>
        <v>360000</v>
      </c>
    </row>
    <row r="25" spans="1:5" ht="31.2">
      <c r="A25" s="63">
        <v>9</v>
      </c>
      <c r="B25" s="63" t="s">
        <v>292</v>
      </c>
      <c r="C25" s="63">
        <v>4</v>
      </c>
      <c r="D25" s="79">
        <v>11160</v>
      </c>
      <c r="E25" s="79">
        <f t="shared" si="1"/>
        <v>44640</v>
      </c>
    </row>
    <row r="26" spans="1:5" ht="15.6">
      <c r="A26" s="63">
        <v>10</v>
      </c>
      <c r="B26" s="63" t="s">
        <v>293</v>
      </c>
      <c r="C26" s="63">
        <v>2</v>
      </c>
      <c r="D26" s="79">
        <v>5800</v>
      </c>
      <c r="E26" s="79">
        <f t="shared" si="1"/>
        <v>11600</v>
      </c>
    </row>
    <row r="27" spans="1:5" ht="31.2">
      <c r="A27" s="63">
        <v>11</v>
      </c>
      <c r="B27" s="63" t="s">
        <v>294</v>
      </c>
      <c r="C27" s="63">
        <v>60</v>
      </c>
      <c r="D27" s="79">
        <v>300</v>
      </c>
      <c r="E27" s="79">
        <f t="shared" si="1"/>
        <v>18000</v>
      </c>
    </row>
    <row r="28" spans="1:5" ht="31.2">
      <c r="A28" s="63">
        <v>12</v>
      </c>
      <c r="B28" s="63" t="s">
        <v>295</v>
      </c>
      <c r="C28" s="63">
        <v>10</v>
      </c>
      <c r="D28" s="79">
        <v>1000</v>
      </c>
      <c r="E28" s="79">
        <f t="shared" si="1"/>
        <v>10000</v>
      </c>
    </row>
    <row r="29" spans="1:5" ht="31.2">
      <c r="A29" s="63">
        <v>13</v>
      </c>
      <c r="B29" s="38" t="s">
        <v>296</v>
      </c>
      <c r="C29" s="63">
        <v>1</v>
      </c>
      <c r="D29" s="79">
        <v>150000</v>
      </c>
      <c r="E29" s="79">
        <f t="shared" si="1"/>
        <v>150000</v>
      </c>
    </row>
    <row r="30" spans="1:5" ht="15.6">
      <c r="A30" s="199" t="s">
        <v>297</v>
      </c>
      <c r="B30" s="200"/>
      <c r="C30" s="200"/>
      <c r="D30" s="201"/>
      <c r="E30" s="150">
        <f>SUM(E17:E29)</f>
        <v>735560</v>
      </c>
    </row>
    <row r="31" spans="1:5" ht="15.6">
      <c r="A31" s="199" t="s">
        <v>298</v>
      </c>
      <c r="B31" s="200"/>
      <c r="C31" s="200"/>
      <c r="D31" s="201"/>
      <c r="E31" s="150">
        <f>E13+E30</f>
        <v>1819490</v>
      </c>
    </row>
    <row r="32" spans="1:5" ht="15.6">
      <c r="A32" s="199" t="s">
        <v>8</v>
      </c>
      <c r="B32" s="200"/>
      <c r="C32" s="200"/>
      <c r="D32" s="201"/>
      <c r="E32" s="150">
        <f>E31*9%</f>
        <v>163754.1</v>
      </c>
    </row>
    <row r="33" spans="1:5" ht="15.6">
      <c r="A33" s="199" t="s">
        <v>9</v>
      </c>
      <c r="B33" s="200"/>
      <c r="C33" s="200"/>
      <c r="D33" s="201"/>
      <c r="E33" s="150">
        <f>E31*9%</f>
        <v>163754.1</v>
      </c>
    </row>
    <row r="34" spans="1:5" ht="15.6">
      <c r="A34" s="199" t="s">
        <v>139</v>
      </c>
      <c r="B34" s="200"/>
      <c r="C34" s="200"/>
      <c r="D34" s="201"/>
      <c r="E34" s="150">
        <f>SUM(E31:E33)</f>
        <v>2146998.2000000002</v>
      </c>
    </row>
    <row r="35" spans="1:5" ht="15.6">
      <c r="A35" s="151"/>
      <c r="B35" s="151"/>
      <c r="C35" s="151"/>
      <c r="D35" s="151"/>
      <c r="E35" s="151"/>
    </row>
    <row r="36" spans="1:5" ht="15.6">
      <c r="A36" s="235" t="s">
        <v>299</v>
      </c>
      <c r="B36" s="235"/>
      <c r="C36" s="153"/>
      <c r="D36" s="153"/>
      <c r="E36" s="151"/>
    </row>
  </sheetData>
  <mergeCells count="9">
    <mergeCell ref="A33:D33"/>
    <mergeCell ref="A34:D34"/>
    <mergeCell ref="A36:B36"/>
    <mergeCell ref="A1:D1"/>
    <mergeCell ref="A13:D13"/>
    <mergeCell ref="A15:D15"/>
    <mergeCell ref="A30:D30"/>
    <mergeCell ref="A31:D31"/>
    <mergeCell ref="A32:D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Putz 101</vt:lpstr>
      <vt:lpstr>Putz 102 APS</vt:lpstr>
      <vt:lpstr>Putz 103</vt:lpstr>
      <vt:lpstr>Putz 104</vt:lpstr>
      <vt:lpstr>Putz 105 APS</vt:lpstr>
      <vt:lpstr>Putz 106</vt:lpstr>
      <vt:lpstr>Putz 107</vt:lpstr>
      <vt:lpstr>Putz 108</vt:lpstr>
      <vt:lpstr>Putz 109 APS</vt:lpstr>
      <vt:lpstr>Putz 111</vt:lpstr>
      <vt:lpstr>Putz 110 APS</vt:lpstr>
      <vt:lpstr>Putz 112</vt:lpstr>
      <vt:lpstr>IDS 113</vt:lpstr>
      <vt:lpstr>Putz 114</vt:lpstr>
      <vt:lpstr>Create 115</vt:lpstr>
      <vt:lpstr>Putz 116</vt:lpstr>
      <vt:lpstr>Putz 117</vt:lpstr>
      <vt:lpstr>Putz 118 APS</vt:lpstr>
      <vt:lpstr>Putz 119</vt:lpstr>
      <vt:lpstr>Putz 120 APS</vt:lpstr>
      <vt:lpstr>Putz 201</vt:lpstr>
      <vt:lpstr>Putz 202 APS</vt:lpstr>
      <vt:lpstr>MCH Delievery Management LLP203</vt:lpstr>
      <vt:lpstr>H Candolkar and Sons 204</vt:lpstr>
      <vt:lpstr>Putz 205</vt:lpstr>
      <vt:lpstr>Putz 206 APS</vt:lpstr>
      <vt:lpstr>Putz 207 APS</vt:lpstr>
      <vt:lpstr>Lohani Foods 208</vt:lpstr>
      <vt:lpstr>Marcfremiot 209</vt:lpstr>
      <vt:lpstr>Marcfremiot 209A</vt:lpstr>
      <vt:lpstr>Shamsher 210</vt:lpstr>
      <vt:lpstr>Putz 211</vt:lpstr>
      <vt:lpstr>Pirna Urban Bank Morjim 212</vt:lpstr>
      <vt:lpstr>Putz 213</vt:lpstr>
      <vt:lpstr>Putz 214</vt:lpstr>
      <vt:lpstr>Goa Ceramica 215</vt:lpstr>
      <vt:lpstr>Putz 216 APS</vt:lpstr>
      <vt:lpstr>Putz 217</vt:lpstr>
      <vt:lpstr>Villa Kinara 301</vt:lpstr>
      <vt:lpstr>Putz 302</vt:lpstr>
      <vt:lpstr>Putz 303</vt:lpstr>
      <vt:lpstr>Shamsher 304</vt:lpstr>
      <vt:lpstr>Putz 305 APS </vt:lpstr>
      <vt:lpstr>Vibha 306</vt:lpstr>
      <vt:lpstr>Sodiem Village Panchayat 307</vt:lpstr>
      <vt:lpstr>Marc 308</vt:lpstr>
      <vt:lpstr>Putz 309</vt:lpstr>
      <vt:lpstr>Putz 310 APS</vt:lpstr>
      <vt:lpstr>Sodiem Village Panchayat 311</vt:lpstr>
      <vt:lpstr>Putz 312</vt:lpstr>
      <vt:lpstr>El Shaddhai 313</vt:lpstr>
      <vt:lpstr>Putz 314 APS</vt:lpstr>
      <vt:lpstr>TNS Jewellers 315</vt:lpstr>
      <vt:lpstr>Putz 316</vt:lpstr>
      <vt:lpstr>Era Hospitality Pvt Ltd 317</vt:lpstr>
      <vt:lpstr>El Shaddhai Proforma Invoice318</vt:lpstr>
      <vt:lpstr>Renaldo 319</vt:lpstr>
      <vt:lpstr>Putz 320</vt:lpstr>
      <vt:lpstr>Putz APS 321</vt:lpstr>
      <vt:lpstr>Putz 322</vt:lpstr>
      <vt:lpstr>Putz 323 APS</vt:lpstr>
      <vt:lpstr>Putz 401</vt:lpstr>
      <vt:lpstr>Putz 402 APS</vt:lpstr>
      <vt:lpstr>Putz 403</vt:lpstr>
      <vt:lpstr>Putz 405</vt:lpstr>
      <vt:lpstr>Putz 404</vt:lpstr>
      <vt:lpstr>Putz 406 APS</vt:lpstr>
      <vt:lpstr>Putz 407</vt:lpstr>
      <vt:lpstr>Putz 408 APS</vt:lpstr>
      <vt:lpstr>Putz 409</vt:lpstr>
      <vt:lpstr>Putz 410 APS</vt:lpstr>
      <vt:lpstr>Putz 411</vt:lpstr>
      <vt:lpstr>Putz 412 APS</vt:lpstr>
      <vt:lpstr>Putz 413</vt:lpstr>
      <vt:lpstr>Putz 414 APS</vt:lpstr>
      <vt:lpstr>TNS Jewellers 415</vt:lpstr>
      <vt:lpstr>Putz 416</vt:lpstr>
      <vt:lpstr>Putz 417 APS</vt:lpstr>
      <vt:lpstr>Putz 418</vt:lpstr>
      <vt:lpstr>Putz 419 APS</vt:lpstr>
      <vt:lpstr>Putz 420 APS</vt:lpstr>
      <vt:lpstr>Putz 421</vt:lpstr>
      <vt:lpstr>Nerul 422</vt:lpstr>
      <vt:lpstr>Putz 423</vt:lpstr>
      <vt:lpstr>Putz 424 APS</vt:lpstr>
      <vt:lpstr>Putz 425</vt:lpstr>
      <vt:lpstr>Putz 426 APS</vt:lpstr>
      <vt:lpstr>El Shaddhai Proforma Invoice427</vt:lpstr>
      <vt:lpstr>Putz 428 APS</vt:lpstr>
      <vt:lpstr>Putz 429</vt:lpstr>
      <vt:lpstr>Putz 430 APS</vt:lpstr>
      <vt:lpstr>Putz 431</vt:lpstr>
      <vt:lpstr>Putz 432 APS</vt:lpstr>
      <vt:lpstr>Marfremiot 433</vt:lpstr>
      <vt:lpstr>Vachin Mandir 2001</vt:lpstr>
      <vt:lpstr>Vachin Mandir 2002</vt:lpstr>
      <vt:lpstr>Kaushal 217</vt:lpstr>
      <vt:lpstr>Sheet1</vt:lpstr>
      <vt:lpstr>Nerul</vt:lpstr>
      <vt:lpstr>Nerul 425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cp:lastPrinted>2023-02-25T11:31:05Z</cp:lastPrinted>
  <dcterms:created xsi:type="dcterms:W3CDTF">2015-06-05T18:17:20Z</dcterms:created>
  <dcterms:modified xsi:type="dcterms:W3CDTF">2023-03-24T11:40:58Z</dcterms:modified>
</cp:coreProperties>
</file>