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6" activeTab="52"/>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 name="El Shaddai 401" sheetId="49" r:id="rId49"/>
    <sheet name="El Shaddai 402" sheetId="50" r:id="rId50"/>
    <sheet name="El Shaddai 403" sheetId="51" r:id="rId51"/>
    <sheet name="El Shaddai 404" sheetId="52" r:id="rId52"/>
    <sheet name="El Shaddai 405" sheetId="53"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3" l="1"/>
  <c r="E5" i="53"/>
  <c r="E4" i="53"/>
  <c r="E3" i="53"/>
  <c r="E2" i="53"/>
  <c r="E7" i="53" s="1"/>
  <c r="E9" i="53" l="1"/>
  <c r="E8" i="53"/>
  <c r="E10" i="53" s="1"/>
  <c r="E12" i="52"/>
  <c r="E11" i="52"/>
  <c r="E10" i="52"/>
  <c r="G5" i="52"/>
  <c r="E7" i="52"/>
  <c r="H3" i="52"/>
  <c r="E9" i="52"/>
  <c r="E8" i="52"/>
  <c r="I2" i="52"/>
  <c r="E6" i="52"/>
  <c r="E5" i="52"/>
  <c r="E4" i="52"/>
  <c r="E3" i="52"/>
  <c r="D15" i="52" s="1"/>
  <c r="E2" i="52"/>
  <c r="C15" i="52" l="1"/>
  <c r="E29" i="51"/>
  <c r="E28" i="51"/>
  <c r="E27" i="51"/>
  <c r="E26" i="51"/>
  <c r="E25" i="51"/>
  <c r="E9" i="51"/>
  <c r="E8" i="51"/>
  <c r="H20" i="51"/>
  <c r="H3" i="51"/>
  <c r="E23" i="51"/>
  <c r="E22" i="51"/>
  <c r="E21" i="51"/>
  <c r="D32" i="51" s="1"/>
  <c r="E20" i="51"/>
  <c r="G23" i="51" s="1"/>
  <c r="E6" i="51"/>
  <c r="E5" i="51"/>
  <c r="G6" i="51" s="1"/>
  <c r="E4" i="51"/>
  <c r="E11" i="51" s="1"/>
  <c r="E3" i="51"/>
  <c r="E7" i="51" s="1"/>
  <c r="A15" i="52" l="1"/>
  <c r="B15" i="52"/>
  <c r="E24" i="51"/>
  <c r="E10" i="51"/>
  <c r="E12" i="51" s="1"/>
  <c r="C32" i="51"/>
  <c r="C15" i="51"/>
  <c r="B15" i="51"/>
  <c r="A15" i="51"/>
  <c r="D15" i="51"/>
  <c r="E8" i="50"/>
  <c r="E7" i="50"/>
  <c r="E5" i="50"/>
  <c r="E4" i="50"/>
  <c r="E3" i="50"/>
  <c r="D14" i="50" s="1"/>
  <c r="E2" i="50"/>
  <c r="E6" i="50" s="1"/>
  <c r="B32" i="51" l="1"/>
  <c r="A32" i="51"/>
  <c r="E9" i="50"/>
  <c r="G5" i="50"/>
  <c r="E10" i="50"/>
  <c r="E11" i="50" s="1"/>
  <c r="C14" i="50"/>
  <c r="E8" i="49"/>
  <c r="E7" i="49"/>
  <c r="E5" i="49"/>
  <c r="E4" i="49"/>
  <c r="E3" i="49"/>
  <c r="E10" i="49" s="1"/>
  <c r="E2" i="49"/>
  <c r="G5" i="49" s="1"/>
  <c r="B14" i="50" l="1"/>
  <c r="A14" i="50"/>
  <c r="A14" i="49"/>
  <c r="B14" i="49"/>
  <c r="D14" i="49"/>
  <c r="C14" i="49"/>
  <c r="E6" i="49"/>
  <c r="E9" i="49"/>
  <c r="E11" i="49" l="1"/>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<sst xmlns="http://schemas.openxmlformats.org/spreadsheetml/2006/main" count="2489" uniqueCount="721">
  <si>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</si>
  <si>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</si>
  <si>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</si>
  <si>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</si>
  <si>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</si>
  <si>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</si>
  <si>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</si>
  <si>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</si>
  <si>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</si>
  <si>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</si>
  <si>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</si>
  <si>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</si>
  <si>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</si>
  <si>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</si>
  <si>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</si>
  <si>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</si>
  <si>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</si>
  <si>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</si>
  <si>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</si>
  <si>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</si>
  <si>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</si>
  <si>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</si>
  <si>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</si>
  <si>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</si>
  <si>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</si>
  <si>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</si>
  <si>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</si>
  <si>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</si>
  <si>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</si>
  <si>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</si>
  <si>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</si>
  <si>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</si>
  <si>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</si>
  <si>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</si>
  <si>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</si>
  <si>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</si>
  <si>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</si>
  <si>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</si>
  <si>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</si>
  <si>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</si>
  <si>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</si>
  <si>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</si>
  <si>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</si>
  <si>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</si>
  <si>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</si>
  <si>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</si>
  <si>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</si>
  <si>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</si>
  <si>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</si>
  <si>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</si>
  <si>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</si>
  <si>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</si>
  <si>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</si>
  <si>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</si>
  <si>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</si>
  <si>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</si>
  <si>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</si>
  <si>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</si>
  <si>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</si>
  <si>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</si>
  <si>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</si>
  <si>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</si>
  <si>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</si>
  <si>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</si>
  <si>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</si>
  <si>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</si>
  <si>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</si>
  <si>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</si>
  <si>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</si>
  <si>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</si>
  <si>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</si>
  <si>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</si>
  <si>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</si>
  <si>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</si>
  <si>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</si>
  <si>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</si>
  <si>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</si>
  <si>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</si>
  <si>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</si>
  <si>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</si>
  <si>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</si>
  <si>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</si>
  <si>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</si>
  <si>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</si>
  <si>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</si>
  <si>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</si>
  <si>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</si>
  <si>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</si>
  <si>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</si>
  <si>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</si>
  <si>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</si>
  <si>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</si>
  <si>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</si>
  <si>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</si>
  <si>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</si>
  <si>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</si>
  <si>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</si>
  <si>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</si>
  <si>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</si>
  <si>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</si>
  <si>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</si>
  <si>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</si>
  <si>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</si>
  <si>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</si>
  <si>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</si>
  <si>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</si>
  <si>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</si>
  <si>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</si>
  <si>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</si>
  <si>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</si>
  <si>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</si>
  <si>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</si>
  <si>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</si>
  <si>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</si>
  <si>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</si>
  <si>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</si>
  <si>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</si>
  <si>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</si>
  <si>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</si>
  <si>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</si>
  <si>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</si>
  <si>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</si>
  <si>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</si>
  <si>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</si>
  <si>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</si>
  <si>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</si>
  <si>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</si>
  <si>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</si>
  <si>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</si>
  <si>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</si>
  <si>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</si>
  <si>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</si>
  <si>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</si>
  <si>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</si>
  <si>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</si>
  <si>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</si>
  <si>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</si>
  <si>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</si>
  <si>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</si>
  <si>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</si>
  <si>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</si>
  <si>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</si>
  <si>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</si>
  <si>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</si>
  <si>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</si>
  <si>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</si>
  <si>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</si>
  <si>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</si>
  <si>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</si>
  <si>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</si>
  <si>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</si>
  <si>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</si>
  <si>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</si>
  <si>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</si>
  <si>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</si>
  <si>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</si>
  <si>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</si>
  <si>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</si>
  <si>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</si>
  <si>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</si>
  <si>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</si>
  <si>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</si>
  <si>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</si>
  <si>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</si>
  <si>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</si>
  <si>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</si>
  <si>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</si>
  <si>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</si>
  <si>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</si>
  <si>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</si>
  <si>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</si>
  <si>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</si>
  <si>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</si>
  <si>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</si>
  <si>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</si>
  <si>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</si>
  <si>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</si>
  <si>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</si>
  <si>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</si>
  <si>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</si>
  <si>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</si>
  <si>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</si>
  <si>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</si>
  <si>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</si>
  <si>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</si>
  <si>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</si>
  <si>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</si>
  <si>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</si>
  <si>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</si>
  <si>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</si>
  <si>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</si>
  <si>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</si>
  <si>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</si>
  <si>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</si>
  <si>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</si>
  <si>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</si>
  <si>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</si>
  <si>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</si>
  <si>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</si>
  <si>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</si>
  <si>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</si>
  <si>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</si>
  <si>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</si>
  <si>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</si>
  <si>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</si>
  <si>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</si>
  <si>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</si>
  <si>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</si>
  <si>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</si>
  <si>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</si>
  <si>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</si>
  <si>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</si>
  <si>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</si>
  <si>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</si>
  <si>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</si>
  <si>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</si>
  <si>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</si>
  <si>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</si>
  <si>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</si>
  <si>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</si>
  <si>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</si>
  <si>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</si>
  <si>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</si>
  <si>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</si>
  <si>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</si>
  <si>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</si>
  <si>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</si>
  <si>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</si>
  <si>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</si>
  <si>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</si>
  <si>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</si>
  <si>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</si>
  <si>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</si>
  <si>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</si>
  <si>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</si>
  <si>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</si>
  <si>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</si>
  <si>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</si>
  <si>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</si>
  <si>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</si>
  <si>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</si>
  <si>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</si>
  <si>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</si>
  <si>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</si>
  <si>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</si>
  <si>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</si>
  <si>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</si>
  <si>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</si>
  <si>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</si>
  <si>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</si>
  <si>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</si>
  <si>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</si>
  <si>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</si>
  <si>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</si>
  <si>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</si>
  <si>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</si>
  <si>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</si>
  <si>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</si>
  <si>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</si>
  <si>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</si>
  <si>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</si>
  <si>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</si>
  <si>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</si>
  <si>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</si>
  <si>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</si>
  <si>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</si>
  <si>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</si>
  <si>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</si>
  <si>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</si>
  <si>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</si>
  <si>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</si>
  <si>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</si>
  <si>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</si>
  <si>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</si>
  <si>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</si>
  <si>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</si>
  <si>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</si>
  <si>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</si>
  <si>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</si>
  <si>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</si>
  <si>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</si>
  <si>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</si>
  <si>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</si>
  <si>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</si>
  <si>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</si>
  <si>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</si>
  <si>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</si>
  <si>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</si>
  <si>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</si>
  <si>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</si>
  <si>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</si>
  <si>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</si>
  <si>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</si>
  <si>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</si>
  <si>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</si>
  <si>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</si>
  <si>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</si>
  <si>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</si>
  <si>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</si>
  <si>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</si>
  <si>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</si>
  <si>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</si>
  <si>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</si>
  <si>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</si>
  <si>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</si>
  <si>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</si>
  <si>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</si>
  <si>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</si>
  <si>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</si>
  <si>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</si>
  <si>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</si>
  <si>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</si>
  <si>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</si>
  <si>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</si>
  <si>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</si>
  <si>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</si>
  <si>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</si>
  <si>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</si>
  <si>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</si>
  <si>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</si>
  <si>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</si>
  <si>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</si>
  <si>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</si>
  <si>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</si>
  <si>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</si>
  <si>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</si>
  <si>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</si>
  <si>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</si>
  <si>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</si>
  <si>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</si>
  <si>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</si>
  <si>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</si>
  <si>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</si>
  <si>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</si>
  <si>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</si>
  <si>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</si>
  <si>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</si>
  <si>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</si>
  <si>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</si>
  <si>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</si>
  <si>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</si>
  <si>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</si>
  <si>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</si>
  <si>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</si>
  <si>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</si>
  <si>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</si>
  <si>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</si>
  <si>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</si>
  <si>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</si>
  <si>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</si>
  <si>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</si>
  <si>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</si>
  <si>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</si>
  <si>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</si>
  <si>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</si>
  <si>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</si>
  <si>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</si>
  <si>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</si>
  <si>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</si>
  <si>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</si>
  <si>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</si>
  <si>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</si>
  <si>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</si>
  <si>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</si>
  <si>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</si>
  <si>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</si>
  <si>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</si>
  <si>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</si>
  <si>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</si>
  <si>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</si>
  <si>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</si>
  <si>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</si>
  <si>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</si>
  <si>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</si>
  <si>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</si>
  <si>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</si>
  <si>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</si>
  <si>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</si>
  <si>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</si>
  <si>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</si>
  <si>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</si>
  <si>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</si>
  <si>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</si>
  <si>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</si>
  <si>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</si>
  <si>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</si>
  <si>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</si>
  <si>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</si>
  <si>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</si>
  <si>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</si>
  <si>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</si>
  <si>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</si>
  <si>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</si>
  <si>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</si>
  <si>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</si>
  <si>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</si>
  <si>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</si>
  <si>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</si>
  <si>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</si>
  <si>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</si>
  <si>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</si>
  <si>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</si>
  <si>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</si>
  <si>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</si>
  <si>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</si>
  <si>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</si>
  <si>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</si>
  <si>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</si>
  <si>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</si>
  <si>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</si>
  <si>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</si>
  <si>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</si>
  <si>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</si>
  <si>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</si>
  <si>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</si>
  <si>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</si>
  <si>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</si>
  <si>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</si>
  <si>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</si>
  <si>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</si>
  <si>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</si>
  <si>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</si>
  <si>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</si>
  <si>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</si>
  <si>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</si>
  <si>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</si>
  <si>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</si>
  <si>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</si>
  <si>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</si>
  <si>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</si>
  <si>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</si>
  <si>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</si>
  <si>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</si>
  <si>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</si>
  <si>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</si>
  <si>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</si>
  <si>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</si>
  <si>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</si>
  <si>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</si>
  <si>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</si>
  <si>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</si>
  <si>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</si>
  <si>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</si>
  <si>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</si>
  <si>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</si>
  <si>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</si>
  <si>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</si>
  <si>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</si>
  <si>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</si>
  <si>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</si>
  <si>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</si>
  <si>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</si>
  <si>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</si>
  <si>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</si>
  <si>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</si>
  <si>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</si>
  <si>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</si>
  <si>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</si>
  <si>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</si>
  <si>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</si>
  <si>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</si>
  <si>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</si>
  <si>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</si>
  <si>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</si>
  <si>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</si>
  <si>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</si>
  <si>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</si>
  <si>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</si>
  <si>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</si>
  <si>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</si>
  <si>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</si>
  <si>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</si>
  <si>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</si>
  <si>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</si>
  <si>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</si>
  <si>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</si>
  <si>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</si>
  <si>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</si>
  <si>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</si>
  <si>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</si>
  <si>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</si>
  <si>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</si>
  <si>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</si>
  <si>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</si>
  <si>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</si>
  <si>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</si>
  <si>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</si>
  <si>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</si>
  <si>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</si>
  <si>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</si>
  <si>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</si>
  <si>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</si>
  <si>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</si>
  <si>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</si>
  <si>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</si>
  <si>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</si>
  <si>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</si>
  <si>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</si>
  <si>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</si>
  <si>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</si>
  <si>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</si>
  <si>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</si>
  <si>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</si>
  <si>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</si>
  <si>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</si>
  <si>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</si>
  <si>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</si>
  <si>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</si>
  <si>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</si>
  <si>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</si>
  <si>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</si>
  <si>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</si>
  <si>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</si>
  <si>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</si>
  <si>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</si>
  <si>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</si>
  <si>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</si>
  <si>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</si>
  <si>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</si>
  <si>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</si>
  <si>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</si>
  <si>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</si>
  <si>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</si>
  <si>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</si>
  <si>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</si>
  <si>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</si>
  <si>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</si>
  <si>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</si>
  <si>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</si>
  <si>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</si>
  <si>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</si>
  <si>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</si>
  <si>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</si>
  <si>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</si>
  <si>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</si>
  <si>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</si>
  <si>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</si>
  <si>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</si>
  <si>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</si>
  <si>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</si>
  <si>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</si>
  <si>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</si>
  <si>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</si>
  <si>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</si>
  <si>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</si>
  <si>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</si>
  <si>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</si>
  <si>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</si>
  <si>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</si>
  <si>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</si>
  <si>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</si>
  <si>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</si>
  <si>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</si>
  <si>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</si>
  <si>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</si>
  <si>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</si>
  <si>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</si>
  <si>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</si>
  <si>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</si>
  <si>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</si>
  <si>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</si>
  <si>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</si>
  <si>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</si>
  <si>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</si>
  <si>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</si>
  <si>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</si>
  <si>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</si>
  <si>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</si>
  <si>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</si>
  <si>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</si>
  <si>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</si>
  <si>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</si>
  <si>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</si>
  <si>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</si>
  <si>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</si>
  <si>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</si>
  <si>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</si>
  <si>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</si>
  <si>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</si>
  <si>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</si>
  <si>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</si>
  <si>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</si>
  <si>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</si>
  <si>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</si>
  <si>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</si>
  <si>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</si>
  <si>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</si>
  <si>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</si>
  <si>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</si>
  <si>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</si>
  <si>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</si>
  <si>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</si>
  <si>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</si>
  <si>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</si>
  <si>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</si>
  <si>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</si>
  <si>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</si>
  <si>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</si>
  <si>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</si>
  <si>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</si>
  <si>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</si>
  <si>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</si>
  <si>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</si>
  <si>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</si>
  <si>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</si>
  <si>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</si>
  <si>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</si>
  <si>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</si>
  <si>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</si>
  <si>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</si>
  <si>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</si>
  <si>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</si>
  <si>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</si>
  <si>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</si>
  <si>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</si>
  <si>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</si>
  <si>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</si>
  <si>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</si>
  <si>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</si>
  <si>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</si>
  <si>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</si>
  <si>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</si>
  <si>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</si>
  <si>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</si>
  <si>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</si>
  <si>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</si>
  <si>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</si>
  <si>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</si>
  <si>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</si>
  <si>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</si>
  <si>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</si>
  <si>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</si>
  <si>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</si>
  <si>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</si>
  <si>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</si>
  <si>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</si>
  <si>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</si>
  <si>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</si>
  <si>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</si>
  <si>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</si>
  <si>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</si>
  <si>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</si>
  <si>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</si>
  <si>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</si>
  <si>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</si>
  <si>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</si>
  <si>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</si>
  <si>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</si>
  <si>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</si>
  <si>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</si>
  <si>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</si>
  <si>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</si>
  <si>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</si>
  <si>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</si>
  <si>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</si>
  <si>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</si>
  <si>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</si>
  <si>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</si>
  <si>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</si>
  <si>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</si>
  <si>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</si>
  <si>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</si>
  <si>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</si>
  <si>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</si>
  <si>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</si>
  <si>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</si>
  <si>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</si>
  <si>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</si>
  <si>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</si>
  <si>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</si>
  <si>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</si>
  <si>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</si>
  <si>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</si>
  <si>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</si>
  <si>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</si>
  <si>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</si>
  <si>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</si>
  <si>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</si>
  <si>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</si>
  <si>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</si>
  <si>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</si>
  <si>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</si>
  <si>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</si>
  <si>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</si>
  <si>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</si>
  <si>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</si>
  <si>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</si>
  <si>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</si>
  <si>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</si>
  <si>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</si>
  <si>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</si>
  <si>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</si>
  <si>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</si>
  <si>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</si>
  <si>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</si>
  <si>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</si>
  <si>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</si>
  <si>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</si>
  <si>
    <t>s</t>
  </si>
  <si>
    <t>Finch 30 Kva UPS</t>
  </si>
  <si>
    <t>CGST 14%</t>
  </si>
  <si>
    <t>SGST 14%</t>
  </si>
  <si>
    <t>GRAND TOTAL</t>
  </si>
  <si>
    <t>CSGT @ 9%</t>
  </si>
  <si>
    <t>SGST @ 9%</t>
  </si>
  <si>
    <t>CGST @ 14%</t>
  </si>
  <si>
    <t>SGST @ 14%</t>
  </si>
  <si>
    <t>65 AH Battery</t>
  </si>
  <si>
    <t>APC 30 KVA UPS 3:1</t>
  </si>
  <si>
    <t>APC 30 KVA UPS 3:3</t>
  </si>
  <si>
    <t>Exide 42 AH Battery</t>
  </si>
  <si>
    <t>UPS Price ITA 30 kva (3x3) with IGBT based rectifier</t>
  </si>
  <si>
    <t>Rack and interlinks</t>
  </si>
  <si>
    <t>Transportation &amp; Commisioning Charges</t>
  </si>
  <si>
    <t>Optional</t>
  </si>
  <si>
    <t>1) Battery isolator for 6900/- + GST</t>
  </si>
  <si>
    <t>PHOTOCELL</t>
  </si>
  <si>
    <t>PUSH BUTTON</t>
  </si>
  <si>
    <t>AZ-BB114-4M BLDC 4MTR/ PRO KIT BLDC BOOM BARRIER /PRO KIT BARRIER - AZ- 114 BLDC TELESCOPIC BOOM 4 MTR - AZ- BT 01-4M TRANSMITTER - AZ-BBTX 22 - 2 NOS VHOLDER - AZ-BBVH</t>
  </si>
  <si>
    <t>LOOP DETECTOR</t>
  </si>
  <si>
    <t>MOTOR INSTALLATION (wiring and civil work in client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</si>
</sst>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
      <sz val="11"/>
      <color rgb="FF000000"/>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3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0" xfId="0" applyFont="1"/>
    <xf numFmtId="0" fontId="3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43" t="s">
        <v>2</v>
      </c>
      <c r="B18" s="244"/>
      <c r="C18" s="244"/>
      <c r="D18" s="245"/>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43" t="s">
        <v>2</v>
      </c>
      <c r="B27" s="244"/>
      <c r="C27" s="244"/>
      <c r="D27" s="245"/>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58" t="s">
        <v>87</v>
      </c>
      <c r="B8" s="259"/>
      <c r="C8" s="259"/>
      <c r="D8" s="260"/>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67" t="s">
        <v>166</v>
      </c>
      <c r="B19" s="267"/>
      <c r="C19" s="267"/>
      <c r="D19" s="267"/>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58" t="s">
        <v>87</v>
      </c>
      <c r="B8" s="259"/>
      <c r="C8" s="259"/>
      <c r="D8" s="260"/>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61" t="s">
        <v>170</v>
      </c>
      <c r="B19" s="262"/>
      <c r="C19" s="262"/>
      <c r="D19" s="262"/>
      <c r="E19" s="263"/>
    </row>
    <row r="20" spans="1:5">
      <c r="A20" s="264"/>
      <c r="B20" s="265"/>
      <c r="C20" s="265"/>
      <c r="D20" s="265"/>
      <c r="E20" s="266"/>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58" t="s">
        <v>87</v>
      </c>
      <c r="B11" s="259"/>
      <c r="C11" s="259"/>
      <c r="D11" s="260"/>
      <c r="E11" s="25">
        <f>SUM(E3:E10)</f>
        <v>48140</v>
      </c>
    </row>
    <row r="13" spans="1:9">
      <c r="A13" s="270" t="s">
        <v>179</v>
      </c>
      <c r="B13" s="270"/>
      <c r="C13" s="270"/>
      <c r="D13" s="270"/>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58" t="s">
        <v>87</v>
      </c>
      <c r="B30" s="259"/>
      <c r="C30" s="259"/>
      <c r="D30" s="260"/>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68" t="s">
        <v>87</v>
      </c>
      <c r="B41" s="269"/>
      <c r="C41" s="269"/>
      <c r="D41" s="269"/>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58" t="s">
        <v>87</v>
      </c>
      <c r="B11" s="259"/>
      <c r="C11" s="259"/>
      <c r="D11" s="260"/>
      <c r="E11" s="25">
        <f>SUM(E3:E10)</f>
        <v>19630</v>
      </c>
    </row>
    <row r="13" spans="1:7">
      <c r="A13" s="271" t="s">
        <v>191</v>
      </c>
      <c r="B13" s="271"/>
      <c r="C13" s="271"/>
      <c r="D13" s="271"/>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58" t="s">
        <v>87</v>
      </c>
      <c r="B28" s="259"/>
      <c r="C28" s="259"/>
      <c r="D28" s="260"/>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58" t="s">
        <v>87</v>
      </c>
      <c r="B7" s="259"/>
      <c r="C7" s="259"/>
      <c r="D7" s="260"/>
      <c r="E7" s="25">
        <f>SUM(E3:E6)</f>
        <v>27490</v>
      </c>
    </row>
    <row r="8" spans="1:8">
      <c r="A8" s="258" t="s">
        <v>88</v>
      </c>
      <c r="B8" s="259"/>
      <c r="C8" s="259"/>
      <c r="D8" s="260"/>
      <c r="E8" s="25">
        <f>E7*9%</f>
        <v>2474.1</v>
      </c>
    </row>
    <row r="9" spans="1:8">
      <c r="A9" s="258" t="s">
        <v>88</v>
      </c>
      <c r="B9" s="259"/>
      <c r="C9" s="259"/>
      <c r="D9" s="260"/>
      <c r="E9" s="25">
        <f>E7*9%</f>
        <v>2474.1</v>
      </c>
    </row>
    <row r="10" spans="1:8">
      <c r="A10" s="258" t="s">
        <v>89</v>
      </c>
      <c r="B10" s="259"/>
      <c r="C10" s="259"/>
      <c r="D10" s="260"/>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58" t="s">
        <v>87</v>
      </c>
      <c r="B17" s="259"/>
      <c r="C17" s="259"/>
      <c r="D17" s="260"/>
      <c r="E17" s="25">
        <f>SUM(E14:E16)</f>
        <v>39000</v>
      </c>
    </row>
    <row r="18" spans="1:5">
      <c r="A18" s="258" t="s">
        <v>88</v>
      </c>
      <c r="B18" s="259"/>
      <c r="C18" s="259"/>
      <c r="D18" s="260"/>
      <c r="E18" s="25">
        <f>E17*9%</f>
        <v>3510</v>
      </c>
    </row>
    <row r="19" spans="1:5">
      <c r="A19" s="258" t="s">
        <v>88</v>
      </c>
      <c r="B19" s="259"/>
      <c r="C19" s="259"/>
      <c r="D19" s="260"/>
      <c r="E19" s="25">
        <f>E17*9%</f>
        <v>3510</v>
      </c>
    </row>
    <row r="20" spans="1:5">
      <c r="A20" s="258" t="s">
        <v>89</v>
      </c>
      <c r="B20" s="259"/>
      <c r="C20" s="259"/>
      <c r="D20" s="260"/>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58" t="s">
        <v>87</v>
      </c>
      <c r="B27" s="259"/>
      <c r="C27" s="259"/>
      <c r="D27" s="260"/>
      <c r="E27" s="25">
        <f>SUM(E24:E26)</f>
        <v>83600</v>
      </c>
    </row>
    <row r="28" spans="1:5">
      <c r="A28" s="258" t="s">
        <v>88</v>
      </c>
      <c r="B28" s="259"/>
      <c r="C28" s="259"/>
      <c r="D28" s="260"/>
      <c r="E28" s="25">
        <f>E27*9%</f>
        <v>7524</v>
      </c>
    </row>
    <row r="29" spans="1:5">
      <c r="A29" s="258" t="s">
        <v>88</v>
      </c>
      <c r="B29" s="259"/>
      <c r="C29" s="259"/>
      <c r="D29" s="260"/>
      <c r="E29" s="25">
        <f>E27*9%</f>
        <v>7524</v>
      </c>
    </row>
    <row r="30" spans="1:5">
      <c r="A30" s="258" t="s">
        <v>89</v>
      </c>
      <c r="B30" s="259"/>
      <c r="C30" s="259"/>
      <c r="D30" s="260"/>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43" t="s">
        <v>2</v>
      </c>
      <c r="B10" s="244"/>
      <c r="C10" s="244"/>
      <c r="D10" s="245"/>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43" t="s">
        <v>2</v>
      </c>
      <c r="B21" s="244"/>
      <c r="C21" s="244"/>
      <c r="D21" s="245"/>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43" t="s">
        <v>2</v>
      </c>
      <c r="B38" s="244"/>
      <c r="C38" s="244"/>
      <c r="D38" s="245"/>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75" t="s">
        <v>2</v>
      </c>
      <c r="B59" s="276"/>
      <c r="C59" s="276"/>
      <c r="D59" s="277"/>
      <c r="E59" s="56">
        <f>SUM(E50:E58)</f>
        <v>137500</v>
      </c>
    </row>
    <row r="61" spans="1:5">
      <c r="A61" s="106" t="s">
        <v>364</v>
      </c>
    </row>
    <row r="63" spans="1:5" ht="14.4" customHeight="1">
      <c r="A63" s="278" t="s">
        <v>240</v>
      </c>
      <c r="B63" s="278"/>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43" t="s">
        <v>87</v>
      </c>
      <c r="B79" s="244"/>
      <c r="C79" s="244"/>
      <c r="D79" s="245"/>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43" t="s">
        <v>87</v>
      </c>
      <c r="B99" s="244"/>
      <c r="C99" s="244"/>
      <c r="D99" s="244"/>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72" t="s">
        <v>359</v>
      </c>
      <c r="C116" s="272"/>
      <c r="D116" s="71">
        <v>1</v>
      </c>
      <c r="E116" s="273">
        <v>9000</v>
      </c>
      <c r="F116" s="274"/>
      <c r="G116" s="90">
        <f>D116*E116</f>
        <v>9000</v>
      </c>
    </row>
    <row r="117" spans="1:8">
      <c r="A117" s="243" t="s">
        <v>87</v>
      </c>
      <c r="B117" s="244"/>
      <c r="C117" s="244"/>
      <c r="D117" s="244"/>
      <c r="E117" s="244"/>
      <c r="F117" s="245"/>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72" t="s">
        <v>359</v>
      </c>
      <c r="C124" s="272"/>
      <c r="D124" s="71">
        <v>1</v>
      </c>
      <c r="E124" s="257">
        <v>9000</v>
      </c>
      <c r="F124" s="257"/>
      <c r="G124" s="94">
        <f>D124*E124</f>
        <v>9000</v>
      </c>
    </row>
    <row r="125" spans="1:8">
      <c r="A125" s="279" t="s">
        <v>87</v>
      </c>
      <c r="B125" s="280"/>
      <c r="C125" s="280"/>
      <c r="D125" s="280"/>
      <c r="E125" s="280"/>
      <c r="F125" s="281"/>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83" t="s">
        <v>358</v>
      </c>
      <c r="C134" s="284"/>
      <c r="D134" s="71">
        <v>1</v>
      </c>
      <c r="E134" s="273">
        <v>12000</v>
      </c>
      <c r="F134" s="274"/>
      <c r="G134" s="90">
        <f t="shared" si="8"/>
        <v>12000</v>
      </c>
    </row>
    <row r="135" spans="1:8">
      <c r="A135" s="279" t="s">
        <v>87</v>
      </c>
      <c r="B135" s="280"/>
      <c r="C135" s="280"/>
      <c r="D135" s="280"/>
      <c r="E135" s="280"/>
      <c r="F135" s="281"/>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83" t="s">
        <v>358</v>
      </c>
      <c r="C142" s="284"/>
      <c r="D142" s="71">
        <v>1</v>
      </c>
      <c r="E142" s="273">
        <v>12000</v>
      </c>
      <c r="F142" s="274"/>
      <c r="G142" s="94">
        <f>D142*E142</f>
        <v>12000</v>
      </c>
    </row>
    <row r="143" spans="1:8">
      <c r="A143" s="279" t="s">
        <v>87</v>
      </c>
      <c r="B143" s="280"/>
      <c r="C143" s="280"/>
      <c r="D143" s="280"/>
      <c r="E143" s="280"/>
      <c r="F143" s="281"/>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91" t="s">
        <v>358</v>
      </c>
      <c r="C150" s="292"/>
      <c r="D150" s="112">
        <v>1</v>
      </c>
      <c r="E150" s="293">
        <v>12000</v>
      </c>
      <c r="F150" s="294"/>
      <c r="G150" s="94">
        <f>D150*E150</f>
        <v>12000</v>
      </c>
    </row>
    <row r="151" spans="1:7">
      <c r="A151" s="282" t="s">
        <v>87</v>
      </c>
      <c r="B151" s="282"/>
      <c r="C151" s="282"/>
      <c r="D151" s="282"/>
      <c r="E151" s="282"/>
      <c r="F151" s="282"/>
      <c r="G151" s="91">
        <f>SUM(G147:G150)</f>
        <v>44560</v>
      </c>
    </row>
    <row r="154" spans="1:7" ht="15" customHeight="1">
      <c r="A154" s="295" t="s">
        <v>262</v>
      </c>
      <c r="B154" s="295"/>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96" t="s">
        <v>265</v>
      </c>
      <c r="B159" s="297"/>
      <c r="C159" s="297"/>
      <c r="D159" s="297"/>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82" t="s">
        <v>2</v>
      </c>
      <c r="B163" s="282"/>
      <c r="C163" s="282"/>
      <c r="D163" s="282"/>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43" t="s">
        <v>87</v>
      </c>
      <c r="B241" s="244"/>
      <c r="C241" s="244"/>
      <c r="D241" s="245"/>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43" t="s">
        <v>87</v>
      </c>
      <c r="B254" s="244"/>
      <c r="C254" s="244"/>
      <c r="D254" s="245"/>
      <c r="E254" s="91">
        <f>SUM(E249:E253)</f>
        <v>313600</v>
      </c>
    </row>
    <row r="255" spans="1:17" s="10" customFormat="1"/>
    <row r="256" spans="1:17" s="10" customFormat="1"/>
    <row r="257" spans="1:6" ht="13.2" customHeight="1">
      <c r="A257" s="285" t="s">
        <v>378</v>
      </c>
      <c r="B257" s="286"/>
      <c r="C257" s="286"/>
      <c r="D257" s="286"/>
      <c r="E257" s="286"/>
      <c r="F257" s="287"/>
    </row>
    <row r="258" spans="1:6" ht="409.2" customHeight="1">
      <c r="A258" s="288"/>
      <c r="B258" s="289"/>
      <c r="C258" s="289"/>
      <c r="D258" s="289"/>
      <c r="E258" s="289"/>
      <c r="F258" s="290"/>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43" t="s">
        <v>87</v>
      </c>
      <c r="B12" s="244"/>
      <c r="C12" s="244"/>
      <c r="D12" s="245"/>
      <c r="E12" s="58">
        <f>SUM(E4:E11)</f>
        <v>86400</v>
      </c>
    </row>
    <row r="13" spans="1:7">
      <c r="A13" s="75"/>
      <c r="B13" s="75"/>
      <c r="C13" s="75"/>
      <c r="D13" s="75"/>
      <c r="E13" s="75"/>
    </row>
    <row r="14" spans="1:7" ht="14.4" customHeight="1">
      <c r="A14" s="282" t="s">
        <v>260</v>
      </c>
      <c r="B14" s="282"/>
      <c r="C14" s="282"/>
      <c r="D14" s="282"/>
      <c r="E14" s="282"/>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43" t="s">
        <v>87</v>
      </c>
      <c r="B39" s="244"/>
      <c r="C39" s="244"/>
      <c r="D39" s="245"/>
      <c r="E39" s="58">
        <f>SUM(E30:E38)</f>
        <v>49015</v>
      </c>
    </row>
    <row r="41" spans="1:5">
      <c r="A41" s="282" t="s">
        <v>260</v>
      </c>
      <c r="B41" s="282"/>
      <c r="C41" s="282"/>
      <c r="D41" s="282"/>
      <c r="E41" s="282"/>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98" t="s">
        <v>87</v>
      </c>
      <c r="B70" s="299"/>
      <c r="C70" s="299"/>
      <c r="D70" s="300"/>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43" t="s">
        <v>87</v>
      </c>
      <c r="B11" s="244"/>
      <c r="C11" s="244"/>
      <c r="D11" s="245"/>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43" t="s">
        <v>87</v>
      </c>
      <c r="B33" s="244"/>
      <c r="C33" s="244"/>
      <c r="D33" s="245"/>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6"/>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43" t="s">
        <v>87</v>
      </c>
      <c r="B6" s="244"/>
      <c r="C6" s="244"/>
      <c r="D6" s="245"/>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55" t="s">
        <v>27</v>
      </c>
      <c r="C1" s="255"/>
      <c r="D1" s="255"/>
      <c r="E1" s="255"/>
      <c r="F1" s="255"/>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54" t="s">
        <v>35</v>
      </c>
      <c r="B7" s="8" t="s">
        <v>75</v>
      </c>
      <c r="C7" s="256">
        <v>2</v>
      </c>
      <c r="D7" s="254" t="s">
        <v>34</v>
      </c>
      <c r="E7" s="257">
        <v>567000</v>
      </c>
      <c r="F7" s="257">
        <f>E7*C7</f>
        <v>1134000</v>
      </c>
    </row>
    <row r="8" spans="1:6">
      <c r="A8" s="254"/>
      <c r="B8" s="12" t="s">
        <v>36</v>
      </c>
      <c r="C8" s="256"/>
      <c r="D8" s="254"/>
      <c r="E8" s="257"/>
      <c r="F8" s="257"/>
    </row>
    <row r="9" spans="1:6" ht="15" customHeight="1">
      <c r="A9" s="254"/>
      <c r="B9" s="12" t="s">
        <v>37</v>
      </c>
      <c r="C9" s="256"/>
      <c r="D9" s="254"/>
      <c r="E9" s="257"/>
      <c r="F9" s="257"/>
    </row>
    <row r="10" spans="1:6" ht="15" customHeight="1">
      <c r="A10" s="254"/>
      <c r="B10" s="12" t="s">
        <v>38</v>
      </c>
      <c r="C10" s="256"/>
      <c r="D10" s="254"/>
      <c r="E10" s="257"/>
      <c r="F10" s="257"/>
    </row>
    <row r="11" spans="1:6">
      <c r="A11" s="254"/>
      <c r="B11" s="12" t="s">
        <v>39</v>
      </c>
      <c r="C11" s="256"/>
      <c r="D11" s="254"/>
      <c r="E11" s="257"/>
      <c r="F11" s="257"/>
    </row>
    <row r="12" spans="1:6" ht="15" customHeight="1">
      <c r="A12" s="254"/>
      <c r="B12" s="12" t="s">
        <v>40</v>
      </c>
      <c r="C12" s="256"/>
      <c r="D12" s="254"/>
      <c r="E12" s="257"/>
      <c r="F12" s="257"/>
    </row>
    <row r="13" spans="1:6">
      <c r="A13" s="254"/>
      <c r="B13" s="12" t="s">
        <v>41</v>
      </c>
      <c r="C13" s="256"/>
      <c r="D13" s="254"/>
      <c r="E13" s="257"/>
      <c r="F13" s="257"/>
    </row>
    <row r="14" spans="1:6" ht="15" customHeight="1">
      <c r="A14" s="254"/>
      <c r="B14" s="12" t="s">
        <v>42</v>
      </c>
      <c r="C14" s="256"/>
      <c r="D14" s="254"/>
      <c r="E14" s="257"/>
      <c r="F14" s="257"/>
    </row>
    <row r="15" spans="1:6" ht="15" customHeight="1">
      <c r="A15" s="254"/>
      <c r="B15" s="12" t="s">
        <v>43</v>
      </c>
      <c r="C15" s="256"/>
      <c r="D15" s="254"/>
      <c r="E15" s="257"/>
      <c r="F15" s="257"/>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51" t="s">
        <v>46</v>
      </c>
      <c r="C19" s="252"/>
      <c r="D19" s="252"/>
      <c r="E19" s="252"/>
      <c r="F19" s="253"/>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54" t="s">
        <v>35</v>
      </c>
      <c r="B24" s="8" t="s">
        <v>77</v>
      </c>
      <c r="C24" s="8"/>
      <c r="D24" s="8"/>
      <c r="E24" s="2"/>
      <c r="F24" s="2"/>
    </row>
    <row r="25" spans="1:6">
      <c r="A25" s="254"/>
      <c r="B25" s="12" t="s">
        <v>49</v>
      </c>
      <c r="C25" s="14">
        <v>100</v>
      </c>
      <c r="D25" s="12" t="s">
        <v>50</v>
      </c>
      <c r="E25" s="2">
        <v>130</v>
      </c>
      <c r="F25" s="2">
        <f t="shared" ref="F25:F27" si="0">E25*C25</f>
        <v>13000</v>
      </c>
    </row>
    <row r="26" spans="1:6">
      <c r="A26" s="254"/>
      <c r="B26" s="12" t="s">
        <v>51</v>
      </c>
      <c r="C26" s="14">
        <v>320</v>
      </c>
      <c r="D26" s="12" t="s">
        <v>50</v>
      </c>
      <c r="E26" s="2">
        <v>180</v>
      </c>
      <c r="F26" s="2">
        <f t="shared" si="0"/>
        <v>57600</v>
      </c>
    </row>
    <row r="27" spans="1:6">
      <c r="A27" s="254"/>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51" t="s">
        <v>53</v>
      </c>
      <c r="C30" s="252"/>
      <c r="D30" s="252"/>
      <c r="E30" s="252"/>
      <c r="F30" s="253"/>
    </row>
    <row r="31" spans="1:6" s="32" customFormat="1" ht="26.4">
      <c r="A31" s="3" t="s">
        <v>0</v>
      </c>
      <c r="B31" s="3" t="s">
        <v>1</v>
      </c>
      <c r="C31" s="3" t="s">
        <v>20</v>
      </c>
      <c r="D31" s="3" t="s">
        <v>94</v>
      </c>
      <c r="E31" s="3" t="s">
        <v>19</v>
      </c>
      <c r="F31" s="3" t="s">
        <v>2</v>
      </c>
    </row>
    <row r="32" spans="1:6" ht="66">
      <c r="A32" s="254" t="s">
        <v>28</v>
      </c>
      <c r="B32" s="8" t="s">
        <v>78</v>
      </c>
      <c r="C32" s="8"/>
      <c r="D32" s="8"/>
      <c r="E32" s="2"/>
      <c r="F32" s="2"/>
    </row>
    <row r="33" spans="1:9">
      <c r="A33" s="254"/>
      <c r="B33" s="12" t="s">
        <v>54</v>
      </c>
      <c r="C33" s="14">
        <v>1</v>
      </c>
      <c r="D33" s="12" t="s">
        <v>31</v>
      </c>
      <c r="E33" s="2"/>
      <c r="F33" s="2"/>
    </row>
    <row r="34" spans="1:9">
      <c r="A34" s="254"/>
      <c r="B34" s="12" t="s">
        <v>55</v>
      </c>
      <c r="C34" s="14">
        <v>1</v>
      </c>
      <c r="D34" s="12" t="s">
        <v>31</v>
      </c>
      <c r="E34" s="2"/>
      <c r="F34" s="2"/>
    </row>
    <row r="35" spans="1:9">
      <c r="A35" s="254"/>
      <c r="B35" s="12" t="s">
        <v>56</v>
      </c>
      <c r="C35" s="14">
        <v>2</v>
      </c>
      <c r="D35" s="12" t="s">
        <v>31</v>
      </c>
      <c r="E35" s="2"/>
      <c r="F35" s="2"/>
    </row>
    <row r="36" spans="1:9">
      <c r="A36" s="254"/>
      <c r="B36" s="12" t="s">
        <v>57</v>
      </c>
      <c r="C36" s="14">
        <v>6</v>
      </c>
      <c r="D36" s="12" t="s">
        <v>31</v>
      </c>
      <c r="E36" s="2"/>
      <c r="F36" s="2"/>
    </row>
    <row r="37" spans="1:9" ht="39.6">
      <c r="A37" s="254" t="s">
        <v>30</v>
      </c>
      <c r="B37" s="12" t="s">
        <v>58</v>
      </c>
      <c r="C37" s="8"/>
      <c r="D37" s="8"/>
      <c r="E37" s="2"/>
      <c r="F37" s="2"/>
    </row>
    <row r="38" spans="1:9">
      <c r="A38" s="254"/>
      <c r="B38" s="12" t="s">
        <v>59</v>
      </c>
      <c r="C38" s="14">
        <v>1</v>
      </c>
      <c r="D38" s="12" t="s">
        <v>31</v>
      </c>
      <c r="E38" s="2">
        <v>90000</v>
      </c>
      <c r="F38" s="2">
        <f t="shared" ref="F38:F42" si="1">E38*C38</f>
        <v>90000</v>
      </c>
    </row>
    <row r="39" spans="1:9">
      <c r="A39" s="254"/>
      <c r="B39" s="12" t="s">
        <v>60</v>
      </c>
      <c r="C39" s="14">
        <v>8</v>
      </c>
      <c r="D39" s="12" t="s">
        <v>31</v>
      </c>
      <c r="E39" s="2">
        <v>15000</v>
      </c>
      <c r="F39" s="2">
        <f t="shared" si="1"/>
        <v>120000</v>
      </c>
    </row>
    <row r="40" spans="1:9">
      <c r="A40" s="254"/>
      <c r="B40" s="12" t="s">
        <v>61</v>
      </c>
      <c r="C40" s="14">
        <v>3</v>
      </c>
      <c r="D40" s="12" t="s">
        <v>31</v>
      </c>
      <c r="E40" s="2">
        <v>50000</v>
      </c>
      <c r="F40" s="2">
        <f t="shared" si="1"/>
        <v>150000</v>
      </c>
    </row>
    <row r="41" spans="1:9">
      <c r="A41" s="254"/>
      <c r="B41" s="12" t="s">
        <v>62</v>
      </c>
      <c r="C41" s="14">
        <v>1</v>
      </c>
      <c r="D41" s="12" t="s">
        <v>31</v>
      </c>
      <c r="E41" s="2">
        <v>11000</v>
      </c>
      <c r="F41" s="2">
        <f t="shared" si="1"/>
        <v>11000</v>
      </c>
    </row>
    <row r="42" spans="1:9">
      <c r="A42" s="254"/>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51" t="s">
        <v>115</v>
      </c>
      <c r="C45" s="252"/>
      <c r="D45" s="252"/>
      <c r="E45" s="252"/>
      <c r="F45" s="253"/>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48" t="s">
        <v>2</v>
      </c>
      <c r="B57" s="249"/>
      <c r="C57" s="249"/>
      <c r="D57" s="249"/>
      <c r="E57" s="250"/>
      <c r="F57" s="26">
        <f>F3+F4+F5+F6+F7+F16+F21+F22+F23+F24+F25+F26+F27+F32+F33+F34+F35+F36+F37+F38+F39+F40+F41+F42+F47+F48+F49+F50+F51+F52+F53+F54+F55+F56</f>
        <v>4890900</v>
      </c>
    </row>
    <row r="58" spans="1:9">
      <c r="A58" s="4"/>
      <c r="B58" s="4"/>
      <c r="C58" s="4"/>
      <c r="D58" s="4"/>
      <c r="E58" s="4"/>
      <c r="F58" s="4"/>
    </row>
    <row r="59" spans="1:9" ht="39.6">
      <c r="A59" s="4" t="s">
        <v>64</v>
      </c>
      <c r="B59" s="246" t="s">
        <v>65</v>
      </c>
      <c r="C59" s="246"/>
      <c r="D59" s="246"/>
      <c r="E59" s="246"/>
      <c r="F59" s="246"/>
    </row>
    <row r="60" spans="1:9" ht="39.6">
      <c r="A60" s="4" t="s">
        <v>66</v>
      </c>
      <c r="B60" s="30" t="s">
        <v>67</v>
      </c>
      <c r="C60" s="4"/>
      <c r="D60" s="4"/>
      <c r="E60" s="4"/>
      <c r="F60" s="4"/>
    </row>
    <row r="61" spans="1:9" ht="33" customHeight="1">
      <c r="A61" s="18" t="s">
        <v>68</v>
      </c>
      <c r="B61" s="247" t="s">
        <v>69</v>
      </c>
      <c r="C61" s="247"/>
      <c r="D61" s="247"/>
      <c r="E61" s="247"/>
      <c r="F61" s="247"/>
      <c r="G61" s="11"/>
    </row>
    <row r="62" spans="1:9" ht="28.5" customHeight="1">
      <c r="A62" s="18" t="s">
        <v>68</v>
      </c>
      <c r="B62" s="18" t="s">
        <v>70</v>
      </c>
      <c r="C62" s="18"/>
      <c r="D62" s="18"/>
      <c r="E62" s="18"/>
      <c r="F62" s="18"/>
      <c r="G62" s="11"/>
    </row>
    <row r="63" spans="1:9" ht="196.2" customHeight="1">
      <c r="A63" s="4" t="s">
        <v>71</v>
      </c>
      <c r="B63" s="247" t="s">
        <v>107</v>
      </c>
      <c r="C63" s="247"/>
      <c r="D63" s="247"/>
      <c r="E63" s="247"/>
      <c r="F63" s="247"/>
      <c r="G63" s="11"/>
    </row>
    <row r="64" spans="1:9" ht="69" customHeight="1">
      <c r="A64" s="18" t="s">
        <v>72</v>
      </c>
      <c r="B64" s="247" t="s">
        <v>108</v>
      </c>
      <c r="C64" s="247"/>
      <c r="D64" s="247"/>
      <c r="E64" s="247"/>
      <c r="F64" s="247"/>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43" t="s">
        <v>87</v>
      </c>
      <c r="B10" s="244"/>
      <c r="C10" s="244"/>
      <c r="D10" s="245"/>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43" t="s">
        <v>87</v>
      </c>
      <c r="B15" s="244"/>
      <c r="C15" s="244"/>
      <c r="D15" s="245"/>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43" t="s">
        <v>87</v>
      </c>
      <c r="B37" s="244"/>
      <c r="C37" s="244"/>
      <c r="D37" s="245"/>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43" t="s">
        <v>87</v>
      </c>
      <c r="B63" s="244"/>
      <c r="C63" s="244"/>
      <c r="D63" s="245"/>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301">
        <v>1</v>
      </c>
      <c r="B2" s="122" t="s">
        <v>420</v>
      </c>
      <c r="C2" s="301">
        <v>1</v>
      </c>
      <c r="D2" s="301">
        <v>42000</v>
      </c>
      <c r="E2" s="301">
        <f>C2*D2</f>
        <v>42000</v>
      </c>
    </row>
    <row r="3" spans="1:5" ht="28.8">
      <c r="A3" s="302"/>
      <c r="B3" s="24" t="s">
        <v>404</v>
      </c>
      <c r="C3" s="302"/>
      <c r="D3" s="302"/>
      <c r="E3" s="302"/>
    </row>
    <row r="4" spans="1:5">
      <c r="A4" s="302"/>
      <c r="B4" s="24" t="s">
        <v>405</v>
      </c>
      <c r="C4" s="302"/>
      <c r="D4" s="302"/>
      <c r="E4" s="302"/>
    </row>
    <row r="5" spans="1:5">
      <c r="A5" s="302"/>
      <c r="B5" s="24" t="s">
        <v>406</v>
      </c>
      <c r="C5" s="302"/>
      <c r="D5" s="302"/>
      <c r="E5" s="302"/>
    </row>
    <row r="6" spans="1:5">
      <c r="A6" s="302"/>
      <c r="B6" s="24" t="s">
        <v>407</v>
      </c>
      <c r="C6" s="302"/>
      <c r="D6" s="302"/>
      <c r="E6" s="302"/>
    </row>
    <row r="7" spans="1:5">
      <c r="A7" s="302"/>
      <c r="B7" s="24" t="s">
        <v>408</v>
      </c>
      <c r="C7" s="302"/>
      <c r="D7" s="302"/>
      <c r="E7" s="302"/>
    </row>
    <row r="8" spans="1:5">
      <c r="A8" s="302"/>
      <c r="B8" s="24" t="s">
        <v>409</v>
      </c>
      <c r="C8" s="302"/>
      <c r="D8" s="302"/>
      <c r="E8" s="302"/>
    </row>
    <row r="9" spans="1:5">
      <c r="A9" s="302"/>
      <c r="B9" s="24" t="s">
        <v>410</v>
      </c>
      <c r="C9" s="302"/>
      <c r="D9" s="302"/>
      <c r="E9" s="302"/>
    </row>
    <row r="10" spans="1:5">
      <c r="A10" s="302"/>
      <c r="B10" s="24" t="s">
        <v>411</v>
      </c>
      <c r="C10" s="302"/>
      <c r="D10" s="302"/>
      <c r="E10" s="302"/>
    </row>
    <row r="11" spans="1:5">
      <c r="A11" s="302"/>
      <c r="B11" s="24" t="s">
        <v>412</v>
      </c>
      <c r="C11" s="302"/>
      <c r="D11" s="302"/>
      <c r="E11" s="302"/>
    </row>
    <row r="12" spans="1:5">
      <c r="A12" s="302"/>
      <c r="B12" s="24" t="s">
        <v>413</v>
      </c>
      <c r="C12" s="302"/>
      <c r="D12" s="302"/>
      <c r="E12" s="302"/>
    </row>
    <row r="13" spans="1:5">
      <c r="A13" s="302"/>
      <c r="B13" s="24" t="s">
        <v>414</v>
      </c>
      <c r="C13" s="302"/>
      <c r="D13" s="302"/>
      <c r="E13" s="302"/>
    </row>
    <row r="14" spans="1:5">
      <c r="A14" s="302"/>
      <c r="B14" s="24" t="s">
        <v>415</v>
      </c>
      <c r="C14" s="302"/>
      <c r="D14" s="302"/>
      <c r="E14" s="302"/>
    </row>
    <row r="15" spans="1:5">
      <c r="A15" s="302"/>
      <c r="B15" s="24" t="s">
        <v>416</v>
      </c>
      <c r="C15" s="302"/>
      <c r="D15" s="302"/>
      <c r="E15" s="302"/>
    </row>
    <row r="16" spans="1:5">
      <c r="A16" s="302"/>
      <c r="B16" s="24" t="s">
        <v>417</v>
      </c>
      <c r="C16" s="302"/>
      <c r="D16" s="302"/>
      <c r="E16" s="302"/>
    </row>
    <row r="17" spans="1:5">
      <c r="A17" s="302"/>
      <c r="B17" s="24" t="s">
        <v>418</v>
      </c>
      <c r="C17" s="302"/>
      <c r="D17" s="302"/>
      <c r="E17" s="302"/>
    </row>
    <row r="18" spans="1:5">
      <c r="A18" s="302"/>
      <c r="B18" s="24" t="s">
        <v>419</v>
      </c>
      <c r="C18" s="302"/>
      <c r="D18" s="302"/>
      <c r="E18" s="302"/>
    </row>
    <row r="19" spans="1:5">
      <c r="A19" s="303"/>
      <c r="B19" s="127" t="s">
        <v>421</v>
      </c>
      <c r="C19" s="303"/>
      <c r="D19" s="303"/>
      <c r="E19" s="303"/>
    </row>
    <row r="20" spans="1:5">
      <c r="A20" s="282" t="s">
        <v>2</v>
      </c>
      <c r="B20" s="282"/>
      <c r="C20" s="282"/>
      <c r="D20" s="282"/>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43" t="s">
        <v>87</v>
      </c>
      <c r="B11" s="244"/>
      <c r="C11" s="244"/>
      <c r="D11" s="245"/>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43" t="s">
        <v>87</v>
      </c>
      <c r="B10" s="244"/>
      <c r="C10" s="244"/>
      <c r="D10" s="245"/>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305" t="s">
        <v>443</v>
      </c>
      <c r="C6" s="305"/>
      <c r="D6" s="137">
        <v>1</v>
      </c>
      <c r="E6" s="137">
        <v>5000</v>
      </c>
      <c r="F6" s="137"/>
      <c r="G6" s="137">
        <f t="shared" si="0"/>
        <v>5000</v>
      </c>
    </row>
    <row r="7" spans="1:10">
      <c r="A7" s="304" t="s">
        <v>87</v>
      </c>
      <c r="B7" s="304"/>
      <c r="C7" s="304"/>
      <c r="D7" s="304"/>
      <c r="E7" s="304"/>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305" t="s">
        <v>444</v>
      </c>
      <c r="C26" s="305"/>
      <c r="D26" s="137">
        <v>1</v>
      </c>
      <c r="E26" s="137">
        <v>5000</v>
      </c>
      <c r="F26" s="137"/>
      <c r="G26" s="137">
        <f t="shared" si="1"/>
        <v>5000</v>
      </c>
    </row>
    <row r="27" spans="1:7">
      <c r="A27" s="304" t="s">
        <v>87</v>
      </c>
      <c r="B27" s="304"/>
      <c r="C27" s="304"/>
      <c r="D27" s="304"/>
      <c r="E27" s="304"/>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43" t="s">
        <v>87</v>
      </c>
      <c r="B11" s="244"/>
      <c r="C11" s="244"/>
      <c r="D11" s="245"/>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43" t="s">
        <v>87</v>
      </c>
      <c r="B37" s="244"/>
      <c r="C37" s="244"/>
      <c r="D37" s="245"/>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43" t="s">
        <v>87</v>
      </c>
      <c r="B11" s="244"/>
      <c r="C11" s="244"/>
      <c r="D11" s="245"/>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43" t="s">
        <v>87</v>
      </c>
      <c r="B36" s="244"/>
      <c r="C36" s="244"/>
      <c r="D36" s="245"/>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43" t="s">
        <v>87</v>
      </c>
      <c r="B55" s="244"/>
      <c r="C55" s="244"/>
      <c r="D55" s="245"/>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43" t="s">
        <v>87</v>
      </c>
      <c r="B68" s="244"/>
      <c r="C68" s="244"/>
      <c r="D68" s="245"/>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43" t="s">
        <v>87</v>
      </c>
      <c r="B10" s="244"/>
      <c r="C10" s="244"/>
      <c r="D10" s="245"/>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43" t="s">
        <v>87</v>
      </c>
      <c r="B36" s="244"/>
      <c r="C36" s="244"/>
      <c r="D36" s="245"/>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306">
        <v>1</v>
      </c>
      <c r="B3" s="152" t="s">
        <v>545</v>
      </c>
      <c r="C3" s="306">
        <v>1</v>
      </c>
      <c r="D3" s="306">
        <v>75900</v>
      </c>
      <c r="E3" s="306">
        <f>C3*D3</f>
        <v>75900</v>
      </c>
    </row>
    <row r="4" spans="1:5" ht="27.6">
      <c r="A4" s="307"/>
      <c r="B4" s="152" t="s">
        <v>476</v>
      </c>
      <c r="C4" s="307"/>
      <c r="D4" s="307"/>
      <c r="E4" s="307"/>
    </row>
    <row r="5" spans="1:5">
      <c r="A5" s="307"/>
      <c r="B5" s="152" t="s">
        <v>478</v>
      </c>
      <c r="C5" s="307"/>
      <c r="D5" s="307"/>
      <c r="E5" s="307"/>
    </row>
    <row r="6" spans="1:5">
      <c r="A6" s="307"/>
      <c r="B6" s="152" t="s">
        <v>480</v>
      </c>
      <c r="C6" s="307"/>
      <c r="D6" s="307"/>
      <c r="E6" s="307"/>
    </row>
    <row r="7" spans="1:5">
      <c r="A7" s="307"/>
      <c r="B7" s="152" t="s">
        <v>482</v>
      </c>
      <c r="C7" s="307"/>
      <c r="D7" s="307"/>
      <c r="E7" s="307"/>
    </row>
    <row r="8" spans="1:5">
      <c r="A8" s="307"/>
      <c r="B8" s="152" t="s">
        <v>484</v>
      </c>
      <c r="C8" s="307"/>
      <c r="D8" s="307"/>
      <c r="E8" s="307"/>
    </row>
    <row r="9" spans="1:5">
      <c r="A9" s="307"/>
      <c r="B9" s="152" t="s">
        <v>485</v>
      </c>
      <c r="C9" s="307"/>
      <c r="D9" s="307"/>
      <c r="E9" s="307"/>
    </row>
    <row r="10" spans="1:5">
      <c r="A10" s="307"/>
      <c r="B10" s="152" t="s">
        <v>486</v>
      </c>
      <c r="C10" s="307"/>
      <c r="D10" s="307"/>
      <c r="E10" s="307"/>
    </row>
    <row r="11" spans="1:5">
      <c r="A11" s="307"/>
      <c r="B11" s="152" t="s">
        <v>488</v>
      </c>
      <c r="C11" s="307"/>
      <c r="D11" s="307"/>
      <c r="E11" s="307"/>
    </row>
    <row r="12" spans="1:5">
      <c r="A12" s="307"/>
      <c r="B12" s="152" t="s">
        <v>490</v>
      </c>
      <c r="C12" s="307"/>
      <c r="D12" s="307"/>
      <c r="E12" s="307"/>
    </row>
    <row r="13" spans="1:5">
      <c r="A13" s="307"/>
      <c r="B13" s="152" t="s">
        <v>494</v>
      </c>
      <c r="C13" s="307"/>
      <c r="D13" s="307"/>
      <c r="E13" s="307"/>
    </row>
    <row r="14" spans="1:5">
      <c r="A14" s="307"/>
      <c r="B14" s="152" t="s">
        <v>500</v>
      </c>
      <c r="C14" s="307"/>
      <c r="D14" s="307"/>
      <c r="E14" s="307"/>
    </row>
    <row r="15" spans="1:5">
      <c r="A15" s="307"/>
      <c r="B15" s="152" t="s">
        <v>543</v>
      </c>
      <c r="C15" s="307"/>
      <c r="D15" s="307"/>
      <c r="E15" s="307"/>
    </row>
    <row r="16" spans="1:5">
      <c r="A16" s="307"/>
      <c r="B16" s="152" t="s">
        <v>532</v>
      </c>
      <c r="C16" s="307"/>
      <c r="D16" s="307"/>
      <c r="E16" s="307"/>
    </row>
    <row r="17" spans="1:6">
      <c r="A17" s="307"/>
      <c r="B17" s="152" t="s">
        <v>539</v>
      </c>
      <c r="C17" s="307"/>
      <c r="D17" s="307"/>
      <c r="E17" s="307"/>
    </row>
    <row r="18" spans="1:6">
      <c r="A18" s="308"/>
      <c r="B18" s="152" t="s">
        <v>542</v>
      </c>
      <c r="C18" s="308"/>
      <c r="D18" s="308"/>
      <c r="E18" s="308"/>
    </row>
    <row r="19" spans="1:6">
      <c r="A19" s="311" t="s">
        <v>2</v>
      </c>
      <c r="B19" s="312"/>
      <c r="C19" s="312"/>
      <c r="D19" s="313"/>
      <c r="E19" s="153">
        <f>SUM(E3)</f>
        <v>75900</v>
      </c>
    </row>
    <row r="26" spans="1:6" ht="13.8" customHeight="1">
      <c r="A26" s="150" t="s">
        <v>0</v>
      </c>
      <c r="B26" s="150" t="s">
        <v>474</v>
      </c>
      <c r="C26" s="150" t="s">
        <v>1</v>
      </c>
      <c r="D26" s="150" t="s">
        <v>20</v>
      </c>
      <c r="E26" s="150" t="s">
        <v>19</v>
      </c>
      <c r="F26" s="150" t="s">
        <v>2</v>
      </c>
    </row>
    <row r="27" spans="1:6" ht="82.8">
      <c r="A27" s="309">
        <v>1</v>
      </c>
      <c r="B27" s="152" t="s">
        <v>492</v>
      </c>
      <c r="C27" s="152" t="s">
        <v>492</v>
      </c>
      <c r="D27" s="149">
        <v>1</v>
      </c>
      <c r="E27" s="309">
        <v>69000</v>
      </c>
      <c r="F27" s="309">
        <f>D27*E27</f>
        <v>69000</v>
      </c>
    </row>
    <row r="28" spans="1:6" ht="262.2">
      <c r="A28" s="309"/>
      <c r="B28" s="152" t="s">
        <v>475</v>
      </c>
      <c r="C28" s="152" t="s">
        <v>476</v>
      </c>
      <c r="D28" s="149">
        <v>1</v>
      </c>
      <c r="E28" s="309"/>
      <c r="F28" s="309"/>
    </row>
    <row r="29" spans="1:6" ht="124.2">
      <c r="A29" s="309"/>
      <c r="B29" s="152" t="s">
        <v>477</v>
      </c>
      <c r="C29" s="152" t="s">
        <v>478</v>
      </c>
      <c r="D29" s="149">
        <v>1</v>
      </c>
      <c r="E29" s="309"/>
      <c r="F29" s="309"/>
    </row>
    <row r="30" spans="1:6" ht="248.4">
      <c r="A30" s="309"/>
      <c r="B30" s="152" t="s">
        <v>479</v>
      </c>
      <c r="C30" s="152" t="s">
        <v>480</v>
      </c>
      <c r="D30" s="149">
        <v>1</v>
      </c>
      <c r="E30" s="309"/>
      <c r="F30" s="309"/>
    </row>
    <row r="31" spans="1:6" ht="69">
      <c r="A31" s="309"/>
      <c r="B31" s="152" t="s">
        <v>481</v>
      </c>
      <c r="C31" s="152" t="s">
        <v>482</v>
      </c>
      <c r="D31" s="149">
        <v>1</v>
      </c>
      <c r="E31" s="309"/>
      <c r="F31" s="309"/>
    </row>
    <row r="32" spans="1:6" ht="179.4">
      <c r="A32" s="309"/>
      <c r="B32" s="152" t="s">
        <v>483</v>
      </c>
      <c r="C32" s="152" t="s">
        <v>484</v>
      </c>
      <c r="D32" s="149">
        <v>1</v>
      </c>
      <c r="E32" s="309"/>
      <c r="F32" s="309"/>
    </row>
    <row r="33" spans="1:6" ht="82.8">
      <c r="A33" s="309"/>
      <c r="B33" s="152" t="s">
        <v>483</v>
      </c>
      <c r="C33" s="152" t="s">
        <v>485</v>
      </c>
      <c r="D33" s="149">
        <v>1</v>
      </c>
      <c r="E33" s="309"/>
      <c r="F33" s="309"/>
    </row>
    <row r="34" spans="1:6" ht="96.6">
      <c r="A34" s="309"/>
      <c r="B34" s="152" t="s">
        <v>483</v>
      </c>
      <c r="C34" s="152" t="s">
        <v>486</v>
      </c>
      <c r="D34" s="149">
        <v>1</v>
      </c>
      <c r="E34" s="309"/>
      <c r="F34" s="309"/>
    </row>
    <row r="35" spans="1:6" ht="234.6">
      <c r="A35" s="309"/>
      <c r="B35" s="152" t="s">
        <v>487</v>
      </c>
      <c r="C35" s="152" t="s">
        <v>488</v>
      </c>
      <c r="D35" s="149">
        <v>1</v>
      </c>
      <c r="E35" s="309"/>
      <c r="F35" s="309"/>
    </row>
    <row r="36" spans="1:6" ht="165.6">
      <c r="A36" s="309"/>
      <c r="B36" s="152" t="s">
        <v>489</v>
      </c>
      <c r="C36" s="152" t="s">
        <v>490</v>
      </c>
      <c r="D36" s="149">
        <v>1</v>
      </c>
      <c r="E36" s="309"/>
      <c r="F36" s="309"/>
    </row>
    <row r="37" spans="1:6" ht="27.6">
      <c r="A37" s="309"/>
      <c r="B37" s="152" t="s">
        <v>493</v>
      </c>
      <c r="C37" s="149" t="s">
        <v>491</v>
      </c>
      <c r="D37" s="149">
        <v>1</v>
      </c>
      <c r="E37" s="309"/>
      <c r="F37" s="309"/>
    </row>
    <row r="38" spans="1:6" ht="82.8">
      <c r="A38" s="309"/>
      <c r="B38" s="152" t="s">
        <v>494</v>
      </c>
      <c r="C38" s="152" t="s">
        <v>494</v>
      </c>
      <c r="D38" s="149">
        <v>1</v>
      </c>
      <c r="E38" s="309"/>
      <c r="F38" s="309"/>
    </row>
    <row r="39" spans="1:6" ht="55.2">
      <c r="A39" s="309"/>
      <c r="B39" s="152" t="s">
        <v>495</v>
      </c>
      <c r="C39" s="152" t="s">
        <v>496</v>
      </c>
      <c r="D39" s="149">
        <v>1</v>
      </c>
      <c r="E39" s="309"/>
      <c r="F39" s="309"/>
    </row>
    <row r="40" spans="1:6" ht="138">
      <c r="A40" s="309"/>
      <c r="B40" s="152" t="s">
        <v>497</v>
      </c>
      <c r="C40" s="152" t="s">
        <v>498</v>
      </c>
      <c r="D40" s="149">
        <v>1</v>
      </c>
      <c r="E40" s="309"/>
      <c r="F40" s="309"/>
    </row>
    <row r="41" spans="1:6" ht="96.6">
      <c r="A41" s="309"/>
      <c r="B41" s="152" t="s">
        <v>499</v>
      </c>
      <c r="C41" s="152" t="s">
        <v>500</v>
      </c>
      <c r="D41" s="149">
        <v>1</v>
      </c>
      <c r="E41" s="309"/>
      <c r="F41" s="309"/>
    </row>
    <row r="42" spans="1:6" ht="317.39999999999998">
      <c r="A42" s="309"/>
      <c r="B42" s="152" t="s">
        <v>501</v>
      </c>
      <c r="C42" s="152" t="s">
        <v>502</v>
      </c>
      <c r="D42" s="149">
        <v>1</v>
      </c>
      <c r="E42" s="309"/>
      <c r="F42" s="309"/>
    </row>
    <row r="43" spans="1:6" ht="69">
      <c r="A43" s="309"/>
      <c r="B43" s="152" t="s">
        <v>501</v>
      </c>
      <c r="C43" s="152" t="s">
        <v>503</v>
      </c>
      <c r="D43" s="149">
        <v>1</v>
      </c>
      <c r="E43" s="309"/>
      <c r="F43" s="309"/>
    </row>
    <row r="44" spans="1:6" ht="193.2">
      <c r="A44" s="309"/>
      <c r="B44" s="152" t="s">
        <v>501</v>
      </c>
      <c r="C44" s="152" t="s">
        <v>504</v>
      </c>
      <c r="D44" s="149">
        <v>1</v>
      </c>
      <c r="E44" s="309"/>
      <c r="F44" s="309"/>
    </row>
    <row r="45" spans="1:6" ht="234.6">
      <c r="A45" s="309"/>
      <c r="B45" s="152" t="s">
        <v>505</v>
      </c>
      <c r="C45" s="152" t="s">
        <v>506</v>
      </c>
      <c r="D45" s="149">
        <v>1</v>
      </c>
      <c r="E45" s="309"/>
      <c r="F45" s="309"/>
    </row>
    <row r="46" spans="1:6" ht="69">
      <c r="A46" s="309"/>
      <c r="B46" s="152" t="s">
        <v>507</v>
      </c>
      <c r="C46" s="152" t="s">
        <v>508</v>
      </c>
      <c r="D46" s="149">
        <v>1</v>
      </c>
      <c r="E46" s="309"/>
      <c r="F46" s="309"/>
    </row>
    <row r="47" spans="1:6" ht="110.4">
      <c r="A47" s="309"/>
      <c r="B47" s="152" t="s">
        <v>509</v>
      </c>
      <c r="C47" s="152" t="s">
        <v>510</v>
      </c>
      <c r="D47" s="149">
        <v>1</v>
      </c>
      <c r="E47" s="309"/>
      <c r="F47" s="309"/>
    </row>
    <row r="48" spans="1:6" ht="96.6">
      <c r="A48" s="309"/>
      <c r="B48" s="152" t="s">
        <v>509</v>
      </c>
      <c r="C48" s="152" t="s">
        <v>511</v>
      </c>
      <c r="D48" s="149">
        <v>1</v>
      </c>
      <c r="E48" s="309"/>
      <c r="F48" s="309"/>
    </row>
    <row r="49" spans="1:6" ht="110.4">
      <c r="A49" s="309"/>
      <c r="B49" s="152" t="s">
        <v>512</v>
      </c>
      <c r="C49" s="152" t="s">
        <v>513</v>
      </c>
      <c r="D49" s="149">
        <v>1</v>
      </c>
      <c r="E49" s="309"/>
      <c r="F49" s="309"/>
    </row>
    <row r="50" spans="1:6" ht="165.6">
      <c r="A50" s="309"/>
      <c r="B50" s="152" t="s">
        <v>514</v>
      </c>
      <c r="C50" s="152" t="s">
        <v>515</v>
      </c>
      <c r="D50" s="149">
        <v>1</v>
      </c>
      <c r="E50" s="309"/>
      <c r="F50" s="309"/>
    </row>
    <row r="51" spans="1:6" ht="165.6">
      <c r="A51" s="309"/>
      <c r="B51" s="152" t="s">
        <v>516</v>
      </c>
      <c r="C51" s="152" t="s">
        <v>517</v>
      </c>
      <c r="D51" s="149">
        <v>1</v>
      </c>
      <c r="E51" s="309"/>
      <c r="F51" s="309"/>
    </row>
    <row r="52" spans="1:6" ht="151.80000000000001">
      <c r="A52" s="309"/>
      <c r="B52" s="152" t="s">
        <v>518</v>
      </c>
      <c r="C52" s="152" t="s">
        <v>519</v>
      </c>
      <c r="D52" s="149">
        <v>1</v>
      </c>
      <c r="E52" s="309"/>
      <c r="F52" s="309"/>
    </row>
    <row r="53" spans="1:6" ht="55.2">
      <c r="A53" s="309"/>
      <c r="B53" s="152" t="s">
        <v>520</v>
      </c>
      <c r="C53" s="152" t="s">
        <v>521</v>
      </c>
      <c r="D53" s="149">
        <v>1</v>
      </c>
      <c r="E53" s="309"/>
      <c r="F53" s="309"/>
    </row>
    <row r="54" spans="1:6" ht="82.8">
      <c r="A54" s="309"/>
      <c r="B54" s="152" t="s">
        <v>523</v>
      </c>
      <c r="C54" s="152" t="s">
        <v>522</v>
      </c>
      <c r="D54" s="149">
        <v>1</v>
      </c>
      <c r="E54" s="309"/>
      <c r="F54" s="309"/>
    </row>
    <row r="55" spans="1:6" ht="96.6">
      <c r="A55" s="309"/>
      <c r="B55" s="152" t="s">
        <v>524</v>
      </c>
      <c r="C55" s="152" t="s">
        <v>525</v>
      </c>
      <c r="D55" s="149">
        <v>1</v>
      </c>
      <c r="E55" s="309"/>
      <c r="F55" s="309"/>
    </row>
    <row r="56" spans="1:6" ht="82.8">
      <c r="A56" s="309"/>
      <c r="B56" s="152" t="s">
        <v>526</v>
      </c>
      <c r="C56" s="152" t="s">
        <v>527</v>
      </c>
      <c r="D56" s="149">
        <v>1</v>
      </c>
      <c r="E56" s="309"/>
      <c r="F56" s="309"/>
    </row>
    <row r="57" spans="1:6" ht="41.4">
      <c r="A57" s="309"/>
      <c r="B57" s="150" t="s">
        <v>418</v>
      </c>
      <c r="C57" s="150" t="s">
        <v>1</v>
      </c>
      <c r="D57" s="149"/>
      <c r="E57" s="309"/>
      <c r="F57" s="309"/>
    </row>
    <row r="58" spans="1:6" ht="82.8">
      <c r="A58" s="309"/>
      <c r="B58" s="152" t="s">
        <v>528</v>
      </c>
      <c r="C58" s="152" t="s">
        <v>529</v>
      </c>
      <c r="D58" s="149">
        <v>1</v>
      </c>
      <c r="E58" s="309"/>
      <c r="F58" s="309"/>
    </row>
    <row r="59" spans="1:6" ht="41.4">
      <c r="A59" s="309"/>
      <c r="B59" s="152" t="s">
        <v>501</v>
      </c>
      <c r="C59" s="152" t="s">
        <v>530</v>
      </c>
      <c r="D59" s="149">
        <v>1</v>
      </c>
      <c r="E59" s="309"/>
      <c r="F59" s="309"/>
    </row>
    <row r="60" spans="1:6" ht="138">
      <c r="A60" s="309"/>
      <c r="B60" s="152" t="s">
        <v>501</v>
      </c>
      <c r="C60" s="152" t="s">
        <v>531</v>
      </c>
      <c r="D60" s="149">
        <v>1</v>
      </c>
      <c r="E60" s="309"/>
      <c r="F60" s="309"/>
    </row>
    <row r="61" spans="1:6" ht="69">
      <c r="A61" s="309"/>
      <c r="B61" s="152" t="s">
        <v>501</v>
      </c>
      <c r="C61" s="152" t="s">
        <v>532</v>
      </c>
      <c r="D61" s="149">
        <v>1</v>
      </c>
      <c r="E61" s="309"/>
      <c r="F61" s="309"/>
    </row>
    <row r="62" spans="1:6" ht="110.4">
      <c r="A62" s="309"/>
      <c r="B62" s="152" t="s">
        <v>501</v>
      </c>
      <c r="C62" s="152" t="s">
        <v>533</v>
      </c>
      <c r="D62" s="149">
        <v>1</v>
      </c>
      <c r="E62" s="309"/>
      <c r="F62" s="309"/>
    </row>
    <row r="63" spans="1:6" ht="96.6">
      <c r="A63" s="309"/>
      <c r="B63" s="152" t="s">
        <v>534</v>
      </c>
      <c r="C63" s="152" t="s">
        <v>535</v>
      </c>
      <c r="D63" s="149">
        <v>1</v>
      </c>
      <c r="E63" s="309"/>
      <c r="F63" s="309"/>
    </row>
    <row r="64" spans="1:6" ht="110.4">
      <c r="A64" s="309"/>
      <c r="B64" s="152" t="s">
        <v>536</v>
      </c>
      <c r="C64" s="149" t="s">
        <v>537</v>
      </c>
      <c r="D64" s="149">
        <v>1</v>
      </c>
      <c r="E64" s="309"/>
      <c r="F64" s="309"/>
    </row>
    <row r="65" spans="1:6" ht="41.4">
      <c r="A65" s="309"/>
      <c r="B65" s="150" t="s">
        <v>538</v>
      </c>
      <c r="C65" s="150" t="s">
        <v>1</v>
      </c>
      <c r="D65" s="149"/>
      <c r="E65" s="309"/>
      <c r="F65" s="309"/>
    </row>
    <row r="66" spans="1:6" ht="124.2">
      <c r="A66" s="309"/>
      <c r="B66" s="152" t="s">
        <v>540</v>
      </c>
      <c r="C66" s="152" t="s">
        <v>539</v>
      </c>
      <c r="D66" s="149">
        <v>1</v>
      </c>
      <c r="E66" s="309"/>
      <c r="F66" s="309"/>
    </row>
    <row r="67" spans="1:6" ht="151.80000000000001">
      <c r="A67" s="309"/>
      <c r="B67" s="152" t="s">
        <v>541</v>
      </c>
      <c r="C67" s="152" t="s">
        <v>542</v>
      </c>
      <c r="D67" s="149">
        <v>1</v>
      </c>
      <c r="E67" s="309"/>
      <c r="F67" s="309"/>
    </row>
    <row r="68" spans="1:6">
      <c r="A68" s="310" t="s">
        <v>2</v>
      </c>
      <c r="B68" s="310"/>
      <c r="C68" s="310"/>
      <c r="D68" s="310"/>
      <c r="E68" s="310"/>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58" t="s">
        <v>87</v>
      </c>
      <c r="B5" s="259"/>
      <c r="C5" s="259"/>
      <c r="D5" s="260"/>
      <c r="E5" s="25">
        <f>SUM(E2:E4)</f>
        <v>22490</v>
      </c>
    </row>
    <row r="6" spans="1:5">
      <c r="A6" s="258" t="s">
        <v>88</v>
      </c>
      <c r="B6" s="259"/>
      <c r="C6" s="259"/>
      <c r="D6" s="260"/>
      <c r="E6" s="25">
        <f>E5*9%</f>
        <v>2024.1</v>
      </c>
    </row>
    <row r="7" spans="1:5">
      <c r="A7" s="258" t="s">
        <v>88</v>
      </c>
      <c r="B7" s="259"/>
      <c r="C7" s="259"/>
      <c r="D7" s="260"/>
      <c r="E7" s="25">
        <f>E5*9%</f>
        <v>2024.1</v>
      </c>
    </row>
    <row r="8" spans="1:5" ht="11.4" customHeight="1">
      <c r="A8" s="258" t="s">
        <v>89</v>
      </c>
      <c r="B8" s="259"/>
      <c r="C8" s="259"/>
      <c r="D8" s="260"/>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310" t="s">
        <v>2</v>
      </c>
      <c r="B3" s="310"/>
      <c r="C3" s="310"/>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43" t="s">
        <v>87</v>
      </c>
      <c r="B10" s="244"/>
      <c r="C10" s="244"/>
      <c r="D10" s="245"/>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43" t="s">
        <v>87</v>
      </c>
      <c r="B36" s="244"/>
      <c r="C36" s="244"/>
      <c r="D36" s="245"/>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43" t="s">
        <v>87</v>
      </c>
      <c r="B11" s="244"/>
      <c r="C11" s="244"/>
      <c r="D11" s="245"/>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43" t="s">
        <v>87</v>
      </c>
      <c r="B35" s="244"/>
      <c r="C35" s="244"/>
      <c r="D35" s="245"/>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43" t="s">
        <v>87</v>
      </c>
      <c r="B59" s="244"/>
      <c r="C59" s="244"/>
      <c r="D59" s="245"/>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43" t="s">
        <v>87</v>
      </c>
      <c r="B82" s="244"/>
      <c r="C82" s="244"/>
      <c r="D82" s="245"/>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14" t="s">
        <v>2</v>
      </c>
      <c r="B3" s="315"/>
      <c r="C3" s="315"/>
      <c r="D3" s="315"/>
      <c r="E3" s="166">
        <f>SUM(E2)</f>
        <v>27900</v>
      </c>
    </row>
    <row r="4" spans="1:5">
      <c r="A4" s="314" t="s">
        <v>553</v>
      </c>
      <c r="B4" s="315"/>
      <c r="C4" s="315"/>
      <c r="D4" s="315"/>
      <c r="E4" s="166">
        <f>E3*9%</f>
        <v>2511</v>
      </c>
    </row>
    <row r="5" spans="1:5">
      <c r="A5" s="314" t="s">
        <v>554</v>
      </c>
      <c r="B5" s="315"/>
      <c r="C5" s="315"/>
      <c r="D5" s="315"/>
      <c r="E5" s="166">
        <f>E3*9%</f>
        <v>2511</v>
      </c>
    </row>
    <row r="6" spans="1:5">
      <c r="A6" s="314" t="s">
        <v>89</v>
      </c>
      <c r="B6" s="315"/>
      <c r="C6" s="315"/>
      <c r="D6" s="315"/>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43" t="s">
        <v>87</v>
      </c>
      <c r="B10" s="244"/>
      <c r="C10" s="244"/>
      <c r="D10" s="245"/>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43" t="s">
        <v>87</v>
      </c>
      <c r="B30" s="244"/>
      <c r="C30" s="244"/>
      <c r="D30" s="245"/>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19"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43" t="s">
        <v>87</v>
      </c>
      <c r="B9" s="244"/>
      <c r="C9" s="244"/>
      <c r="D9" s="244"/>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16" t="s">
        <v>2</v>
      </c>
      <c r="B23" s="316"/>
      <c r="C23" s="316"/>
      <c r="D23" s="316"/>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17" t="s">
        <v>2</v>
      </c>
      <c r="B39" s="318"/>
      <c r="C39" s="318"/>
      <c r="D39" s="319"/>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43" t="s">
        <v>87</v>
      </c>
      <c r="B10" s="244"/>
      <c r="C10" s="244"/>
      <c r="D10" s="245"/>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43" t="s">
        <v>87</v>
      </c>
      <c r="B29" s="244"/>
      <c r="C29" s="244"/>
      <c r="D29" s="245"/>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20" t="s">
        <v>87</v>
      </c>
      <c r="B5" s="321"/>
      <c r="C5" s="321"/>
      <c r="D5" s="322"/>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20" t="s">
        <v>87</v>
      </c>
      <c r="B12" s="321"/>
      <c r="C12" s="321"/>
      <c r="D12" s="322"/>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24" t="s">
        <v>593</v>
      </c>
      <c r="C5" s="325"/>
      <c r="D5" s="183">
        <v>1</v>
      </c>
      <c r="E5" s="183">
        <v>2500</v>
      </c>
      <c r="F5" s="183">
        <f t="shared" si="0"/>
        <v>2500</v>
      </c>
    </row>
    <row r="6" spans="1:6" ht="26.4" customHeight="1">
      <c r="A6" s="183">
        <v>4</v>
      </c>
      <c r="B6" s="324" t="s">
        <v>86</v>
      </c>
      <c r="C6" s="325"/>
      <c r="D6" s="183">
        <v>1</v>
      </c>
      <c r="E6" s="183">
        <v>9000</v>
      </c>
      <c r="F6" s="183">
        <f t="shared" si="0"/>
        <v>9000</v>
      </c>
    </row>
    <row r="7" spans="1:6">
      <c r="A7" s="323" t="s">
        <v>87</v>
      </c>
      <c r="B7" s="323"/>
      <c r="C7" s="323"/>
      <c r="D7" s="323"/>
      <c r="E7" s="323"/>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24" t="s">
        <v>593</v>
      </c>
      <c r="C12" s="325"/>
      <c r="D12" s="183">
        <v>1</v>
      </c>
      <c r="E12" s="183">
        <v>2500</v>
      </c>
      <c r="F12" s="183">
        <f t="shared" si="1"/>
        <v>2500</v>
      </c>
    </row>
    <row r="13" spans="1:6" ht="26.4" customHeight="1">
      <c r="A13" s="183">
        <v>3</v>
      </c>
      <c r="B13" s="324" t="s">
        <v>86</v>
      </c>
      <c r="C13" s="325"/>
      <c r="D13" s="183">
        <v>1</v>
      </c>
      <c r="E13" s="183">
        <v>9000</v>
      </c>
      <c r="F13" s="183">
        <f t="shared" si="1"/>
        <v>9000</v>
      </c>
    </row>
    <row r="14" spans="1:6">
      <c r="A14" s="323" t="s">
        <v>87</v>
      </c>
      <c r="B14" s="323"/>
      <c r="C14" s="323"/>
      <c r="D14" s="323"/>
      <c r="E14" s="323"/>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43" t="s">
        <v>87</v>
      </c>
      <c r="B9" s="244"/>
      <c r="C9" s="244"/>
      <c r="D9" s="245"/>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58" t="s">
        <v>87</v>
      </c>
      <c r="B4" s="259"/>
      <c r="C4" s="259"/>
      <c r="D4" s="260"/>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43" t="s">
        <v>87</v>
      </c>
      <c r="B10" s="244"/>
      <c r="C10" s="244"/>
      <c r="D10" s="245"/>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43" t="s">
        <v>87</v>
      </c>
      <c r="B34" s="244"/>
      <c r="C34" s="244"/>
      <c r="D34" s="245"/>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43" t="s">
        <v>87</v>
      </c>
      <c r="B57" s="244"/>
      <c r="C57" s="244"/>
      <c r="D57" s="245"/>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43" t="s">
        <v>87</v>
      </c>
      <c r="B80" s="244"/>
      <c r="C80" s="244"/>
      <c r="D80" s="245"/>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43" t="s">
        <v>87</v>
      </c>
      <c r="B12" s="244"/>
      <c r="C12" s="244"/>
      <c r="D12" s="245"/>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43" t="s">
        <v>87</v>
      </c>
      <c r="B34" s="244"/>
      <c r="C34" s="244"/>
      <c r="D34" s="245"/>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B25" sqref="B25"/>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43" t="s">
        <v>87</v>
      </c>
      <c r="B11" s="244"/>
      <c r="C11" s="244"/>
      <c r="D11" s="245"/>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43" t="s">
        <v>87</v>
      </c>
      <c r="B32" s="244"/>
      <c r="C32" s="244"/>
      <c r="D32" s="245"/>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D79" sqref="D79"/>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43" t="s">
        <v>87</v>
      </c>
      <c r="B13" s="244"/>
      <c r="C13" s="244"/>
      <c r="D13" s="245"/>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43" t="s">
        <v>87</v>
      </c>
      <c r="B36" s="244"/>
      <c r="C36" s="244"/>
      <c r="D36" s="245"/>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43" t="s">
        <v>87</v>
      </c>
      <c r="B55" s="244"/>
      <c r="C55" s="244"/>
      <c r="D55" s="245"/>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43" t="s">
        <v>87</v>
      </c>
      <c r="B83" s="244"/>
      <c r="C83" s="244"/>
      <c r="D83" s="245"/>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43" t="s">
        <v>87</v>
      </c>
      <c r="B10" s="244"/>
      <c r="C10" s="244"/>
      <c r="D10" s="245"/>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8"/>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43" t="s">
        <v>87</v>
      </c>
      <c r="B11" s="244"/>
      <c r="C11" s="244"/>
      <c r="D11" s="245"/>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H95" sqref="H95"/>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43" t="s">
        <v>87</v>
      </c>
      <c r="B11" s="244"/>
      <c r="C11" s="244"/>
      <c r="D11" s="245"/>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43" t="s">
        <v>87</v>
      </c>
      <c r="B35" s="244"/>
      <c r="C35" s="244"/>
      <c r="D35" s="245"/>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43" t="s">
        <v>87</v>
      </c>
      <c r="B59" s="244"/>
      <c r="C59" s="244"/>
      <c r="D59" s="245"/>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43" t="s">
        <v>87</v>
      </c>
      <c r="B82" s="244"/>
      <c r="C82" s="244"/>
      <c r="D82" s="245"/>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G21" sqref="G21"/>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698</v>
      </c>
      <c r="B2" s="216" t="s">
        <v>80</v>
      </c>
      <c r="C2" s="216" t="s">
        <v>81</v>
      </c>
      <c r="D2" s="216" t="s">
        <v>82</v>
      </c>
      <c r="E2" s="216" t="s">
        <v>83</v>
      </c>
    </row>
    <row r="3" spans="1:7" ht="16.2"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5"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26" t="s">
        <v>668</v>
      </c>
      <c r="B13" s="327"/>
      <c r="C13" s="327"/>
      <c r="D13" s="328"/>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43" t="s">
        <v>87</v>
      </c>
      <c r="B34" s="244"/>
      <c r="C34" s="244"/>
      <c r="D34" s="245"/>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26" t="s">
        <v>87</v>
      </c>
      <c r="B90" s="327"/>
      <c r="C90" s="327"/>
      <c r="D90" s="328"/>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26" t="s">
        <v>87</v>
      </c>
      <c r="B112" s="327"/>
      <c r="C112" s="327"/>
      <c r="D112" s="328"/>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sqref="A1:E13"/>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43" t="s">
        <v>87</v>
      </c>
      <c r="B13" s="244"/>
      <c r="C13" s="244"/>
      <c r="D13" s="245"/>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25" sqref="C25"/>
    </sheetView>
  </sheetViews>
  <sheetFormatPr defaultRowHeight="14.4"/>
  <cols>
    <col min="1" max="1" width="15" customWidth="1"/>
    <col min="2" max="2" width="27.44140625" customWidth="1"/>
    <col min="3" max="3" width="14.109375" customWidth="1"/>
    <col min="4" max="4" width="15.109375" customWidth="1"/>
  </cols>
  <sheetData>
    <row r="1" spans="1:7">
      <c r="A1" s="232" t="s">
        <v>79</v>
      </c>
      <c r="B1" s="232" t="s">
        <v>80</v>
      </c>
      <c r="C1" s="232" t="s">
        <v>81</v>
      </c>
      <c r="D1" s="232" t="s">
        <v>82</v>
      </c>
      <c r="E1" s="232" t="s">
        <v>83</v>
      </c>
    </row>
    <row r="2" spans="1:7">
      <c r="A2" s="231">
        <v>1</v>
      </c>
      <c r="B2" s="231" t="s">
        <v>699</v>
      </c>
      <c r="C2" s="231">
        <v>1</v>
      </c>
      <c r="D2" s="231">
        <v>358000</v>
      </c>
      <c r="E2" s="231">
        <f t="shared" ref="E2:E5" si="0">C2*D2</f>
        <v>358000</v>
      </c>
    </row>
    <row r="3" spans="1:7">
      <c r="A3" s="231">
        <v>2</v>
      </c>
      <c r="B3" s="231" t="s">
        <v>386</v>
      </c>
      <c r="C3" s="231">
        <v>20</v>
      </c>
      <c r="D3" s="231">
        <v>3600</v>
      </c>
      <c r="E3" s="231">
        <f t="shared" si="0"/>
        <v>72000</v>
      </c>
    </row>
    <row r="4" spans="1:7">
      <c r="A4" s="231">
        <v>3</v>
      </c>
      <c r="B4" s="231" t="s">
        <v>384</v>
      </c>
      <c r="C4" s="231">
        <v>1</v>
      </c>
      <c r="D4" s="231">
        <v>5000</v>
      </c>
      <c r="E4" s="231">
        <f t="shared" si="0"/>
        <v>5000</v>
      </c>
    </row>
    <row r="5" spans="1:7" ht="22.8" customHeight="1">
      <c r="A5" s="231">
        <v>4</v>
      </c>
      <c r="B5" s="231" t="s">
        <v>86</v>
      </c>
      <c r="C5" s="231">
        <v>1</v>
      </c>
      <c r="D5" s="231">
        <v>15000</v>
      </c>
      <c r="E5" s="231">
        <f t="shared" si="0"/>
        <v>15000</v>
      </c>
      <c r="G5">
        <f>E2+E4+E5</f>
        <v>378000</v>
      </c>
    </row>
    <row r="6" spans="1:7">
      <c r="A6" s="282" t="s">
        <v>87</v>
      </c>
      <c r="B6" s="282"/>
      <c r="C6" s="282"/>
      <c r="D6" s="282"/>
      <c r="E6" s="232">
        <f>SUM(E2:E5)</f>
        <v>450000</v>
      </c>
    </row>
    <row r="7" spans="1:7">
      <c r="A7" s="329" t="s">
        <v>553</v>
      </c>
      <c r="B7" s="330"/>
      <c r="C7" s="330"/>
      <c r="D7" s="330"/>
      <c r="E7" s="111">
        <f>378000*9%</f>
        <v>34020</v>
      </c>
    </row>
    <row r="8" spans="1:7">
      <c r="A8" s="331" t="s">
        <v>554</v>
      </c>
      <c r="B8" s="332"/>
      <c r="C8" s="332"/>
      <c r="D8" s="332"/>
      <c r="E8" s="232">
        <f>378000*9%</f>
        <v>34020</v>
      </c>
    </row>
    <row r="9" spans="1:7">
      <c r="A9" s="331" t="s">
        <v>700</v>
      </c>
      <c r="B9" s="332"/>
      <c r="C9" s="332"/>
      <c r="D9" s="332"/>
      <c r="E9" s="232">
        <f>E3*14%</f>
        <v>10080.000000000002</v>
      </c>
    </row>
    <row r="10" spans="1:7">
      <c r="A10" s="331" t="s">
        <v>701</v>
      </c>
      <c r="B10" s="332"/>
      <c r="C10" s="332"/>
      <c r="D10" s="332"/>
      <c r="E10" s="232">
        <f>E3*14%</f>
        <v>10080.000000000002</v>
      </c>
    </row>
    <row r="11" spans="1:7">
      <c r="A11" s="243" t="s">
        <v>702</v>
      </c>
      <c r="B11" s="244"/>
      <c r="C11" s="244"/>
      <c r="D11" s="245"/>
      <c r="E11" s="232">
        <f>SUM(E6:E10)</f>
        <v>538200</v>
      </c>
    </row>
    <row r="13" spans="1:7" ht="18" customHeight="1">
      <c r="A13" s="25" t="s">
        <v>703</v>
      </c>
      <c r="B13" s="25" t="s">
        <v>704</v>
      </c>
      <c r="C13" s="25" t="s">
        <v>705</v>
      </c>
      <c r="D13" s="25" t="s">
        <v>706</v>
      </c>
    </row>
    <row r="14" spans="1:7">
      <c r="A14" s="24">
        <f>G5*9%</f>
        <v>34020</v>
      </c>
      <c r="B14" s="24">
        <f>G5*9%</f>
        <v>34020</v>
      </c>
      <c r="C14" s="24">
        <f>E3*14%</f>
        <v>10080.000000000002</v>
      </c>
      <c r="D14" s="24">
        <f>E3*14%</f>
        <v>10080.000000000002</v>
      </c>
    </row>
  </sheetData>
  <mergeCells count="6">
    <mergeCell ref="A11:D11"/>
    <mergeCell ref="A6:D6"/>
    <mergeCell ref="A7:D7"/>
    <mergeCell ref="A8:D8"/>
    <mergeCell ref="A9:D9"/>
    <mergeCell ref="A10:D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58" t="s">
        <v>87</v>
      </c>
      <c r="B15" s="259"/>
      <c r="C15" s="259"/>
      <c r="D15" s="260"/>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58" t="s">
        <v>87</v>
      </c>
      <c r="B31" s="259"/>
      <c r="C31" s="259"/>
      <c r="D31" s="260"/>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25" sqref="D25"/>
    </sheetView>
  </sheetViews>
  <sheetFormatPr defaultRowHeight="14.4"/>
  <cols>
    <col min="1" max="1" width="15" customWidth="1"/>
    <col min="2" max="2" width="27.44140625" customWidth="1"/>
    <col min="3" max="3" width="14.109375" customWidth="1"/>
    <col min="4" max="4" width="15.109375" customWidth="1"/>
  </cols>
  <sheetData>
    <row r="1" spans="1:7">
      <c r="A1" s="234" t="s">
        <v>79</v>
      </c>
      <c r="B1" s="234" t="s">
        <v>80</v>
      </c>
      <c r="C1" s="234" t="s">
        <v>81</v>
      </c>
      <c r="D1" s="234" t="s">
        <v>82</v>
      </c>
      <c r="E1" s="234" t="s">
        <v>83</v>
      </c>
    </row>
    <row r="2" spans="1:7">
      <c r="A2" s="233">
        <v>1</v>
      </c>
      <c r="B2" s="233" t="s">
        <v>699</v>
      </c>
      <c r="C2" s="233">
        <v>1</v>
      </c>
      <c r="D2" s="233">
        <v>358000</v>
      </c>
      <c r="E2" s="233">
        <f t="shared" ref="E2:E5" si="0">C2*D2</f>
        <v>358000</v>
      </c>
    </row>
    <row r="3" spans="1:7">
      <c r="A3" s="233">
        <v>2</v>
      </c>
      <c r="B3" s="233" t="s">
        <v>707</v>
      </c>
      <c r="C3" s="233">
        <v>20</v>
      </c>
      <c r="D3" s="233">
        <v>5900</v>
      </c>
      <c r="E3" s="233">
        <f t="shared" si="0"/>
        <v>118000</v>
      </c>
    </row>
    <row r="4" spans="1:7">
      <c r="A4" s="233">
        <v>3</v>
      </c>
      <c r="B4" s="233" t="s">
        <v>384</v>
      </c>
      <c r="C4" s="233">
        <v>1</v>
      </c>
      <c r="D4" s="233">
        <v>5000</v>
      </c>
      <c r="E4" s="233">
        <f t="shared" si="0"/>
        <v>5000</v>
      </c>
    </row>
    <row r="5" spans="1:7" ht="22.8" customHeight="1">
      <c r="A5" s="233">
        <v>4</v>
      </c>
      <c r="B5" s="233" t="s">
        <v>86</v>
      </c>
      <c r="C5" s="233">
        <v>1</v>
      </c>
      <c r="D5" s="233">
        <v>15000</v>
      </c>
      <c r="E5" s="233">
        <f t="shared" si="0"/>
        <v>15000</v>
      </c>
      <c r="G5">
        <f>E2+E4+E5</f>
        <v>378000</v>
      </c>
    </row>
    <row r="6" spans="1:7">
      <c r="A6" s="282" t="s">
        <v>87</v>
      </c>
      <c r="B6" s="282"/>
      <c r="C6" s="282"/>
      <c r="D6" s="282"/>
      <c r="E6" s="234">
        <f>SUM(E2:E5)</f>
        <v>496000</v>
      </c>
    </row>
    <row r="7" spans="1:7">
      <c r="A7" s="329" t="s">
        <v>553</v>
      </c>
      <c r="B7" s="330"/>
      <c r="C7" s="330"/>
      <c r="D7" s="330"/>
      <c r="E7" s="111">
        <f>378000*9%</f>
        <v>34020</v>
      </c>
    </row>
    <row r="8" spans="1:7">
      <c r="A8" s="331" t="s">
        <v>554</v>
      </c>
      <c r="B8" s="332"/>
      <c r="C8" s="332"/>
      <c r="D8" s="332"/>
      <c r="E8" s="234">
        <f>378000*9%</f>
        <v>34020</v>
      </c>
    </row>
    <row r="9" spans="1:7">
      <c r="A9" s="331" t="s">
        <v>700</v>
      </c>
      <c r="B9" s="332"/>
      <c r="C9" s="332"/>
      <c r="D9" s="332"/>
      <c r="E9" s="234">
        <f>E3*14%</f>
        <v>16520</v>
      </c>
    </row>
    <row r="10" spans="1:7">
      <c r="A10" s="331" t="s">
        <v>701</v>
      </c>
      <c r="B10" s="332"/>
      <c r="C10" s="332"/>
      <c r="D10" s="332"/>
      <c r="E10" s="234">
        <f>E3*14%</f>
        <v>16520</v>
      </c>
    </row>
    <row r="11" spans="1:7">
      <c r="A11" s="243" t="s">
        <v>702</v>
      </c>
      <c r="B11" s="244"/>
      <c r="C11" s="244"/>
      <c r="D11" s="245"/>
      <c r="E11" s="234">
        <f>SUM(E6:E10)</f>
        <v>597080</v>
      </c>
    </row>
    <row r="13" spans="1:7" ht="18" customHeight="1">
      <c r="A13" s="25" t="s">
        <v>703</v>
      </c>
      <c r="B13" s="25" t="s">
        <v>704</v>
      </c>
      <c r="C13" s="25" t="s">
        <v>705</v>
      </c>
      <c r="D13" s="25" t="s">
        <v>706</v>
      </c>
    </row>
    <row r="14" spans="1:7">
      <c r="A14" s="24">
        <f>G5*9%</f>
        <v>34020</v>
      </c>
      <c r="B14" s="24">
        <f>G5*9%</f>
        <v>34020</v>
      </c>
      <c r="C14" s="24">
        <f>E3*14%</f>
        <v>16520</v>
      </c>
      <c r="D14" s="24">
        <f>E3*14%</f>
        <v>16520</v>
      </c>
    </row>
  </sheetData>
  <mergeCells count="6">
    <mergeCell ref="A11:D11"/>
    <mergeCell ref="A6:D6"/>
    <mergeCell ref="A7:D7"/>
    <mergeCell ref="A8:D8"/>
    <mergeCell ref="A9:D9"/>
    <mergeCell ref="A10:D1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I24" sqref="I24"/>
    </sheetView>
  </sheetViews>
  <sheetFormatPr defaultRowHeight="14.4"/>
  <cols>
    <col min="1" max="1" width="15" customWidth="1"/>
    <col min="2" max="2" width="27.44140625" customWidth="1"/>
    <col min="3" max="3" width="14.109375" customWidth="1"/>
    <col min="4" max="4" width="15.109375" customWidth="1"/>
  </cols>
  <sheetData>
    <row r="1" spans="1:8">
      <c r="A1" t="s">
        <v>127</v>
      </c>
    </row>
    <row r="2" spans="1:8">
      <c r="A2" s="236" t="s">
        <v>79</v>
      </c>
      <c r="B2" s="236" t="s">
        <v>80</v>
      </c>
      <c r="C2" s="236" t="s">
        <v>81</v>
      </c>
      <c r="D2" s="236" t="s">
        <v>82</v>
      </c>
      <c r="E2" s="236" t="s">
        <v>83</v>
      </c>
    </row>
    <row r="3" spans="1:8">
      <c r="A3" s="235">
        <v>1</v>
      </c>
      <c r="B3" s="235" t="s">
        <v>708</v>
      </c>
      <c r="C3" s="235">
        <v>1</v>
      </c>
      <c r="D3" s="235">
        <v>435000</v>
      </c>
      <c r="E3" s="235">
        <f t="shared" ref="E3:E6" si="0">C3*D3</f>
        <v>435000</v>
      </c>
      <c r="H3">
        <f>335000+100000</f>
        <v>435000</v>
      </c>
    </row>
    <row r="4" spans="1:8">
      <c r="A4" s="235">
        <v>2</v>
      </c>
      <c r="B4" s="235" t="s">
        <v>707</v>
      </c>
      <c r="C4" s="235">
        <v>32</v>
      </c>
      <c r="D4" s="235">
        <v>5900</v>
      </c>
      <c r="E4" s="235">
        <f t="shared" si="0"/>
        <v>188800</v>
      </c>
    </row>
    <row r="5" spans="1:8">
      <c r="A5" s="235">
        <v>3</v>
      </c>
      <c r="B5" s="235" t="s">
        <v>384</v>
      </c>
      <c r="C5" s="235">
        <v>1</v>
      </c>
      <c r="D5" s="235">
        <v>5000</v>
      </c>
      <c r="E5" s="235">
        <f t="shared" si="0"/>
        <v>5000</v>
      </c>
    </row>
    <row r="6" spans="1:8" ht="22.8" customHeight="1">
      <c r="A6" s="235">
        <v>4</v>
      </c>
      <c r="B6" s="235" t="s">
        <v>86</v>
      </c>
      <c r="C6" s="235">
        <v>1</v>
      </c>
      <c r="D6" s="235">
        <v>15000</v>
      </c>
      <c r="E6" s="235">
        <f t="shared" si="0"/>
        <v>15000</v>
      </c>
      <c r="G6">
        <f>E3+E5+E6</f>
        <v>455000</v>
      </c>
    </row>
    <row r="7" spans="1:8">
      <c r="A7" s="282" t="s">
        <v>87</v>
      </c>
      <c r="B7" s="282"/>
      <c r="C7" s="282"/>
      <c r="D7" s="282"/>
      <c r="E7" s="236">
        <f>SUM(E3:E6)</f>
        <v>643800</v>
      </c>
    </row>
    <row r="8" spans="1:8">
      <c r="A8" s="329" t="s">
        <v>553</v>
      </c>
      <c r="B8" s="330"/>
      <c r="C8" s="330"/>
      <c r="D8" s="330"/>
      <c r="E8" s="111">
        <f>455000*9%</f>
        <v>40950</v>
      </c>
    </row>
    <row r="9" spans="1:8">
      <c r="A9" s="331" t="s">
        <v>554</v>
      </c>
      <c r="B9" s="332"/>
      <c r="C9" s="332"/>
      <c r="D9" s="332"/>
      <c r="E9" s="236">
        <f>455000*9%</f>
        <v>40950</v>
      </c>
    </row>
    <row r="10" spans="1:8">
      <c r="A10" s="331" t="s">
        <v>700</v>
      </c>
      <c r="B10" s="332"/>
      <c r="C10" s="332"/>
      <c r="D10" s="332"/>
      <c r="E10" s="236">
        <f>E4*14%</f>
        <v>26432.000000000004</v>
      </c>
    </row>
    <row r="11" spans="1:8">
      <c r="A11" s="331" t="s">
        <v>701</v>
      </c>
      <c r="B11" s="332"/>
      <c r="C11" s="332"/>
      <c r="D11" s="332"/>
      <c r="E11" s="236">
        <f>E4*14%</f>
        <v>26432.000000000004</v>
      </c>
    </row>
    <row r="12" spans="1:8">
      <c r="A12" s="243" t="s">
        <v>702</v>
      </c>
      <c r="B12" s="244"/>
      <c r="C12" s="244"/>
      <c r="D12" s="245"/>
      <c r="E12" s="236">
        <f>SUM(E7:E11)</f>
        <v>778564</v>
      </c>
    </row>
    <row r="14" spans="1:8" ht="18" customHeight="1">
      <c r="A14" s="25" t="s">
        <v>703</v>
      </c>
      <c r="B14" s="25" t="s">
        <v>704</v>
      </c>
      <c r="C14" s="25" t="s">
        <v>705</v>
      </c>
      <c r="D14" s="25" t="s">
        <v>706</v>
      </c>
    </row>
    <row r="15" spans="1:8">
      <c r="A15" s="24">
        <f>G6*9%</f>
        <v>40950</v>
      </c>
      <c r="B15" s="24">
        <f>G6*9%</f>
        <v>40950</v>
      </c>
      <c r="C15" s="24">
        <f>E4*14%</f>
        <v>26432.000000000004</v>
      </c>
      <c r="D15" s="24">
        <f>E4*14%</f>
        <v>26432.000000000004</v>
      </c>
    </row>
    <row r="18" spans="1:8">
      <c r="A18" t="s">
        <v>128</v>
      </c>
    </row>
    <row r="19" spans="1:8">
      <c r="A19" s="236" t="s">
        <v>79</v>
      </c>
      <c r="B19" s="236" t="s">
        <v>80</v>
      </c>
      <c r="C19" s="236" t="s">
        <v>81</v>
      </c>
      <c r="D19" s="236" t="s">
        <v>82</v>
      </c>
      <c r="E19" s="236" t="s">
        <v>83</v>
      </c>
    </row>
    <row r="20" spans="1:8">
      <c r="A20" s="235">
        <v>1</v>
      </c>
      <c r="B20" s="235" t="s">
        <v>709</v>
      </c>
      <c r="C20" s="235">
        <v>1</v>
      </c>
      <c r="D20" s="235">
        <v>395000</v>
      </c>
      <c r="E20" s="235">
        <f t="shared" ref="E20:E23" si="1">C20*D20</f>
        <v>395000</v>
      </c>
      <c r="H20">
        <f>295000+100000</f>
        <v>395000</v>
      </c>
    </row>
    <row r="21" spans="1:8">
      <c r="A21" s="235">
        <v>2</v>
      </c>
      <c r="B21" s="235" t="s">
        <v>707</v>
      </c>
      <c r="C21" s="235">
        <v>32</v>
      </c>
      <c r="D21" s="235">
        <v>5900</v>
      </c>
      <c r="E21" s="235">
        <f t="shared" si="1"/>
        <v>188800</v>
      </c>
    </row>
    <row r="22" spans="1:8">
      <c r="A22" s="235">
        <v>3</v>
      </c>
      <c r="B22" s="235" t="s">
        <v>384</v>
      </c>
      <c r="C22" s="235">
        <v>1</v>
      </c>
      <c r="D22" s="235">
        <v>5000</v>
      </c>
      <c r="E22" s="235">
        <f t="shared" si="1"/>
        <v>5000</v>
      </c>
    </row>
    <row r="23" spans="1:8" ht="26.4">
      <c r="A23" s="235">
        <v>4</v>
      </c>
      <c r="B23" s="235" t="s">
        <v>86</v>
      </c>
      <c r="C23" s="235">
        <v>1</v>
      </c>
      <c r="D23" s="235">
        <v>15000</v>
      </c>
      <c r="E23" s="235">
        <f t="shared" si="1"/>
        <v>15000</v>
      </c>
      <c r="G23">
        <f>E20+E22+E23</f>
        <v>415000</v>
      </c>
    </row>
    <row r="24" spans="1:8">
      <c r="A24" s="282" t="s">
        <v>87</v>
      </c>
      <c r="B24" s="282"/>
      <c r="C24" s="282"/>
      <c r="D24" s="282"/>
      <c r="E24" s="236">
        <f>SUM(E20:E23)</f>
        <v>603800</v>
      </c>
    </row>
    <row r="25" spans="1:8">
      <c r="A25" s="329" t="s">
        <v>553</v>
      </c>
      <c r="B25" s="330"/>
      <c r="C25" s="330"/>
      <c r="D25" s="330"/>
      <c r="E25" s="111">
        <f>415000*9%</f>
        <v>37350</v>
      </c>
    </row>
    <row r="26" spans="1:8">
      <c r="A26" s="331" t="s">
        <v>554</v>
      </c>
      <c r="B26" s="332"/>
      <c r="C26" s="332"/>
      <c r="D26" s="332"/>
      <c r="E26" s="236">
        <f>415000*9%</f>
        <v>37350</v>
      </c>
    </row>
    <row r="27" spans="1:8">
      <c r="A27" s="331" t="s">
        <v>700</v>
      </c>
      <c r="B27" s="332"/>
      <c r="C27" s="332"/>
      <c r="D27" s="332"/>
      <c r="E27" s="236">
        <f>E21*14%</f>
        <v>26432.000000000004</v>
      </c>
    </row>
    <row r="28" spans="1:8">
      <c r="A28" s="331" t="s">
        <v>701</v>
      </c>
      <c r="B28" s="332"/>
      <c r="C28" s="332"/>
      <c r="D28" s="332"/>
      <c r="E28" s="236">
        <f>E21*14%</f>
        <v>26432.000000000004</v>
      </c>
    </row>
    <row r="29" spans="1:8">
      <c r="A29" s="243" t="s">
        <v>702</v>
      </c>
      <c r="B29" s="244"/>
      <c r="C29" s="244"/>
      <c r="D29" s="245"/>
      <c r="E29" s="236">
        <f>SUM(E24:E28)</f>
        <v>731364</v>
      </c>
    </row>
    <row r="31" spans="1:8">
      <c r="A31" s="25" t="s">
        <v>703</v>
      </c>
      <c r="B31" s="25" t="s">
        <v>704</v>
      </c>
      <c r="C31" s="25" t="s">
        <v>705</v>
      </c>
      <c r="D31" s="25" t="s">
        <v>706</v>
      </c>
    </row>
    <row r="32" spans="1:8">
      <c r="A32" s="24">
        <f>G23*9%</f>
        <v>37350</v>
      </c>
      <c r="B32" s="24">
        <f>G23*9%</f>
        <v>37350</v>
      </c>
      <c r="C32" s="24">
        <f>E21*14%</f>
        <v>26432.000000000004</v>
      </c>
      <c r="D32" s="24">
        <f>E21*14%</f>
        <v>26432.000000000004</v>
      </c>
    </row>
  </sheetData>
  <mergeCells count="12">
    <mergeCell ref="A29:D29"/>
    <mergeCell ref="A7:D7"/>
    <mergeCell ref="A8:D8"/>
    <mergeCell ref="A9:D9"/>
    <mergeCell ref="A10:D10"/>
    <mergeCell ref="A11:D11"/>
    <mergeCell ref="A12:D12"/>
    <mergeCell ref="A24:D24"/>
    <mergeCell ref="A25:D25"/>
    <mergeCell ref="A26:D26"/>
    <mergeCell ref="A27:D27"/>
    <mergeCell ref="A28:D2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J18" sqref="J18"/>
    </sheetView>
  </sheetViews>
  <sheetFormatPr defaultRowHeight="14.4"/>
  <cols>
    <col min="1" max="1" width="15" customWidth="1"/>
    <col min="2" max="2" width="32.6640625" customWidth="1"/>
    <col min="3" max="3" width="14.109375" customWidth="1"/>
    <col min="4" max="4" width="15.109375" customWidth="1"/>
    <col min="5" max="5" width="9.44140625" customWidth="1"/>
  </cols>
  <sheetData>
    <row r="1" spans="1:9">
      <c r="A1" s="238" t="s">
        <v>79</v>
      </c>
      <c r="B1" s="238" t="s">
        <v>80</v>
      </c>
      <c r="C1" s="238" t="s">
        <v>81</v>
      </c>
      <c r="D1" s="238" t="s">
        <v>82</v>
      </c>
      <c r="E1" s="238" t="s">
        <v>83</v>
      </c>
    </row>
    <row r="2" spans="1:9" ht="26.4">
      <c r="A2" s="237">
        <v>1</v>
      </c>
      <c r="B2" s="237" t="s">
        <v>711</v>
      </c>
      <c r="C2" s="237">
        <v>1</v>
      </c>
      <c r="D2" s="237">
        <v>331559</v>
      </c>
      <c r="E2" s="237">
        <f t="shared" ref="E2:E6" si="0">C2*D2</f>
        <v>331559</v>
      </c>
      <c r="I2">
        <f>332559-1000</f>
        <v>331559</v>
      </c>
    </row>
    <row r="3" spans="1:9">
      <c r="A3" s="237">
        <v>2</v>
      </c>
      <c r="B3" s="237" t="s">
        <v>710</v>
      </c>
      <c r="C3" s="237">
        <v>32</v>
      </c>
      <c r="D3" s="237">
        <v>123312</v>
      </c>
      <c r="E3" s="237">
        <f t="shared" si="0"/>
        <v>3945984</v>
      </c>
      <c r="H3">
        <f>124312.32-1000</f>
        <v>123312.32000000001</v>
      </c>
    </row>
    <row r="4" spans="1:9">
      <c r="A4" s="237">
        <v>3</v>
      </c>
      <c r="B4" s="237" t="s">
        <v>712</v>
      </c>
      <c r="C4" s="237">
        <v>1</v>
      </c>
      <c r="D4" s="237">
        <v>25500</v>
      </c>
      <c r="E4" s="237">
        <f t="shared" si="0"/>
        <v>25500</v>
      </c>
    </row>
    <row r="5" spans="1:9" ht="22.8" customHeight="1">
      <c r="A5" s="237">
        <v>4</v>
      </c>
      <c r="B5" s="237" t="s">
        <v>86</v>
      </c>
      <c r="C5" s="237">
        <v>1</v>
      </c>
      <c r="D5" s="237">
        <v>12000</v>
      </c>
      <c r="E5" s="237">
        <f t="shared" si="0"/>
        <v>12000</v>
      </c>
      <c r="G5">
        <f>E2+E4+E5+E6</f>
        <v>372059</v>
      </c>
    </row>
    <row r="6" spans="1:9" ht="22.8" customHeight="1">
      <c r="A6" s="237">
        <v>5</v>
      </c>
      <c r="B6" s="237" t="s">
        <v>713</v>
      </c>
      <c r="C6" s="237">
        <v>1</v>
      </c>
      <c r="D6" s="237">
        <v>3000</v>
      </c>
      <c r="E6" s="237">
        <f t="shared" si="0"/>
        <v>3000</v>
      </c>
    </row>
    <row r="7" spans="1:9">
      <c r="A7" s="282" t="s">
        <v>87</v>
      </c>
      <c r="B7" s="282"/>
      <c r="C7" s="282"/>
      <c r="D7" s="282"/>
      <c r="E7" s="238">
        <f>SUM(E2:E6)</f>
        <v>4318043</v>
      </c>
    </row>
    <row r="8" spans="1:9">
      <c r="A8" s="329" t="s">
        <v>553</v>
      </c>
      <c r="B8" s="330"/>
      <c r="C8" s="330"/>
      <c r="D8" s="330"/>
      <c r="E8" s="111">
        <f>372059*9%</f>
        <v>33485.31</v>
      </c>
    </row>
    <row r="9" spans="1:9">
      <c r="A9" s="331" t="s">
        <v>554</v>
      </c>
      <c r="B9" s="332"/>
      <c r="C9" s="332"/>
      <c r="D9" s="332"/>
      <c r="E9" s="238">
        <f>372059*9%</f>
        <v>33485.31</v>
      </c>
    </row>
    <row r="10" spans="1:9">
      <c r="A10" s="331" t="s">
        <v>700</v>
      </c>
      <c r="B10" s="332"/>
      <c r="C10" s="332"/>
      <c r="D10" s="332"/>
      <c r="E10" s="238">
        <f>E3*14%</f>
        <v>552437.76000000001</v>
      </c>
    </row>
    <row r="11" spans="1:9">
      <c r="A11" s="331" t="s">
        <v>701</v>
      </c>
      <c r="B11" s="332"/>
      <c r="C11" s="332"/>
      <c r="D11" s="332"/>
      <c r="E11" s="238">
        <f>E3*14%</f>
        <v>552437.76000000001</v>
      </c>
    </row>
    <row r="12" spans="1:9">
      <c r="A12" s="243" t="s">
        <v>702</v>
      </c>
      <c r="B12" s="244"/>
      <c r="C12" s="244"/>
      <c r="D12" s="245"/>
      <c r="E12" s="238">
        <f>SUM(E7:E11)</f>
        <v>5489889.1399999987</v>
      </c>
    </row>
    <row r="14" spans="1:9" ht="18" customHeight="1">
      <c r="A14" s="25" t="s">
        <v>703</v>
      </c>
      <c r="B14" s="25" t="s">
        <v>704</v>
      </c>
      <c r="C14" s="25" t="s">
        <v>705</v>
      </c>
      <c r="D14" s="25" t="s">
        <v>706</v>
      </c>
    </row>
    <row r="15" spans="1:9">
      <c r="A15" s="24">
        <f>G5*9%</f>
        <v>33485.31</v>
      </c>
      <c r="B15" s="24">
        <f>G5*9%</f>
        <v>33485.31</v>
      </c>
      <c r="C15" s="24">
        <f>E3*14%</f>
        <v>552437.76000000001</v>
      </c>
      <c r="D15" s="24">
        <f>E3*14%</f>
        <v>552437.76000000001</v>
      </c>
    </row>
    <row r="17" spans="1:1">
      <c r="A17" t="s">
        <v>714</v>
      </c>
    </row>
    <row r="18" spans="1:1">
      <c r="A18" t="s">
        <v>715</v>
      </c>
    </row>
  </sheetData>
  <mergeCells count="6">
    <mergeCell ref="A12:D12"/>
    <mergeCell ref="A7:D7"/>
    <mergeCell ref="A8:D8"/>
    <mergeCell ref="A9:D9"/>
    <mergeCell ref="A10:D10"/>
    <mergeCell ref="A11:D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A16" sqref="A16"/>
    </sheetView>
  </sheetViews>
  <sheetFormatPr defaultRowHeight="13.8"/>
  <cols>
    <col min="1" max="1" width="8.88671875" style="241" customWidth="1"/>
    <col min="2" max="2" width="63.5546875" style="241" customWidth="1"/>
    <col min="3" max="3" width="6.21875" style="241" customWidth="1"/>
    <col min="4" max="4" width="8.88671875" style="241"/>
    <col min="5" max="5" width="8.6640625" style="241" customWidth="1"/>
    <col min="6" max="16384" width="8.88671875" style="241"/>
  </cols>
  <sheetData>
    <row r="1" spans="1:5" ht="13.8" customHeight="1">
      <c r="A1" s="240" t="s">
        <v>79</v>
      </c>
      <c r="B1" s="240" t="s">
        <v>80</v>
      </c>
      <c r="C1" s="240" t="s">
        <v>81</v>
      </c>
      <c r="D1" s="240" t="s">
        <v>82</v>
      </c>
      <c r="E1" s="240" t="s">
        <v>83</v>
      </c>
    </row>
    <row r="2" spans="1:5">
      <c r="A2" s="239">
        <v>1</v>
      </c>
      <c r="B2" s="242" t="s">
        <v>716</v>
      </c>
      <c r="C2" s="239">
        <v>2</v>
      </c>
      <c r="D2" s="239">
        <v>2250</v>
      </c>
      <c r="E2" s="239">
        <f t="shared" ref="E2:E6" si="0">C2*D2</f>
        <v>4500</v>
      </c>
    </row>
    <row r="3" spans="1:5">
      <c r="A3" s="239">
        <v>2</v>
      </c>
      <c r="B3" s="242" t="s">
        <v>717</v>
      </c>
      <c r="C3" s="239">
        <v>2</v>
      </c>
      <c r="D3" s="239">
        <v>1890</v>
      </c>
      <c r="E3" s="239">
        <f t="shared" si="0"/>
        <v>3780</v>
      </c>
    </row>
    <row r="4" spans="1:5" ht="45.6" customHeight="1">
      <c r="A4" s="239">
        <v>3</v>
      </c>
      <c r="B4" s="242" t="s">
        <v>718</v>
      </c>
      <c r="C4" s="239">
        <v>2</v>
      </c>
      <c r="D4" s="239">
        <v>65000</v>
      </c>
      <c r="E4" s="239">
        <f t="shared" si="0"/>
        <v>130000</v>
      </c>
    </row>
    <row r="5" spans="1:5">
      <c r="A5" s="239">
        <v>4</v>
      </c>
      <c r="B5" s="242" t="s">
        <v>719</v>
      </c>
      <c r="C5" s="239">
        <v>1</v>
      </c>
      <c r="D5" s="239">
        <v>11000</v>
      </c>
      <c r="E5" s="239">
        <f t="shared" si="0"/>
        <v>11000</v>
      </c>
    </row>
    <row r="6" spans="1:5" ht="24" customHeight="1">
      <c r="A6" s="239">
        <v>5</v>
      </c>
      <c r="B6" s="242" t="s">
        <v>720</v>
      </c>
      <c r="C6" s="239">
        <v>2</v>
      </c>
      <c r="D6" s="239">
        <v>5000</v>
      </c>
      <c r="E6" s="239">
        <f t="shared" si="0"/>
        <v>10000</v>
      </c>
    </row>
    <row r="7" spans="1:5">
      <c r="A7" s="310" t="s">
        <v>87</v>
      </c>
      <c r="B7" s="310"/>
      <c r="C7" s="310"/>
      <c r="D7" s="310"/>
      <c r="E7" s="240">
        <f>SUM(E2:E6)</f>
        <v>159280</v>
      </c>
    </row>
    <row r="8" spans="1:5">
      <c r="A8" s="333" t="s">
        <v>553</v>
      </c>
      <c r="B8" s="334"/>
      <c r="C8" s="334"/>
      <c r="D8" s="334"/>
      <c r="E8" s="240">
        <f>E7*9%</f>
        <v>14335.199999999999</v>
      </c>
    </row>
    <row r="9" spans="1:5">
      <c r="A9" s="335" t="s">
        <v>554</v>
      </c>
      <c r="B9" s="336"/>
      <c r="C9" s="336"/>
      <c r="D9" s="336"/>
      <c r="E9" s="240">
        <f>E7*9%</f>
        <v>14335.199999999999</v>
      </c>
    </row>
    <row r="10" spans="1:5">
      <c r="A10" s="243" t="s">
        <v>702</v>
      </c>
      <c r="B10" s="244"/>
      <c r="C10" s="244"/>
      <c r="D10" s="245"/>
      <c r="E10" s="240">
        <f>SUM(E7:E9)</f>
        <v>187950.40000000002</v>
      </c>
    </row>
  </sheetData>
  <mergeCells count="4">
    <mergeCell ref="A7:D7"/>
    <mergeCell ref="A8:D8"/>
    <mergeCell ref="A9:D9"/>
    <mergeCell ref="A10:D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58" t="s">
        <v>87</v>
      </c>
      <c r="B9" s="259"/>
      <c r="C9" s="259"/>
      <c r="D9" s="260"/>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61" t="s">
        <v>146</v>
      </c>
      <c r="B19" s="262"/>
      <c r="C19" s="262"/>
      <c r="D19" s="262"/>
      <c r="E19" s="263"/>
      <c r="G19">
        <f>8680*2</f>
        <v>17360</v>
      </c>
      <c r="H19" s="38" t="s">
        <v>144</v>
      </c>
    </row>
    <row r="20" spans="1:8" ht="11.4" customHeight="1">
      <c r="A20" s="264"/>
      <c r="B20" s="265"/>
      <c r="C20" s="265"/>
      <c r="D20" s="265"/>
      <c r="E20" s="266"/>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58" t="s">
        <v>87</v>
      </c>
      <c r="B6" s="259"/>
      <c r="C6" s="259"/>
      <c r="D6" s="260"/>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58" t="s">
        <v>87</v>
      </c>
      <c r="B11" s="259"/>
      <c r="C11" s="259"/>
      <c r="D11" s="260"/>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58" t="s">
        <v>87</v>
      </c>
      <c r="B8" s="259"/>
      <c r="C8" s="259"/>
      <c r="D8" s="260"/>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67" t="s">
        <v>169</v>
      </c>
      <c r="B19" s="267"/>
      <c r="C19" s="267"/>
      <c r="D19" s="267"/>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lpstr>El Shaddai 401</vt:lpstr>
      <vt:lpstr>El Shaddai 402</vt:lpstr>
      <vt:lpstr>El Shaddai 403</vt:lpstr>
      <vt:lpstr>El Shaddai 404</vt:lpstr>
      <vt:lpstr>El Shaddai 405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2024-01-18T11:48:33Z</dcterms:modified>
</cp:coreProperties>
</file>