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8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6" l="1"/>
  <c r="A28" i="6"/>
  <c r="A29" i="6" s="1"/>
  <c r="A30" i="6" s="1"/>
  <c r="D16" i="6"/>
  <c r="F15" i="6"/>
  <c r="F16" i="6" s="1"/>
  <c r="F17" i="6" s="1"/>
  <c r="F4" i="6" l="1"/>
  <c r="D3" i="6"/>
  <c r="F2" i="6"/>
  <c r="F3" i="6" s="1"/>
  <c r="F5" i="6" s="1"/>
  <c r="F6" i="6" s="1"/>
  <c r="E14" i="5" l="1"/>
  <c r="C12" i="5"/>
  <c r="E12" i="5" s="1"/>
  <c r="E11" i="5"/>
  <c r="C11" i="5"/>
  <c r="C4" i="5"/>
  <c r="E4" i="5" s="1"/>
  <c r="C3" i="5"/>
  <c r="E3" i="5" s="1"/>
  <c r="E6" i="5" l="1"/>
  <c r="E47" i="4"/>
  <c r="C48" i="4" s="1"/>
  <c r="A21" i="2" l="1"/>
  <c r="A22" i="2"/>
  <c r="A23" i="2" s="1"/>
  <c r="F11" i="3"/>
  <c r="F12" i="3" s="1"/>
  <c r="A22" i="3"/>
  <c r="A23" i="3" s="1"/>
  <c r="A24" i="3" s="1"/>
  <c r="D10" i="3"/>
  <c r="F9" i="3"/>
  <c r="F10" i="3" s="1"/>
  <c r="E1" i="3"/>
  <c r="D4" i="2" l="1"/>
  <c r="F9" i="2" s="1"/>
  <c r="F7" i="2"/>
  <c r="D8" i="2"/>
  <c r="F8" i="2" l="1"/>
  <c r="F10" i="2" s="1"/>
  <c r="F11" i="2" s="1"/>
  <c r="F5" i="1" l="1"/>
</calcChain>
</file>

<file path=xl/sharedStrings.xml><?xml version="1.0" encoding="utf-8"?>
<sst xmlns="http://schemas.openxmlformats.org/spreadsheetml/2006/main" count="140" uniqueCount="79">
  <si>
    <t>Sr. No</t>
  </si>
  <si>
    <t>Date</t>
  </si>
  <si>
    <t>Invoice Number</t>
  </si>
  <si>
    <t>Opening Balance</t>
  </si>
  <si>
    <t>Credited Amount</t>
  </si>
  <si>
    <t>Pending Amount</t>
  </si>
  <si>
    <t>Invoice Date</t>
  </si>
  <si>
    <t>Invoice No</t>
  </si>
  <si>
    <t>Bill Amount</t>
  </si>
  <si>
    <t>Bank Statement</t>
  </si>
  <si>
    <t>No. of days</t>
  </si>
  <si>
    <t>Total</t>
  </si>
  <si>
    <t>Grand Total</t>
  </si>
  <si>
    <t>b22-23MQ209</t>
  </si>
  <si>
    <t>b22-23MQ209A</t>
  </si>
  <si>
    <t>BY TRANSFER/NEFT MARCFREMIOT           KKBKH22283904365</t>
  </si>
  <si>
    <t>Total Interest till 27-02-2023</t>
  </si>
  <si>
    <t xml:space="preserve">            </t>
  </si>
  <si>
    <t>Bank Interest @ 15%</t>
  </si>
  <si>
    <t>TOTAL</t>
  </si>
  <si>
    <t>Bill Date - 21-07-2022</t>
  </si>
  <si>
    <t>Credit Period - 222 Days</t>
  </si>
  <si>
    <t>Interest @ 15% per annum - 2280.8</t>
  </si>
  <si>
    <t>Outstanding - 25000/-</t>
  </si>
  <si>
    <t>Total Pending amount to be paid - 27281/-</t>
  </si>
  <si>
    <t>b22-23MQ319</t>
  </si>
  <si>
    <t>Renaldo</t>
  </si>
  <si>
    <t>Credit Period - 118 Days</t>
  </si>
  <si>
    <t>Outstanding - 21122/-</t>
  </si>
  <si>
    <t>Interest @ 15% per annum - 1024.2</t>
  </si>
  <si>
    <t>Total Pending amount to be paid - 22146/-</t>
  </si>
  <si>
    <t>Bill Date - 10-12-2022</t>
  </si>
  <si>
    <t>Total Interest till 06-04-2023</t>
  </si>
  <si>
    <t>Base Amount</t>
  </si>
  <si>
    <t>Payment received</t>
  </si>
  <si>
    <t>Interested amount</t>
  </si>
  <si>
    <t>Period</t>
  </si>
  <si>
    <t>Total interest</t>
  </si>
  <si>
    <t>300000 (Advance)</t>
  </si>
  <si>
    <t>A</t>
  </si>
  <si>
    <t>1 YR</t>
  </si>
  <si>
    <t>Jan / Feb 19</t>
  </si>
  <si>
    <t>11 moths</t>
  </si>
  <si>
    <t>28/1/19;12/2/19</t>
  </si>
  <si>
    <t>(1.) By Central Bank Of India - 3634387452 BY TRANSFER/RTGS H. CANDOLKAR N SONSUBINR5201901-2800030720 CH NO-23266, (2.) By Central Bank Of India - 3634387452 BY TRANSFER/RTGS H. CANDOLKAR N SONSUBINR52019021200377164 </t>
  </si>
  <si>
    <t>B</t>
  </si>
  <si>
    <t>1 yr</t>
  </si>
  <si>
    <t>6 months</t>
  </si>
  <si>
    <t>8/21/20</t>
  </si>
  <si>
    <t>By Central Bank Of India - 3634387452 BY TRANSFER/RTGS H. CANDOLKAR N SONSUBINR22020082100262362</t>
  </si>
  <si>
    <t>C</t>
  </si>
  <si>
    <t>5 months</t>
  </si>
  <si>
    <t>14/01/20201</t>
  </si>
  <si>
    <t>By Central Bank Of India - 3634387452 BY TRANSFER/RTGS H. CANDOLKAR N SONSUBINR22021011401206426</t>
  </si>
  <si>
    <t>D</t>
  </si>
  <si>
    <t>9 months</t>
  </si>
  <si>
    <t>Total pending</t>
  </si>
  <si>
    <t>Grand total pending</t>
  </si>
  <si>
    <t>565 Days</t>
  </si>
  <si>
    <t>Sept 22- 18th April 2023</t>
  </si>
  <si>
    <t>Grand Total -2264100.42</t>
  </si>
  <si>
    <t>Payment Summary</t>
  </si>
  <si>
    <t>Quoted Price</t>
  </si>
  <si>
    <t xml:space="preserve">CCTV </t>
  </si>
  <si>
    <t xml:space="preserve">Automation </t>
  </si>
  <si>
    <t xml:space="preserve">Grand Total </t>
  </si>
  <si>
    <t>Mode of payment</t>
  </si>
  <si>
    <t>Balance</t>
  </si>
  <si>
    <t>Supply of KNX Cable</t>
  </si>
  <si>
    <t>Amount Received</t>
  </si>
  <si>
    <t>Cash + RTGS (BY TRANSFER/RTGSLITTLE ACORNS
SIBLR52023031800402002) (18/03/2023)</t>
  </si>
  <si>
    <t>NEFT (BY TRANSFER/NEFT EL SHADDAI CHARITABLE SIBLN22255097973) (12/09/2022), (BY TRANSFER/RTGSLITTLE ACORNS
SIBLR52023031800402002) (18/03/2023)</t>
  </si>
  <si>
    <t>Total Interest till 28-06-2023</t>
  </si>
  <si>
    <t>Bill Date - 18-04-2023</t>
  </si>
  <si>
    <t>Outstanding - 21900.8/-</t>
  </si>
  <si>
    <t>Credit Period - 72 Days</t>
  </si>
  <si>
    <t>Interest @ 15% per annum - 648</t>
  </si>
  <si>
    <t>Total Pending amount to be paid - 22548.8/-</t>
  </si>
  <si>
    <t>Invoice no - b23-24MQ106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</si>
</sst>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&quot;0.00"/>
    <numFmt numFmtId="165" formatCode="0.0000000000"/>
  </numFmts>
  <fonts count="19">
    <font>
      <sz val="11"/>
      <color theme="1"/>
      <name val="Calibri"/>
      <family val="2"/>
      <scheme val="minor"/>
    </font>
    <font>
      <b/>
      <sz val="10"/>
      <color rgb="FF000000"/>
      <name val="Calibri  "/>
    </font>
    <font>
      <sz val="10"/>
      <color theme="1"/>
      <name val="Calibri  "/>
    </font>
    <font>
      <sz val="10"/>
      <color rgb="FF000000"/>
      <name val="Calibri  "/>
    </font>
    <font>
      <b/>
      <sz val="10"/>
      <color theme="1"/>
      <name val="Calibri  "/>
    </font>
    <font>
      <sz val="11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color rgb="FF222222"/>
      <name val="Calibri  "/>
    </font>
    <font>
      <b/>
      <u/>
      <sz val="10"/>
      <color rgb="FF000000"/>
      <name val="Calibri  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3"/>
      <color rgb="FF000000"/>
      <name val="Arial"/>
      <family val="2"/>
    </font>
    <font>
      <b/>
      <sz val="13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4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4" fontId="9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4" fontId="8" fillId="0" borderId="0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1" fillId="2" borderId="1" xfId="0" applyFont="1" applyFill="1" applyBorder="1" applyAlignment="1">
      <alignment horizontal="center" vertical="center" wrapText="1"/>
    </xf>
    <xf numFmtId="164" fontId="11" fillId="0" borderId="1" xfId="0" applyNumberFormat="1" applyFont="1" applyBorder="1" applyAlignment="1">
      <alignment horizontal="center" vertical="top"/>
    </xf>
    <xf numFmtId="165" fontId="8" fillId="0" borderId="7" xfId="0" applyNumberFormat="1" applyFont="1" applyBorder="1" applyAlignment="1">
      <alignment horizontal="center" vertical="center"/>
    </xf>
    <xf numFmtId="9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7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9" fillId="0" borderId="0" xfId="0" applyFont="1"/>
    <xf numFmtId="0" fontId="9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17" fontId="3" fillId="2" borderId="1" xfId="0" applyNumberFormat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8" sqref="A8"/>
    </sheetView>
  </sheetViews>
  <sheetFormatPr defaultRowHeight="13.2"/>
  <cols>
    <col min="1" max="1" width="8.88671875" style="3"/>
    <col min="2" max="2" width="11.77734375" style="3" customWidth="1"/>
    <col min="3" max="3" width="39.109375" style="3" customWidth="1"/>
    <col min="4" max="4" width="16.44140625" style="3" customWidth="1"/>
    <col min="5" max="5" width="11.109375" style="3" customWidth="1"/>
    <col min="6" max="6" width="25.5546875" style="3" customWidth="1"/>
    <col min="7" max="16384" width="8.88671875" style="3"/>
  </cols>
  <sheetData>
    <row r="1" spans="1:6" ht="26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3.8">
      <c r="A2" s="4">
        <v>1</v>
      </c>
      <c r="B2" s="6">
        <v>44770</v>
      </c>
      <c r="C2" s="7" t="s">
        <v>13</v>
      </c>
      <c r="D2" s="8">
        <v>23800.6</v>
      </c>
      <c r="E2" s="5"/>
      <c r="F2" s="5"/>
    </row>
    <row r="3" spans="1:6" ht="13.8">
      <c r="A3" s="4">
        <v>2</v>
      </c>
      <c r="B3" s="6">
        <v>44763</v>
      </c>
      <c r="C3" s="7" t="s">
        <v>14</v>
      </c>
      <c r="D3" s="8">
        <v>21251.8</v>
      </c>
      <c r="E3" s="5"/>
      <c r="F3" s="5"/>
    </row>
    <row r="4" spans="1:6" ht="13.8" customHeight="1">
      <c r="A4" s="47"/>
      <c r="B4" s="48"/>
      <c r="C4" s="48"/>
      <c r="D4" s="49"/>
      <c r="E4" s="9">
        <v>24800</v>
      </c>
      <c r="F4" s="9"/>
    </row>
    <row r="5" spans="1:6" ht="15.6" customHeight="1">
      <c r="A5" s="50" t="s">
        <v>5</v>
      </c>
      <c r="B5" s="50"/>
      <c r="C5" s="50"/>
      <c r="D5" s="50"/>
      <c r="E5" s="50"/>
      <c r="F5" s="1">
        <f>D2+D3-E4</f>
        <v>20252.399999999994</v>
      </c>
    </row>
  </sheetData>
  <mergeCells count="2">
    <mergeCell ref="A4:D4"/>
    <mergeCell ref="A5:E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6" sqref="A6:F23"/>
    </sheetView>
  </sheetViews>
  <sheetFormatPr defaultRowHeight="13.8"/>
  <cols>
    <col min="1" max="1" width="7.109375" style="10" customWidth="1"/>
    <col min="2" max="2" width="12.88671875" style="10" customWidth="1"/>
    <col min="3" max="3" width="30.88671875" style="10" customWidth="1"/>
    <col min="4" max="4" width="15" style="10" customWidth="1"/>
    <col min="5" max="5" width="17.44140625" style="10" customWidth="1"/>
    <col min="6" max="6" width="17.33203125" style="10" customWidth="1"/>
    <col min="7" max="7" width="8.88671875" style="10"/>
    <col min="8" max="8" width="11.5546875" style="10" bestFit="1" customWidth="1"/>
    <col min="9" max="16384" width="8.88671875" style="10"/>
  </cols>
  <sheetData>
    <row r="1" spans="1:7">
      <c r="A1" s="15" t="s">
        <v>0</v>
      </c>
      <c r="B1" s="15" t="s">
        <v>6</v>
      </c>
      <c r="C1" s="15" t="s">
        <v>7</v>
      </c>
      <c r="D1" s="15" t="s">
        <v>8</v>
      </c>
      <c r="E1" s="16"/>
    </row>
    <row r="2" spans="1:7">
      <c r="A2" s="17">
        <v>1</v>
      </c>
      <c r="B2" s="11">
        <v>44770</v>
      </c>
      <c r="C2" s="12" t="s">
        <v>13</v>
      </c>
      <c r="D2" s="12">
        <v>23800.6</v>
      </c>
    </row>
    <row r="3" spans="1:7">
      <c r="A3" s="17">
        <v>2</v>
      </c>
      <c r="B3" s="11">
        <v>44763</v>
      </c>
      <c r="C3" s="12" t="s">
        <v>14</v>
      </c>
      <c r="D3" s="12">
        <v>21251.8</v>
      </c>
    </row>
    <row r="4" spans="1:7">
      <c r="A4" s="55" t="s">
        <v>19</v>
      </c>
      <c r="B4" s="55"/>
      <c r="C4" s="55"/>
      <c r="D4" s="13">
        <f>SUM(D2:D3)</f>
        <v>45052.399999999994</v>
      </c>
    </row>
    <row r="5" spans="1:7">
      <c r="A5" s="18"/>
      <c r="B5" s="19"/>
      <c r="C5" s="18"/>
      <c r="D5" s="16"/>
    </row>
    <row r="6" spans="1:7" ht="44.4" customHeight="1">
      <c r="A6" s="20" t="s">
        <v>0</v>
      </c>
      <c r="B6" s="20" t="s">
        <v>1</v>
      </c>
      <c r="C6" s="20" t="s">
        <v>9</v>
      </c>
      <c r="D6" s="20" t="s">
        <v>4</v>
      </c>
      <c r="E6" s="20" t="s">
        <v>10</v>
      </c>
      <c r="F6" s="20" t="s">
        <v>18</v>
      </c>
      <c r="G6" s="10" t="s">
        <v>17</v>
      </c>
    </row>
    <row r="7" spans="1:7" ht="28.8" customHeight="1">
      <c r="A7" s="14">
        <v>1</v>
      </c>
      <c r="B7" s="21">
        <v>44844</v>
      </c>
      <c r="C7" s="14" t="s">
        <v>15</v>
      </c>
      <c r="D7" s="17">
        <v>24800</v>
      </c>
      <c r="E7" s="14">
        <v>82</v>
      </c>
      <c r="F7" s="14">
        <f>(D7*15%)*E7/365</f>
        <v>835.72602739726028</v>
      </c>
    </row>
    <row r="8" spans="1:7">
      <c r="A8" s="58" t="s">
        <v>11</v>
      </c>
      <c r="B8" s="58"/>
      <c r="C8" s="58"/>
      <c r="D8" s="20">
        <f>SUM(D7:D7)</f>
        <v>24800</v>
      </c>
      <c r="E8" s="14"/>
      <c r="F8" s="14">
        <f>SUM(F7:F7)</f>
        <v>835.72602739726028</v>
      </c>
    </row>
    <row r="9" spans="1:7">
      <c r="A9" s="51" t="s">
        <v>16</v>
      </c>
      <c r="B9" s="52"/>
      <c r="C9" s="52"/>
      <c r="D9" s="52"/>
      <c r="E9" s="53"/>
      <c r="F9" s="14">
        <f>(D4*15%)*222/365</f>
        <v>4110.2600547945194</v>
      </c>
    </row>
    <row r="10" spans="1:7" ht="13.8" customHeight="1">
      <c r="A10" s="56"/>
      <c r="B10" s="56"/>
      <c r="C10" s="56"/>
      <c r="D10" s="56"/>
      <c r="E10" s="57"/>
      <c r="F10" s="23">
        <f>SUM(F8:F9)</f>
        <v>4945.98608219178</v>
      </c>
    </row>
    <row r="11" spans="1:7" ht="21">
      <c r="A11" s="54" t="s">
        <v>12</v>
      </c>
      <c r="B11" s="54"/>
      <c r="C11" s="54"/>
      <c r="D11" s="54"/>
      <c r="E11" s="54"/>
      <c r="F11" s="24">
        <f>F10+Sheet1!F5</f>
        <v>25198.386082191773</v>
      </c>
    </row>
    <row r="14" spans="1:7" s="25" customFormat="1">
      <c r="A14" s="26" t="s">
        <v>20</v>
      </c>
    </row>
    <row r="15" spans="1:7" s="25" customFormat="1">
      <c r="A15" s="26" t="s">
        <v>23</v>
      </c>
    </row>
    <row r="16" spans="1:7" s="25" customFormat="1">
      <c r="A16" s="26" t="s">
        <v>21</v>
      </c>
    </row>
    <row r="17" spans="1:1" s="25" customFormat="1">
      <c r="A17" s="26" t="s">
        <v>22</v>
      </c>
    </row>
    <row r="18" spans="1:1" s="25" customFormat="1">
      <c r="A18" s="26" t="s">
        <v>24</v>
      </c>
    </row>
    <row r="19" spans="1:1" s="25" customFormat="1"/>
    <row r="20" spans="1:1" s="25" customFormat="1"/>
    <row r="21" spans="1:1">
      <c r="A21" s="25">
        <f>25000*15%</f>
        <v>3750</v>
      </c>
    </row>
    <row r="22" spans="1:1">
      <c r="A22" s="25">
        <f>A21*222/365</f>
        <v>2280.821917808219</v>
      </c>
    </row>
    <row r="23" spans="1:1">
      <c r="A23" s="25">
        <f>A22+25000</f>
        <v>27280.821917808218</v>
      </c>
    </row>
  </sheetData>
  <mergeCells count="5">
    <mergeCell ref="A9:E9"/>
    <mergeCell ref="A11:E11"/>
    <mergeCell ref="A4:C4"/>
    <mergeCell ref="A10:E10"/>
    <mergeCell ref="A8:C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A23" sqref="A23"/>
    </sheetView>
  </sheetViews>
  <sheetFormatPr defaultRowHeight="14.4"/>
  <cols>
    <col min="1" max="1" width="11.33203125" customWidth="1"/>
    <col min="2" max="2" width="21.77734375" customWidth="1"/>
    <col min="3" max="3" width="26.33203125" customWidth="1"/>
    <col min="5" max="5" width="22.33203125" customWidth="1"/>
    <col min="6" max="6" width="23.88671875" customWidth="1"/>
  </cols>
  <sheetData>
    <row r="1" spans="1:6">
      <c r="A1" s="6">
        <v>44905</v>
      </c>
      <c r="B1" s="7" t="s">
        <v>25</v>
      </c>
      <c r="C1" s="7" t="s">
        <v>26</v>
      </c>
      <c r="D1" s="8">
        <v>21122</v>
      </c>
      <c r="E1" s="28">
        <f>D1</f>
        <v>21122</v>
      </c>
    </row>
    <row r="8" spans="1:6">
      <c r="A8" s="22" t="s">
        <v>0</v>
      </c>
      <c r="B8" s="22" t="s">
        <v>1</v>
      </c>
      <c r="C8" s="22" t="s">
        <v>9</v>
      </c>
      <c r="D8" s="22" t="s">
        <v>4</v>
      </c>
      <c r="E8" s="22" t="s">
        <v>10</v>
      </c>
      <c r="F8" s="22" t="s">
        <v>18</v>
      </c>
    </row>
    <row r="9" spans="1:6">
      <c r="A9" s="14">
        <v>1</v>
      </c>
      <c r="B9" s="6">
        <v>44905</v>
      </c>
      <c r="C9" s="7" t="s">
        <v>26</v>
      </c>
      <c r="D9" s="8">
        <v>21122</v>
      </c>
      <c r="E9" s="14">
        <v>118</v>
      </c>
      <c r="F9" s="14">
        <f>(D9*15%)*E9/365</f>
        <v>1024.2723287671231</v>
      </c>
    </row>
    <row r="10" spans="1:6">
      <c r="A10" s="58" t="s">
        <v>11</v>
      </c>
      <c r="B10" s="58"/>
      <c r="C10" s="58"/>
      <c r="D10" s="22">
        <f>SUM(D9:D9)</f>
        <v>21122</v>
      </c>
      <c r="E10" s="14"/>
      <c r="F10" s="14">
        <f>SUM(F9:F9)</f>
        <v>1024.2723287671231</v>
      </c>
    </row>
    <row r="11" spans="1:6">
      <c r="A11" s="51" t="s">
        <v>32</v>
      </c>
      <c r="B11" s="52"/>
      <c r="C11" s="52"/>
      <c r="D11" s="52"/>
      <c r="E11" s="53"/>
      <c r="F11" s="14">
        <f>(D1*15%)*118/365</f>
        <v>1024.2723287671231</v>
      </c>
    </row>
    <row r="12" spans="1:6" ht="21">
      <c r="A12" s="54" t="s">
        <v>12</v>
      </c>
      <c r="B12" s="54"/>
      <c r="C12" s="54"/>
      <c r="D12" s="54"/>
      <c r="E12" s="54"/>
      <c r="F12" s="29">
        <f>F11+E1</f>
        <v>22146.272328767122</v>
      </c>
    </row>
    <row r="15" spans="1:6">
      <c r="A15" s="26" t="s">
        <v>31</v>
      </c>
    </row>
    <row r="16" spans="1:6">
      <c r="A16" s="26" t="s">
        <v>28</v>
      </c>
    </row>
    <row r="17" spans="1:1">
      <c r="A17" s="26" t="s">
        <v>27</v>
      </c>
    </row>
    <row r="18" spans="1:1">
      <c r="A18" s="26" t="s">
        <v>29</v>
      </c>
    </row>
    <row r="19" spans="1:1">
      <c r="A19" s="26" t="s">
        <v>30</v>
      </c>
    </row>
    <row r="22" spans="1:1">
      <c r="A22">
        <f>21122*15%</f>
        <v>3168.2999999999997</v>
      </c>
    </row>
    <row r="23" spans="1:1">
      <c r="A23">
        <f>A22*118/365</f>
        <v>1024.2723287671231</v>
      </c>
    </row>
    <row r="24" spans="1:1">
      <c r="A24">
        <f>A23+21122</f>
        <v>22146.272328767122</v>
      </c>
    </row>
  </sheetData>
  <mergeCells count="3">
    <mergeCell ref="A10:C10"/>
    <mergeCell ref="A11:E11"/>
    <mergeCell ref="A12:E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37" workbookViewId="0">
      <selection activeCell="H49" sqref="H49"/>
    </sheetView>
  </sheetViews>
  <sheetFormatPr defaultRowHeight="13.2"/>
  <cols>
    <col min="1" max="1" width="25.6640625" style="31" customWidth="1"/>
    <col min="2" max="2" width="36.33203125" style="31" customWidth="1"/>
    <col min="3" max="3" width="14.5546875" style="31" customWidth="1"/>
    <col min="4" max="4" width="17.6640625" style="31" customWidth="1"/>
    <col min="5" max="5" width="19.77734375" style="31" customWidth="1"/>
    <col min="6" max="6" width="11.5546875" style="31" bestFit="1" customWidth="1"/>
    <col min="7" max="7" width="8.88671875" style="31"/>
    <col min="8" max="8" width="17.33203125" style="31" customWidth="1"/>
    <col min="9" max="16384" width="8.88671875" style="31"/>
  </cols>
  <sheetData>
    <row r="1" spans="1:8" ht="16.8" customHeight="1">
      <c r="A1" s="27" t="s">
        <v>1</v>
      </c>
      <c r="B1" s="27" t="s">
        <v>9</v>
      </c>
      <c r="C1" s="27" t="s">
        <v>33</v>
      </c>
      <c r="D1" s="27" t="s">
        <v>34</v>
      </c>
      <c r="E1" s="27" t="s">
        <v>35</v>
      </c>
      <c r="F1" s="30">
        <v>0.12</v>
      </c>
      <c r="G1" s="27" t="s">
        <v>36</v>
      </c>
      <c r="H1" s="27" t="s">
        <v>37</v>
      </c>
    </row>
    <row r="2" spans="1:8">
      <c r="A2" s="70">
        <v>42795</v>
      </c>
      <c r="B2" s="59"/>
      <c r="C2" s="60">
        <v>3424184</v>
      </c>
      <c r="D2" s="60" t="s">
        <v>38</v>
      </c>
      <c r="E2" s="59"/>
      <c r="F2" s="59"/>
      <c r="G2" s="59"/>
      <c r="H2" s="59"/>
    </row>
    <row r="3" spans="1:8">
      <c r="A3" s="70"/>
      <c r="B3" s="59"/>
      <c r="C3" s="60"/>
      <c r="D3" s="60"/>
      <c r="E3" s="59"/>
      <c r="F3" s="59"/>
      <c r="G3" s="59"/>
      <c r="H3" s="59"/>
    </row>
    <row r="4" spans="1:8">
      <c r="A4" s="59"/>
      <c r="B4" s="60" t="s">
        <v>39</v>
      </c>
      <c r="C4" s="60">
        <v>3124184</v>
      </c>
      <c r="D4" s="59"/>
      <c r="E4" s="59"/>
      <c r="F4" s="60">
        <v>374902.8</v>
      </c>
      <c r="G4" s="60" t="s">
        <v>40</v>
      </c>
      <c r="H4" s="60">
        <v>374902.8</v>
      </c>
    </row>
    <row r="5" spans="1:8">
      <c r="A5" s="59"/>
      <c r="B5" s="60"/>
      <c r="C5" s="60"/>
      <c r="D5" s="59"/>
      <c r="E5" s="59"/>
      <c r="F5" s="60"/>
      <c r="G5" s="60"/>
      <c r="H5" s="60"/>
    </row>
    <row r="6" spans="1:8">
      <c r="A6" s="70">
        <v>43160</v>
      </c>
      <c r="B6" s="59"/>
      <c r="C6" s="59"/>
      <c r="D6" s="59"/>
      <c r="E6" s="60">
        <v>3499086.8</v>
      </c>
      <c r="F6" s="59"/>
      <c r="G6" s="59"/>
      <c r="H6" s="59"/>
    </row>
    <row r="7" spans="1:8">
      <c r="A7" s="70"/>
      <c r="B7" s="59"/>
      <c r="C7" s="59"/>
      <c r="D7" s="59"/>
      <c r="E7" s="60"/>
      <c r="F7" s="59"/>
      <c r="G7" s="59"/>
      <c r="H7" s="59"/>
    </row>
    <row r="8" spans="1:8">
      <c r="A8" s="60" t="s">
        <v>41</v>
      </c>
      <c r="B8" s="59"/>
      <c r="C8" s="59"/>
      <c r="D8" s="59"/>
      <c r="E8" s="60">
        <v>3499086.8</v>
      </c>
      <c r="F8" s="60">
        <v>419890.32</v>
      </c>
      <c r="G8" s="60" t="s">
        <v>42</v>
      </c>
      <c r="H8" s="60">
        <v>384899.46</v>
      </c>
    </row>
    <row r="9" spans="1:8">
      <c r="A9" s="60"/>
      <c r="B9" s="59"/>
      <c r="C9" s="59"/>
      <c r="D9" s="59"/>
      <c r="E9" s="60"/>
      <c r="F9" s="60"/>
      <c r="G9" s="60"/>
      <c r="H9" s="60"/>
    </row>
    <row r="10" spans="1:8">
      <c r="A10" s="59"/>
      <c r="B10" s="59"/>
      <c r="C10" s="59"/>
      <c r="D10" s="59"/>
      <c r="E10" s="60">
        <v>3883986.26</v>
      </c>
      <c r="F10" s="59"/>
      <c r="G10" s="59"/>
      <c r="H10" s="59"/>
    </row>
    <row r="11" spans="1:8">
      <c r="A11" s="59"/>
      <c r="B11" s="59"/>
      <c r="C11" s="59"/>
      <c r="D11" s="59"/>
      <c r="E11" s="60"/>
      <c r="F11" s="59"/>
      <c r="G11" s="59"/>
      <c r="H11" s="59"/>
    </row>
    <row r="12" spans="1:8" ht="84.6" customHeight="1">
      <c r="A12" s="60" t="s">
        <v>43</v>
      </c>
      <c r="B12" s="60" t="s">
        <v>44</v>
      </c>
      <c r="C12" s="59"/>
      <c r="D12" s="60">
        <v>1500000</v>
      </c>
      <c r="E12" s="59"/>
      <c r="F12" s="59"/>
      <c r="G12" s="59"/>
      <c r="H12" s="59"/>
    </row>
    <row r="13" spans="1:8">
      <c r="A13" s="60"/>
      <c r="B13" s="60"/>
      <c r="C13" s="59"/>
      <c r="D13" s="60"/>
      <c r="E13" s="59"/>
      <c r="F13" s="59"/>
      <c r="G13" s="59"/>
      <c r="H13" s="59"/>
    </row>
    <row r="14" spans="1:8">
      <c r="A14" s="70">
        <v>43862</v>
      </c>
      <c r="B14" s="60" t="s">
        <v>45</v>
      </c>
      <c r="C14" s="60">
        <v>1624184</v>
      </c>
      <c r="D14" s="59"/>
      <c r="E14" s="59"/>
      <c r="F14" s="60">
        <v>194902.08</v>
      </c>
      <c r="G14" s="60" t="s">
        <v>46</v>
      </c>
      <c r="H14" s="60">
        <v>194902.08</v>
      </c>
    </row>
    <row r="15" spans="1:8">
      <c r="A15" s="70"/>
      <c r="B15" s="60"/>
      <c r="C15" s="60"/>
      <c r="D15" s="59"/>
      <c r="E15" s="59"/>
      <c r="F15" s="60"/>
      <c r="G15" s="60"/>
      <c r="H15" s="60"/>
    </row>
    <row r="16" spans="1:8">
      <c r="A16" s="70">
        <v>44044</v>
      </c>
      <c r="B16" s="59"/>
      <c r="C16" s="59"/>
      <c r="D16" s="59"/>
      <c r="E16" s="60">
        <v>1819086.08</v>
      </c>
      <c r="F16" s="60">
        <v>218290.3296</v>
      </c>
      <c r="G16" s="60" t="s">
        <v>47</v>
      </c>
      <c r="H16" s="60">
        <v>109145.1648</v>
      </c>
    </row>
    <row r="17" spans="1:8">
      <c r="A17" s="70"/>
      <c r="B17" s="59"/>
      <c r="C17" s="59"/>
      <c r="D17" s="59"/>
      <c r="E17" s="60"/>
      <c r="F17" s="60"/>
      <c r="G17" s="60"/>
      <c r="H17" s="60"/>
    </row>
    <row r="18" spans="1:8">
      <c r="A18" s="59"/>
      <c r="B18" s="59"/>
      <c r="C18" s="59"/>
      <c r="D18" s="59"/>
      <c r="E18" s="60">
        <v>1928231.2448</v>
      </c>
      <c r="F18" s="59"/>
      <c r="G18" s="59"/>
      <c r="H18" s="59"/>
    </row>
    <row r="19" spans="1:8">
      <c r="A19" s="59"/>
      <c r="B19" s="59"/>
      <c r="C19" s="59"/>
      <c r="D19" s="59"/>
      <c r="E19" s="60"/>
      <c r="F19" s="59"/>
      <c r="G19" s="59"/>
      <c r="H19" s="59"/>
    </row>
    <row r="20" spans="1:8">
      <c r="A20" s="59"/>
      <c r="B20" s="59"/>
      <c r="C20" s="59"/>
      <c r="D20" s="59"/>
      <c r="E20" s="59"/>
      <c r="F20" s="59"/>
      <c r="G20" s="59"/>
      <c r="H20" s="59"/>
    </row>
    <row r="21" spans="1:8">
      <c r="A21" s="59"/>
      <c r="B21" s="59"/>
      <c r="C21" s="59"/>
      <c r="D21" s="59"/>
      <c r="E21" s="59"/>
      <c r="F21" s="59"/>
      <c r="G21" s="59"/>
      <c r="H21" s="59"/>
    </row>
    <row r="22" spans="1:8" ht="27" customHeight="1">
      <c r="A22" s="60" t="s">
        <v>48</v>
      </c>
      <c r="B22" s="60" t="s">
        <v>49</v>
      </c>
      <c r="C22" s="59"/>
      <c r="D22" s="60">
        <v>500000</v>
      </c>
      <c r="E22" s="59"/>
      <c r="F22" s="59"/>
      <c r="G22" s="59"/>
      <c r="H22" s="59"/>
    </row>
    <row r="23" spans="1:8">
      <c r="A23" s="60"/>
      <c r="B23" s="60"/>
      <c r="C23" s="59"/>
      <c r="D23" s="60"/>
      <c r="E23" s="59"/>
      <c r="F23" s="59"/>
      <c r="G23" s="59"/>
      <c r="H23" s="59"/>
    </row>
    <row r="24" spans="1:8">
      <c r="A24" s="59"/>
      <c r="B24" s="60" t="s">
        <v>50</v>
      </c>
      <c r="C24" s="60">
        <v>1124184</v>
      </c>
      <c r="D24" s="59"/>
      <c r="E24" s="59"/>
      <c r="F24" s="60">
        <v>134902.07999999999</v>
      </c>
      <c r="G24" s="60" t="s">
        <v>51</v>
      </c>
      <c r="H24" s="60">
        <v>56209.2</v>
      </c>
    </row>
    <row r="25" spans="1:8">
      <c r="A25" s="59"/>
      <c r="B25" s="60"/>
      <c r="C25" s="60"/>
      <c r="D25" s="59"/>
      <c r="E25" s="59"/>
      <c r="F25" s="60"/>
      <c r="G25" s="60"/>
      <c r="H25" s="60"/>
    </row>
    <row r="26" spans="1:8">
      <c r="A26" s="70">
        <v>44197</v>
      </c>
      <c r="B26" s="59"/>
      <c r="C26" s="59"/>
      <c r="D26" s="59"/>
      <c r="E26" s="60">
        <v>1180393.2</v>
      </c>
      <c r="F26" s="59"/>
      <c r="G26" s="59"/>
      <c r="H26" s="59"/>
    </row>
    <row r="27" spans="1:8">
      <c r="A27" s="70"/>
      <c r="B27" s="59"/>
      <c r="C27" s="59"/>
      <c r="D27" s="59"/>
      <c r="E27" s="60"/>
      <c r="F27" s="59"/>
      <c r="G27" s="59"/>
      <c r="H27" s="59"/>
    </row>
    <row r="28" spans="1:8">
      <c r="A28" s="59"/>
      <c r="B28" s="59"/>
      <c r="C28" s="59"/>
      <c r="D28" s="59"/>
      <c r="E28" s="59"/>
      <c r="F28" s="59"/>
      <c r="G28" s="59"/>
      <c r="H28" s="59"/>
    </row>
    <row r="29" spans="1:8">
      <c r="A29" s="59"/>
      <c r="B29" s="59"/>
      <c r="C29" s="59"/>
      <c r="D29" s="59"/>
      <c r="E29" s="59"/>
      <c r="F29" s="59"/>
      <c r="G29" s="59"/>
      <c r="H29" s="59"/>
    </row>
    <row r="30" spans="1:8" ht="63.6" customHeight="1">
      <c r="A30" s="60" t="s">
        <v>52</v>
      </c>
      <c r="B30" s="60" t="s">
        <v>53</v>
      </c>
      <c r="C30" s="59"/>
      <c r="D30" s="60">
        <v>400000</v>
      </c>
      <c r="E30" s="59"/>
      <c r="F30" s="59"/>
      <c r="G30" s="59"/>
      <c r="H30" s="59"/>
    </row>
    <row r="31" spans="1:8">
      <c r="A31" s="60"/>
      <c r="B31" s="60"/>
      <c r="C31" s="59"/>
      <c r="D31" s="60"/>
      <c r="E31" s="59"/>
      <c r="F31" s="59"/>
      <c r="G31" s="59"/>
      <c r="H31" s="59"/>
    </row>
    <row r="32" spans="1:8">
      <c r="A32" s="59"/>
      <c r="B32" s="60" t="s">
        <v>54</v>
      </c>
      <c r="C32" s="60">
        <v>724184</v>
      </c>
      <c r="D32" s="59"/>
      <c r="E32" s="59"/>
      <c r="F32" s="60">
        <v>86902.080000000002</v>
      </c>
      <c r="G32" s="60" t="s">
        <v>55</v>
      </c>
      <c r="H32" s="60">
        <v>65176.56</v>
      </c>
    </row>
    <row r="33" spans="1:8">
      <c r="A33" s="59"/>
      <c r="B33" s="60"/>
      <c r="C33" s="60"/>
      <c r="D33" s="59"/>
      <c r="E33" s="59"/>
      <c r="F33" s="60"/>
      <c r="G33" s="60"/>
      <c r="H33" s="60"/>
    </row>
    <row r="34" spans="1:8">
      <c r="A34" s="70">
        <v>44440</v>
      </c>
      <c r="B34" s="59"/>
      <c r="C34" s="59"/>
      <c r="D34" s="59"/>
      <c r="E34" s="60">
        <v>789360.56</v>
      </c>
      <c r="F34" s="59"/>
      <c r="G34" s="59"/>
      <c r="H34" s="60">
        <v>0</v>
      </c>
    </row>
    <row r="35" spans="1:8">
      <c r="A35" s="70"/>
      <c r="B35" s="59"/>
      <c r="C35" s="59"/>
      <c r="D35" s="59"/>
      <c r="E35" s="60"/>
      <c r="F35" s="59"/>
      <c r="G35" s="59"/>
      <c r="H35" s="60"/>
    </row>
    <row r="36" spans="1:8">
      <c r="A36" s="59"/>
      <c r="B36" s="59"/>
      <c r="C36" s="60" t="s">
        <v>56</v>
      </c>
      <c r="D36" s="59"/>
      <c r="E36" s="59"/>
      <c r="F36" s="59"/>
      <c r="G36" s="59"/>
      <c r="H36" s="60" t="s">
        <v>37</v>
      </c>
    </row>
    <row r="37" spans="1:8">
      <c r="A37" s="59"/>
      <c r="B37" s="59"/>
      <c r="C37" s="60"/>
      <c r="D37" s="59"/>
      <c r="E37" s="59"/>
      <c r="F37" s="59"/>
      <c r="G37" s="59"/>
      <c r="H37" s="60"/>
    </row>
    <row r="38" spans="1:8">
      <c r="A38" s="59"/>
      <c r="B38" s="59"/>
      <c r="C38" s="60">
        <v>724184</v>
      </c>
      <c r="D38" s="59"/>
      <c r="E38" s="59"/>
      <c r="F38" s="59"/>
      <c r="G38" s="59"/>
      <c r="H38" s="60">
        <v>1185235.2648</v>
      </c>
    </row>
    <row r="39" spans="1:8">
      <c r="A39" s="59"/>
      <c r="B39" s="59"/>
      <c r="C39" s="60"/>
      <c r="D39" s="59"/>
      <c r="E39" s="59"/>
      <c r="F39" s="59"/>
      <c r="G39" s="59"/>
      <c r="H39" s="60"/>
    </row>
    <row r="40" spans="1:8">
      <c r="A40" s="59"/>
      <c r="B40" s="60" t="s">
        <v>57</v>
      </c>
      <c r="C40" s="61">
        <v>1909419.2648</v>
      </c>
      <c r="D40" s="62"/>
      <c r="E40" s="62"/>
      <c r="F40" s="62"/>
      <c r="G40" s="62"/>
      <c r="H40" s="63"/>
    </row>
    <row r="41" spans="1:8">
      <c r="A41" s="59"/>
      <c r="B41" s="60"/>
      <c r="C41" s="64"/>
      <c r="D41" s="65"/>
      <c r="E41" s="65"/>
      <c r="F41" s="65"/>
      <c r="G41" s="65"/>
      <c r="H41" s="66"/>
    </row>
    <row r="46" spans="1:8">
      <c r="A46" s="27" t="s">
        <v>1</v>
      </c>
      <c r="B46" s="27" t="s">
        <v>9</v>
      </c>
      <c r="C46" s="27" t="s">
        <v>33</v>
      </c>
      <c r="D46" s="27" t="s">
        <v>34</v>
      </c>
      <c r="E46" s="30">
        <v>0.12</v>
      </c>
      <c r="F46" s="27" t="s">
        <v>36</v>
      </c>
    </row>
    <row r="47" spans="1:8" ht="14.4">
      <c r="A47" s="32">
        <v>44440</v>
      </c>
      <c r="B47" s="33"/>
      <c r="C47" s="34">
        <v>1909419.26</v>
      </c>
      <c r="D47" s="33"/>
      <c r="E47" s="33">
        <f>C47*(12%/365)*565</f>
        <v>354681.16665205482</v>
      </c>
      <c r="F47" s="33" t="s">
        <v>58</v>
      </c>
    </row>
    <row r="48" spans="1:8" ht="17.399999999999999" customHeight="1">
      <c r="A48" s="34" t="s">
        <v>59</v>
      </c>
      <c r="B48" s="33"/>
      <c r="C48" s="35">
        <f>C47+E47</f>
        <v>2264100.4266520548</v>
      </c>
      <c r="D48" s="33"/>
      <c r="E48" s="33"/>
      <c r="F48" s="33"/>
    </row>
    <row r="49" spans="1:6" ht="14.4">
      <c r="A49" s="67" t="s">
        <v>60</v>
      </c>
      <c r="B49" s="68"/>
      <c r="C49" s="68"/>
      <c r="D49" s="68"/>
      <c r="E49" s="68"/>
      <c r="F49" s="69"/>
    </row>
  </sheetData>
  <mergeCells count="156">
    <mergeCell ref="G2:G3"/>
    <mergeCell ref="H2:H3"/>
    <mergeCell ref="A4:A5"/>
    <mergeCell ref="B4:B5"/>
    <mergeCell ref="C4:C5"/>
    <mergeCell ref="D4:D5"/>
    <mergeCell ref="E4:E5"/>
    <mergeCell ref="F4:F5"/>
    <mergeCell ref="G4:G5"/>
    <mergeCell ref="H4:H5"/>
    <mergeCell ref="A2:A3"/>
    <mergeCell ref="B2:B3"/>
    <mergeCell ref="C2:C3"/>
    <mergeCell ref="D2:D3"/>
    <mergeCell ref="E2:E3"/>
    <mergeCell ref="F2:F3"/>
    <mergeCell ref="G6:G7"/>
    <mergeCell ref="H6:H7"/>
    <mergeCell ref="A8:A9"/>
    <mergeCell ref="B8:B9"/>
    <mergeCell ref="C8:C9"/>
    <mergeCell ref="D8:D9"/>
    <mergeCell ref="E8:E9"/>
    <mergeCell ref="F8:F9"/>
    <mergeCell ref="G8:G9"/>
    <mergeCell ref="H8:H9"/>
    <mergeCell ref="A6:A7"/>
    <mergeCell ref="B6:B7"/>
    <mergeCell ref="C6:C7"/>
    <mergeCell ref="D6:D7"/>
    <mergeCell ref="E6:E7"/>
    <mergeCell ref="F6:F7"/>
    <mergeCell ref="G10:G11"/>
    <mergeCell ref="H10:H11"/>
    <mergeCell ref="A12:A13"/>
    <mergeCell ref="B12:B13"/>
    <mergeCell ref="C12:C13"/>
    <mergeCell ref="D12:D13"/>
    <mergeCell ref="E12:E13"/>
    <mergeCell ref="F12:F13"/>
    <mergeCell ref="G12:G13"/>
    <mergeCell ref="H12:H13"/>
    <mergeCell ref="A10:A11"/>
    <mergeCell ref="B10:B11"/>
    <mergeCell ref="C10:C11"/>
    <mergeCell ref="D10:D11"/>
    <mergeCell ref="E10:E11"/>
    <mergeCell ref="F10:F11"/>
    <mergeCell ref="G14:G15"/>
    <mergeCell ref="H14:H15"/>
    <mergeCell ref="A16:A17"/>
    <mergeCell ref="B16:B17"/>
    <mergeCell ref="C16:C17"/>
    <mergeCell ref="D16:D17"/>
    <mergeCell ref="E16:E17"/>
    <mergeCell ref="F16:F17"/>
    <mergeCell ref="G16:G17"/>
    <mergeCell ref="H16:H17"/>
    <mergeCell ref="A14:A15"/>
    <mergeCell ref="B14:B15"/>
    <mergeCell ref="C14:C15"/>
    <mergeCell ref="D14:D15"/>
    <mergeCell ref="E14:E15"/>
    <mergeCell ref="F14:F15"/>
    <mergeCell ref="G18:G19"/>
    <mergeCell ref="H18:H19"/>
    <mergeCell ref="A20:A21"/>
    <mergeCell ref="B20:B21"/>
    <mergeCell ref="C20:C21"/>
    <mergeCell ref="D20:D21"/>
    <mergeCell ref="E20:E21"/>
    <mergeCell ref="F20:F21"/>
    <mergeCell ref="G20:G21"/>
    <mergeCell ref="H20:H21"/>
    <mergeCell ref="A18:A19"/>
    <mergeCell ref="B18:B19"/>
    <mergeCell ref="C18:C19"/>
    <mergeCell ref="D18:D19"/>
    <mergeCell ref="E18:E19"/>
    <mergeCell ref="F18:F19"/>
    <mergeCell ref="G22:G23"/>
    <mergeCell ref="H22:H23"/>
    <mergeCell ref="A24:A25"/>
    <mergeCell ref="B24:B25"/>
    <mergeCell ref="C24:C25"/>
    <mergeCell ref="D24:D25"/>
    <mergeCell ref="E24:E25"/>
    <mergeCell ref="F24:F25"/>
    <mergeCell ref="G24:G25"/>
    <mergeCell ref="H24:H25"/>
    <mergeCell ref="A22:A23"/>
    <mergeCell ref="B22:B23"/>
    <mergeCell ref="C22:C23"/>
    <mergeCell ref="D22:D23"/>
    <mergeCell ref="E22:E23"/>
    <mergeCell ref="F22:F23"/>
    <mergeCell ref="G26:G27"/>
    <mergeCell ref="H26:H27"/>
    <mergeCell ref="A28:A29"/>
    <mergeCell ref="B28:B29"/>
    <mergeCell ref="C28:C29"/>
    <mergeCell ref="D28:D29"/>
    <mergeCell ref="E28:E29"/>
    <mergeCell ref="F28:F29"/>
    <mergeCell ref="G28:G29"/>
    <mergeCell ref="H28:H29"/>
    <mergeCell ref="A26:A27"/>
    <mergeCell ref="B26:B27"/>
    <mergeCell ref="C26:C27"/>
    <mergeCell ref="D26:D27"/>
    <mergeCell ref="E26:E27"/>
    <mergeCell ref="F26:F27"/>
    <mergeCell ref="G30:G31"/>
    <mergeCell ref="H30:H31"/>
    <mergeCell ref="A32:A33"/>
    <mergeCell ref="B32:B33"/>
    <mergeCell ref="C32:C33"/>
    <mergeCell ref="D32:D33"/>
    <mergeCell ref="E32:E33"/>
    <mergeCell ref="F32:F33"/>
    <mergeCell ref="G32:G33"/>
    <mergeCell ref="H32:H33"/>
    <mergeCell ref="A30:A31"/>
    <mergeCell ref="B30:B31"/>
    <mergeCell ref="C30:C31"/>
    <mergeCell ref="D30:D31"/>
    <mergeCell ref="E30:E31"/>
    <mergeCell ref="F30:F31"/>
    <mergeCell ref="G34:G35"/>
    <mergeCell ref="H34:H35"/>
    <mergeCell ref="A36:A37"/>
    <mergeCell ref="B36:B37"/>
    <mergeCell ref="C36:C37"/>
    <mergeCell ref="D36:D37"/>
    <mergeCell ref="E36:E37"/>
    <mergeCell ref="F36:F37"/>
    <mergeCell ref="G36:G37"/>
    <mergeCell ref="H36:H37"/>
    <mergeCell ref="A34:A35"/>
    <mergeCell ref="B34:B35"/>
    <mergeCell ref="C34:C35"/>
    <mergeCell ref="D34:D35"/>
    <mergeCell ref="E34:E35"/>
    <mergeCell ref="F34:F35"/>
    <mergeCell ref="G38:G39"/>
    <mergeCell ref="H38:H39"/>
    <mergeCell ref="A40:A41"/>
    <mergeCell ref="B40:B41"/>
    <mergeCell ref="C40:H41"/>
    <mergeCell ref="A49:F49"/>
    <mergeCell ref="A38:A39"/>
    <mergeCell ref="B38:B39"/>
    <mergeCell ref="C38:C39"/>
    <mergeCell ref="D38:D39"/>
    <mergeCell ref="E38:E39"/>
    <mergeCell ref="F38:F3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opLeftCell="A4" workbookViewId="0">
      <selection activeCell="D21" sqref="D21"/>
    </sheetView>
  </sheetViews>
  <sheetFormatPr defaultRowHeight="13.2"/>
  <cols>
    <col min="1" max="1" width="15" style="41" customWidth="1"/>
    <col min="2" max="2" width="12.77734375" style="41" customWidth="1"/>
    <col min="3" max="3" width="9" style="41" customWidth="1"/>
    <col min="4" max="4" width="41.6640625" style="41" customWidth="1"/>
    <col min="5" max="5" width="12.21875" style="41" customWidth="1"/>
    <col min="6" max="16384" width="8.88671875" style="41"/>
  </cols>
  <sheetData>
    <row r="1" spans="1:5">
      <c r="A1" s="71" t="s">
        <v>61</v>
      </c>
      <c r="B1" s="71"/>
      <c r="C1" s="71"/>
      <c r="D1" s="71"/>
      <c r="E1" s="71"/>
    </row>
    <row r="2" spans="1:5" ht="37.799999999999997" customHeight="1">
      <c r="A2" s="38" t="s">
        <v>62</v>
      </c>
      <c r="B2" s="38" t="s">
        <v>62</v>
      </c>
      <c r="C2" s="39" t="s">
        <v>69</v>
      </c>
      <c r="D2" s="39" t="s">
        <v>66</v>
      </c>
      <c r="E2" s="39" t="s">
        <v>67</v>
      </c>
    </row>
    <row r="3" spans="1:5" ht="68.400000000000006" customHeight="1">
      <c r="A3" s="40" t="s">
        <v>63</v>
      </c>
      <c r="B3" s="40">
        <v>707982.3</v>
      </c>
      <c r="C3" s="42">
        <f>175496+300000</f>
        <v>475496</v>
      </c>
      <c r="D3" s="42" t="s">
        <v>71</v>
      </c>
      <c r="E3" s="42">
        <f>B3-C3</f>
        <v>232486.30000000005</v>
      </c>
    </row>
    <row r="4" spans="1:5" ht="61.2" customHeight="1">
      <c r="A4" s="40" t="s">
        <v>64</v>
      </c>
      <c r="B4" s="40">
        <v>1295876</v>
      </c>
      <c r="C4" s="42">
        <f>500000+500000</f>
        <v>1000000</v>
      </c>
      <c r="D4" s="42" t="s">
        <v>70</v>
      </c>
      <c r="E4" s="42">
        <f>B4-C4</f>
        <v>295876</v>
      </c>
    </row>
    <row r="5" spans="1:5" ht="25.8" customHeight="1">
      <c r="A5" s="40" t="s">
        <v>68</v>
      </c>
      <c r="B5" s="40">
        <v>17700</v>
      </c>
      <c r="C5" s="42"/>
      <c r="D5" s="42"/>
      <c r="E5" s="42"/>
    </row>
    <row r="6" spans="1:5" ht="29.4" customHeight="1">
      <c r="A6" s="43" t="s">
        <v>65</v>
      </c>
      <c r="B6" s="43">
        <v>2021558.3</v>
      </c>
      <c r="C6" s="44"/>
      <c r="D6" s="44"/>
      <c r="E6" s="45">
        <f>SUM(E3:E5)+B5</f>
        <v>546062.30000000005</v>
      </c>
    </row>
    <row r="9" spans="1:5">
      <c r="A9" s="71" t="s">
        <v>61</v>
      </c>
      <c r="B9" s="71"/>
      <c r="C9" s="71"/>
      <c r="D9" s="71"/>
      <c r="E9" s="71"/>
    </row>
    <row r="10" spans="1:5" ht="26.4">
      <c r="A10" s="38" t="s">
        <v>62</v>
      </c>
      <c r="B10" s="38" t="s">
        <v>62</v>
      </c>
      <c r="C10" s="39" t="s">
        <v>69</v>
      </c>
      <c r="D10" s="39" t="s">
        <v>66</v>
      </c>
      <c r="E10" s="39" t="s">
        <v>67</v>
      </c>
    </row>
    <row r="11" spans="1:5" ht="66">
      <c r="A11" s="40" t="s">
        <v>63</v>
      </c>
      <c r="B11" s="40">
        <v>707982.3</v>
      </c>
      <c r="C11" s="42">
        <f>175496+300000</f>
        <v>475496</v>
      </c>
      <c r="D11" s="42" t="s">
        <v>71</v>
      </c>
      <c r="E11" s="42">
        <f>B11-C11</f>
        <v>232486.30000000005</v>
      </c>
    </row>
    <row r="12" spans="1:5" ht="39.6">
      <c r="A12" s="40" t="s">
        <v>64</v>
      </c>
      <c r="B12" s="40">
        <v>1295876</v>
      </c>
      <c r="C12" s="42">
        <f>500000+500000</f>
        <v>1000000</v>
      </c>
      <c r="D12" s="42" t="s">
        <v>70</v>
      </c>
      <c r="E12" s="42">
        <f>B12-C12</f>
        <v>295876</v>
      </c>
    </row>
    <row r="13" spans="1:5" ht="26.4">
      <c r="A13" s="40" t="s">
        <v>68</v>
      </c>
      <c r="B13" s="40">
        <v>17700</v>
      </c>
      <c r="C13" s="42"/>
      <c r="D13" s="42"/>
      <c r="E13" s="42"/>
    </row>
    <row r="14" spans="1:5" ht="16.8">
      <c r="A14" s="43" t="s">
        <v>65</v>
      </c>
      <c r="B14" s="43">
        <v>2021558.3</v>
      </c>
      <c r="C14" s="44"/>
      <c r="D14" s="44"/>
      <c r="E14" s="45">
        <f>SUM(E11:E13)</f>
        <v>528362.30000000005</v>
      </c>
    </row>
  </sheetData>
  <mergeCells count="2">
    <mergeCell ref="A1:E1"/>
    <mergeCell ref="A9:E9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workbookViewId="0">
      <selection activeCell="A21" sqref="A21:A26"/>
    </sheetView>
  </sheetViews>
  <sheetFormatPr defaultRowHeight="14.4"/>
  <cols>
    <col min="2" max="2" width="12.77734375" customWidth="1"/>
    <col min="3" max="3" width="16.33203125" customWidth="1"/>
    <col min="4" max="4" width="21.6640625" customWidth="1"/>
    <col min="5" max="5" width="20.21875" customWidth="1"/>
    <col min="6" max="6" width="22.44140625" customWidth="1"/>
  </cols>
  <sheetData>
    <row r="1" spans="1:6">
      <c r="A1" s="37" t="s">
        <v>0</v>
      </c>
      <c r="B1" s="37" t="s">
        <v>1</v>
      </c>
      <c r="C1" s="37" t="s">
        <v>9</v>
      </c>
      <c r="D1" s="37" t="s">
        <v>4</v>
      </c>
      <c r="E1" s="37" t="s">
        <v>10</v>
      </c>
      <c r="F1" s="37" t="s">
        <v>18</v>
      </c>
    </row>
    <row r="2" spans="1:6">
      <c r="A2" s="14">
        <v>1</v>
      </c>
      <c r="B2" s="21">
        <v>45034</v>
      </c>
      <c r="C2" s="14" t="s">
        <v>15</v>
      </c>
      <c r="D2" s="17">
        <v>21900.799999999999</v>
      </c>
      <c r="E2" s="14">
        <v>70</v>
      </c>
      <c r="F2" s="14">
        <f>(D2*15%)*E2/365</f>
        <v>630.02301369863017</v>
      </c>
    </row>
    <row r="3" spans="1:6">
      <c r="A3" s="58" t="s">
        <v>11</v>
      </c>
      <c r="B3" s="58"/>
      <c r="C3" s="58"/>
      <c r="D3" s="37">
        <f>SUM(D2:D2)</f>
        <v>21900.799999999999</v>
      </c>
      <c r="E3" s="14"/>
      <c r="F3" s="14">
        <f>SUM(F2:F2)</f>
        <v>630.02301369863017</v>
      </c>
    </row>
    <row r="4" spans="1:6">
      <c r="A4" s="51" t="s">
        <v>16</v>
      </c>
      <c r="B4" s="52"/>
      <c r="C4" s="52"/>
      <c r="D4" s="52"/>
      <c r="E4" s="53"/>
      <c r="F4" s="14" t="e">
        <f>(#REF!*15%)*222/365</f>
        <v>#REF!</v>
      </c>
    </row>
    <row r="5" spans="1:6">
      <c r="A5" s="56"/>
      <c r="B5" s="56"/>
      <c r="C5" s="56"/>
      <c r="D5" s="56"/>
      <c r="E5" s="57"/>
      <c r="F5" s="23" t="e">
        <f>SUM(F3:F4)</f>
        <v>#REF!</v>
      </c>
    </row>
    <row r="6" spans="1:6" ht="21">
      <c r="A6" s="54" t="s">
        <v>12</v>
      </c>
      <c r="B6" s="54"/>
      <c r="C6" s="54"/>
      <c r="D6" s="54"/>
      <c r="E6" s="54"/>
      <c r="F6" s="36" t="e">
        <f>F5+Sheet1!#REF!</f>
        <v>#REF!</v>
      </c>
    </row>
    <row r="7" spans="1:6">
      <c r="A7" s="10"/>
      <c r="B7" s="10"/>
      <c r="C7" s="10"/>
      <c r="D7" s="10"/>
      <c r="E7" s="10"/>
      <c r="F7" s="10"/>
    </row>
    <row r="8" spans="1:6">
      <c r="A8" s="26" t="s">
        <v>20</v>
      </c>
      <c r="B8" s="25"/>
      <c r="C8" s="25"/>
      <c r="D8" s="25"/>
      <c r="E8" s="25"/>
      <c r="F8" s="25"/>
    </row>
    <row r="9" spans="1:6">
      <c r="A9" s="26" t="s">
        <v>23</v>
      </c>
      <c r="B9" s="25"/>
      <c r="C9" s="25"/>
      <c r="D9" s="25"/>
      <c r="E9" s="25"/>
      <c r="F9" s="25"/>
    </row>
    <row r="10" spans="1:6">
      <c r="A10" s="26" t="s">
        <v>21</v>
      </c>
      <c r="B10" s="25"/>
      <c r="C10" s="25"/>
      <c r="D10" s="25"/>
      <c r="E10" s="25"/>
      <c r="F10" s="25"/>
    </row>
    <row r="11" spans="1:6">
      <c r="A11" s="26" t="s">
        <v>22</v>
      </c>
      <c r="B11" s="25"/>
      <c r="C11" s="25"/>
      <c r="D11" s="25"/>
      <c r="E11" s="25"/>
      <c r="F11" s="25"/>
    </row>
    <row r="12" spans="1:6">
      <c r="A12" s="26" t="s">
        <v>24</v>
      </c>
      <c r="B12" s="25"/>
      <c r="C12" s="25"/>
      <c r="D12" s="25"/>
      <c r="E12" s="25"/>
      <c r="F12" s="25"/>
    </row>
    <row r="13" spans="1:6">
      <c r="A13" s="25"/>
      <c r="B13" s="25"/>
      <c r="C13" s="25"/>
      <c r="D13" s="25"/>
      <c r="E13" s="25"/>
      <c r="F13" s="25"/>
    </row>
    <row r="14" spans="1:6">
      <c r="A14" s="46" t="s">
        <v>0</v>
      </c>
      <c r="B14" s="46" t="s">
        <v>1</v>
      </c>
      <c r="C14" s="46" t="s">
        <v>9</v>
      </c>
      <c r="D14" s="46" t="s">
        <v>8</v>
      </c>
      <c r="E14" s="46" t="s">
        <v>10</v>
      </c>
      <c r="F14" s="46" t="s">
        <v>18</v>
      </c>
    </row>
    <row r="15" spans="1:6">
      <c r="A15" s="14">
        <v>1</v>
      </c>
      <c r="B15" s="21">
        <v>45034</v>
      </c>
      <c r="C15" s="14" t="s">
        <v>15</v>
      </c>
      <c r="D15" s="8">
        <v>21900.799999999999</v>
      </c>
      <c r="E15" s="14">
        <v>72</v>
      </c>
      <c r="F15" s="14">
        <f>(D15*15%)*E15/365</f>
        <v>648.02367123287672</v>
      </c>
    </row>
    <row r="16" spans="1:6">
      <c r="A16" s="58" t="s">
        <v>11</v>
      </c>
      <c r="B16" s="58"/>
      <c r="C16" s="58"/>
      <c r="D16" s="46">
        <f>SUM(D15:D15)</f>
        <v>21900.799999999999</v>
      </c>
      <c r="E16" s="14"/>
      <c r="F16" s="14">
        <f>SUM(F15:F15)</f>
        <v>648.02367123287672</v>
      </c>
    </row>
    <row r="17" spans="1:6">
      <c r="A17" s="51" t="s">
        <v>72</v>
      </c>
      <c r="B17" s="52"/>
      <c r="C17" s="52"/>
      <c r="D17" s="52"/>
      <c r="E17" s="53"/>
      <c r="F17" s="14">
        <f>F16+D16</f>
        <v>22548.823671232876</v>
      </c>
    </row>
    <row r="18" spans="1:6" ht="21">
      <c r="A18" s="54" t="s">
        <v>12</v>
      </c>
      <c r="B18" s="54"/>
      <c r="C18" s="54"/>
      <c r="D18" s="54"/>
      <c r="E18" s="54"/>
      <c r="F18" s="29">
        <f>D16+F15</f>
        <v>22548.823671232876</v>
      </c>
    </row>
    <row r="21" spans="1:6">
      <c r="A21" s="26" t="s">
        <v>73</v>
      </c>
    </row>
    <row r="22" spans="1:6">
      <c r="A22" s="26" t="s">
        <v>78</v>
      </c>
    </row>
    <row r="23" spans="1:6">
      <c r="A23" s="26" t="s">
        <v>74</v>
      </c>
    </row>
    <row r="24" spans="1:6">
      <c r="A24" s="26" t="s">
        <v>75</v>
      </c>
    </row>
    <row r="25" spans="1:6">
      <c r="A25" s="26" t="s">
        <v>76</v>
      </c>
    </row>
    <row r="26" spans="1:6">
      <c r="A26" s="26" t="s">
        <v>77</v>
      </c>
    </row>
    <row r="28" spans="1:6">
      <c r="A28">
        <f>21900.8*15%</f>
        <v>3285.12</v>
      </c>
    </row>
    <row r="29" spans="1:6">
      <c r="A29">
        <f>A28*72/365</f>
        <v>648.02367123287672</v>
      </c>
    </row>
    <row r="30" spans="1:6">
      <c r="A30">
        <f>A29+21900.8</f>
        <v>22548.823671232876</v>
      </c>
    </row>
  </sheetData>
  <mergeCells count="7">
    <mergeCell ref="A17:E17"/>
    <mergeCell ref="A18:E18"/>
    <mergeCell ref="A3:C3"/>
    <mergeCell ref="A4:E4"/>
    <mergeCell ref="A5:E5"/>
    <mergeCell ref="A6:E6"/>
    <mergeCell ref="A16:C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2023-06-28T06:50:38Z</dcterms:modified>
</cp:coreProperties>
</file>