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8" firstSheet="8" activeTab="11"/>
  </bookViews>
  <sheets>
    <sheet name="Putz 101" sheetId="1" r:id="rId1"/>
    <sheet name="Bajkya 102" sheetId="2" r:id="rId2"/>
    <sheet name="Riva Resort 103" sheetId="3" r:id="rId3"/>
    <sheet name="Riva Resort 104" sheetId="4" r:id="rId4"/>
    <sheet name="Vaibhav 105" sheetId="5" r:id="rId5"/>
    <sheet name="R K Engineering Works 106" sheetId="6" r:id="rId6"/>
    <sheet name="Raj Housing 107" sheetId="7" r:id="rId7"/>
    <sheet name="Arus Turkney Projects PvtLtd108" sheetId="8" r:id="rId8"/>
    <sheet name="Patrick 109" sheetId="9" r:id="rId9"/>
    <sheet name="R K Enginerring Works 110" sheetId="10" r:id="rId10"/>
    <sheet name="Patrik 111" sheetId="11" r:id="rId11"/>
    <sheet name="Patrik 112" sheetId="12" r:id="rId12"/>
    <sheet name="Suresh 113" sheetId="13" r:id="rId13"/>
    <sheet name="DMC College 114" sheetId="14" r:id="rId14"/>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40" i="12" l="1"/>
  <c r="E34" i="12"/>
  <c r="E35" i="12"/>
  <c r="E36" i="12"/>
  <c r="E37" i="12"/>
  <c r="E38" i="12"/>
  <c r="E39" i="12"/>
  <c r="E33" i="12"/>
  <c r="E41" i="12" l="1"/>
  <c r="E30" i="14"/>
  <c r="E29" i="14"/>
  <c r="E28" i="14"/>
  <c r="E27" i="14"/>
  <c r="E20" i="14"/>
  <c r="E19" i="14"/>
  <c r="E18" i="14"/>
  <c r="E17" i="14"/>
  <c r="E10" i="14"/>
  <c r="E9" i="14"/>
  <c r="E8" i="14"/>
  <c r="E7" i="14"/>
  <c r="E25" i="14"/>
  <c r="E26" i="14"/>
  <c r="E5" i="14"/>
  <c r="E6" i="14"/>
  <c r="E15" i="14" l="1"/>
  <c r="E16" i="14"/>
  <c r="G14" i="14"/>
  <c r="H14" i="14" s="1"/>
  <c r="E14" i="14"/>
  <c r="E24" i="14"/>
  <c r="E4" i="14" l="1"/>
  <c r="E3" i="14"/>
  <c r="E28" i="13" l="1"/>
  <c r="E11" i="13"/>
  <c r="G23" i="13" l="1"/>
  <c r="F22" i="13"/>
  <c r="G3" i="13"/>
  <c r="G4" i="13"/>
  <c r="E27" i="13"/>
  <c r="E26" i="13"/>
  <c r="E25" i="13"/>
  <c r="E24" i="13"/>
  <c r="E23" i="13"/>
  <c r="E22" i="13"/>
  <c r="E10" i="13"/>
  <c r="E9" i="13"/>
  <c r="E8" i="13"/>
  <c r="E7" i="13"/>
  <c r="E6" i="13"/>
  <c r="E5" i="13"/>
  <c r="E4" i="13"/>
  <c r="E3" i="13"/>
  <c r="G23" i="12" l="1"/>
  <c r="G22" i="12"/>
  <c r="E29" i="12" l="1"/>
  <c r="E28" i="12"/>
  <c r="E27" i="12"/>
  <c r="E26" i="12"/>
  <c r="E25" i="12"/>
  <c r="E24" i="12"/>
  <c r="E23" i="12"/>
  <c r="E22" i="12"/>
  <c r="E8" i="10"/>
  <c r="E10" i="12"/>
  <c r="E9" i="12"/>
  <c r="E8" i="12"/>
  <c r="E7" i="12"/>
  <c r="E6" i="12"/>
  <c r="E5" i="12"/>
  <c r="E4" i="12"/>
  <c r="E3" i="12"/>
  <c r="E11" i="12" l="1"/>
  <c r="E30" i="12"/>
  <c r="E8" i="11"/>
  <c r="F3" i="11"/>
  <c r="F2" i="11"/>
  <c r="E7" i="11"/>
  <c r="E6" i="11"/>
  <c r="E5" i="11"/>
  <c r="E4" i="11"/>
  <c r="E3" i="11"/>
  <c r="E2" i="11"/>
  <c r="E8" i="9"/>
  <c r="F3" i="10" l="1"/>
  <c r="F3" i="9"/>
  <c r="G19" i="9"/>
  <c r="E7" i="10"/>
  <c r="E6" i="10"/>
  <c r="E5" i="10"/>
  <c r="E4" i="10"/>
  <c r="E3" i="10"/>
  <c r="E2" i="10"/>
  <c r="G2" i="9"/>
  <c r="E7" i="9" l="1"/>
  <c r="E6" i="9"/>
  <c r="E5" i="9"/>
  <c r="E4" i="9"/>
  <c r="E3" i="9"/>
  <c r="E2" i="9"/>
  <c r="E11" i="8" l="1"/>
  <c r="E9" i="8"/>
  <c r="E10" i="8"/>
  <c r="E8" i="8"/>
  <c r="E7" i="8"/>
  <c r="E6" i="8"/>
  <c r="E5" i="8"/>
  <c r="E4" i="8"/>
  <c r="E3" i="8"/>
  <c r="E2" i="8"/>
  <c r="E6" i="7" l="1"/>
  <c r="E5" i="7"/>
  <c r="E4" i="7"/>
  <c r="E3" i="7"/>
  <c r="E2" i="7"/>
  <c r="G19" i="6" l="1"/>
  <c r="F3" i="6"/>
  <c r="G2" i="6"/>
  <c r="E8" i="6" l="1"/>
  <c r="E7" i="6"/>
  <c r="E6" i="6"/>
  <c r="E5" i="6"/>
  <c r="E4" i="6"/>
  <c r="E3" i="6"/>
  <c r="E2" i="6"/>
  <c r="E9" i="6" s="1"/>
  <c r="E31" i="5" l="1"/>
  <c r="H7" i="5" l="1"/>
  <c r="H4" i="5"/>
  <c r="H3" i="5"/>
  <c r="H5" i="5"/>
  <c r="E27" i="5" l="1"/>
  <c r="E30" i="5"/>
  <c r="E29" i="5"/>
  <c r="E28" i="5"/>
  <c r="E26" i="5"/>
  <c r="E25" i="5"/>
  <c r="E24" i="5"/>
  <c r="E23" i="5"/>
  <c r="E22" i="5"/>
  <c r="E21" i="5"/>
  <c r="E20" i="5"/>
  <c r="E19" i="5"/>
  <c r="E8" i="5"/>
  <c r="E9" i="5"/>
  <c r="E10" i="5"/>
  <c r="E11" i="5"/>
  <c r="E12" i="5"/>
  <c r="E14" i="5"/>
  <c r="E13" i="5"/>
  <c r="E7" i="5"/>
  <c r="E6" i="5"/>
  <c r="E5" i="5"/>
  <c r="E4" i="5"/>
  <c r="E3" i="5"/>
  <c r="E15" i="5" s="1"/>
  <c r="F56" i="2" l="1"/>
  <c r="F55" i="2"/>
  <c r="F54" i="2"/>
  <c r="F53" i="2"/>
  <c r="F52" i="2"/>
  <c r="F51" i="2"/>
  <c r="F50" i="2"/>
  <c r="F49" i="2"/>
  <c r="F48" i="2"/>
  <c r="F47" i="2"/>
  <c r="E3" i="4" l="1"/>
  <c r="E2" i="4"/>
  <c r="E4" i="4" s="1"/>
  <c r="E8" i="3" l="1"/>
  <c r="E7" i="3"/>
  <c r="E6" i="3"/>
  <c r="E5" i="3"/>
  <c r="E3" i="3"/>
  <c r="E4" i="3"/>
  <c r="E2" i="3"/>
  <c r="F42" i="2" l="1"/>
  <c r="F41" i="2"/>
  <c r="F40" i="2"/>
  <c r="F39" i="2"/>
  <c r="F38" i="2"/>
  <c r="F27" i="2"/>
  <c r="F26" i="2"/>
  <c r="F25" i="2"/>
  <c r="F23" i="2"/>
  <c r="F22" i="2"/>
  <c r="F21" i="2"/>
  <c r="F16" i="2"/>
  <c r="F7" i="2"/>
  <c r="F6" i="2"/>
  <c r="F5" i="2"/>
  <c r="F57" i="2" l="1"/>
  <c r="E27" i="1"/>
  <c r="E23" i="1"/>
  <c r="E24" i="1"/>
  <c r="E25" i="1"/>
  <c r="E26" i="1"/>
  <c r="E22" i="1"/>
  <c r="E17" i="1" l="1"/>
  <c r="E16" i="1"/>
  <c r="E15" i="1"/>
  <c r="E14" i="1"/>
  <c r="E13" i="1"/>
  <c r="E12" i="1"/>
  <c r="E11" i="1"/>
  <c r="E10" i="1"/>
  <c r="E9" i="1"/>
  <c r="E8" i="1"/>
  <c r="E7" i="1"/>
  <c r="E6" i="1"/>
  <c r="E5" i="1"/>
  <c r="E4" i="1"/>
  <c r="E3" i="1"/>
  <c r="E2" i="1"/>
  <c r="E18" i="1" s="1"/>
</calcChain>
</file>

<file path=xl/sharedStrings.xml><?xml version="1.0" encoding="utf-8"?>
<sst xmlns="http://schemas.openxmlformats.org/spreadsheetml/2006/main" count="478" uniqueCount="199">
  <si>
    <t>Sr.No.</t>
  </si>
  <si>
    <t>Description</t>
  </si>
  <si>
    <t>Total</t>
  </si>
  <si>
    <t>24 port 10/100/1000mbps PoE switch with SFP port</t>
  </si>
  <si>
    <t>24 port 10/100/1000mbps Managed switch with SFP port</t>
  </si>
  <si>
    <t>Cat 6 Cable Box</t>
  </si>
  <si>
    <t>12 port LIU</t>
  </si>
  <si>
    <t>SC pigtail </t>
  </si>
  <si>
    <t>Fiber patch cord</t>
  </si>
  <si>
    <t>Cat 6 24 port patch panel</t>
  </si>
  <si>
    <t>Fiber transceiver  1000Base-LX Single mode  10KM SFP</t>
  </si>
  <si>
    <t>Cat 6 Keystone</t>
  </si>
  <si>
    <t>1 Meter cat 6 patch cord</t>
  </si>
  <si>
    <t>3 Meter cat 6 patch cord</t>
  </si>
  <si>
    <t>22U-600*800D Network Rack Netrack Loaded with 2 fan, pdu, cable manege, 20 nos Hardware</t>
  </si>
  <si>
    <t>1x12 Sc Adapter Plate with 6 Adapter</t>
  </si>
  <si>
    <t>Face Plate Dual port</t>
  </si>
  <si>
    <t>Face Plate Single port</t>
  </si>
  <si>
    <t>Surface Mount Box</t>
  </si>
  <si>
    <t>Price</t>
  </si>
  <si>
    <t>Qty</t>
  </si>
  <si>
    <t>Laying of Cat 6 Cable in meter</t>
  </si>
  <si>
    <t>Fiber Splicing per core</t>
  </si>
  <si>
    <t>Rack Installation</t>
  </si>
  <si>
    <t>Punching of Patch panel</t>
  </si>
  <si>
    <t>Punching of I/O</t>
  </si>
  <si>
    <t>Installation Charges</t>
  </si>
  <si>
    <t>BMS SYSTEM</t>
  </si>
  <si>
    <t>A</t>
  </si>
  <si>
    <t>CENTRAL CONTROL LOACTION</t>
  </si>
  <si>
    <t>B</t>
  </si>
  <si>
    <t>Each</t>
  </si>
  <si>
    <t>C</t>
  </si>
  <si>
    <t>Integrated Building Management Software which is   Open to  Integrate with DDC Controllers (as per list of approved makes), Middlewares, Third Party Systems etc using any or all of the Open  Protocols  Like  Bacnet,  Modbus,  and  not  Limited  to  the  above.  The Software  Must be more  of  a  Framework  with  an  Enterprise  Architecture  and  a  Robust  Database.  The  IBMS Software must have additional  25% License Cost Accommodation above and beyond  the IO Summary.</t>
  </si>
  <si>
    <t>Set</t>
  </si>
  <si>
    <t>D</t>
  </si>
  <si>
    <t>Energy Meters</t>
  </si>
  <si>
    <t>STP</t>
  </si>
  <si>
    <t>DG Set</t>
  </si>
  <si>
    <t>Fire Alarm System</t>
  </si>
  <si>
    <t>UPS</t>
  </si>
  <si>
    <t>Lighting Management System</t>
  </si>
  <si>
    <t>VRF</t>
  </si>
  <si>
    <t>Spare</t>
  </si>
  <si>
    <t>E</t>
  </si>
  <si>
    <t>Brand   agnostic,   open   platform,   seamless   integration   with  any   make   of   BMS   software, customized analytical tool having Rule Engine, dashboards, reports etc. The software should be able to reside in the customer server. The Analytical Edge Server will be a fanless pc with small form factor for remote support and data sharing
1. Base Analytical software for 500 IO points
2.  05  nos.  Rules,  05  nos.  Dashboards,  05  nos.  Reports  to  be  developed  as  per  clients requirement
3.  The  above  unique  tool  should  provide  alerts  from  safety  comfort  and  ultimately  goal  of saving energy
4.  The  software  should  have  good  local  support  for  few  changes  to  be  incorporated  as  per clients requirement</t>
  </si>
  <si>
    <t>Water leak detection system
Supply, Installation,Testing Commissioning of WLD  System comprising of following:</t>
  </si>
  <si>
    <t>Water Leak Cable with end connections 10  Mtrs Length</t>
  </si>
  <si>
    <t>Electronic Sounder 85db for water leak detection</t>
  </si>
  <si>
    <t>2C X 1.0 sqmm YRY</t>
  </si>
  <si>
    <t>Mtr.</t>
  </si>
  <si>
    <t>4C X 1.0 sqmm YRY</t>
  </si>
  <si>
    <t>8C X 1.0 sqmm YRY</t>
  </si>
  <si>
    <t>FIELD DEVICES</t>
  </si>
  <si>
    <t>FF system</t>
  </si>
  <si>
    <t>Tank Level Monitoring</t>
  </si>
  <si>
    <t>HT/LT system</t>
  </si>
  <si>
    <t>Power distribution panel</t>
  </si>
  <si>
    <t>Supply Installation Testing &amp; commissioning of field devices complete with necessary accessories. Civil/piping related work will be in the respective contractors scope</t>
  </si>
  <si>
    <t>Outdoor Temperature + RH sensor + CO2</t>
  </si>
  <si>
    <t>Space Temperature Sensor</t>
  </si>
  <si>
    <t>Ultrasonic Level transmitter ( 1.7 mts Tank Height)</t>
  </si>
  <si>
    <t>Outside Daylight Sensor</t>
  </si>
  <si>
    <t>Flow Switches for FF Hydrant status</t>
  </si>
  <si>
    <t>Payment Terms</t>
  </si>
  <si>
    <t xml:space="preserve">*** For Supply--50% Advance &amp; 50% against Readiness of Material </t>
  </si>
  <si>
    <t>Project Lead Time</t>
  </si>
  <si>
    <t>Delivery-- Material Supply--- 8-10 Weeks &amp; Engineering Services-- 4 Weeks</t>
  </si>
  <si>
    <t>Other T&amp;C</t>
  </si>
  <si>
    <t>* Civil work including Chipping, Core Cutting, Digging, Soil Excavation, Painting,  Etc shall be in Customer Scope.                                                                                                                                                                                            * Fabrication works if necessary shall be in Customer scope. * Necessary Cable tray supply &amp; Its Installation in Customer scope.</t>
  </si>
  <si>
    <t>UPS to be arranged near Equipment/Instrument/System by Customer.</t>
  </si>
  <si>
    <t>Delays</t>
  </si>
  <si>
    <t>INSPECTION AND ACCEPTANCE</t>
  </si>
  <si>
    <r>
      <rPr>
        <sz val="10"/>
        <rFont val="Calibri  "/>
      </rPr>
      <t>Supplying,  Installing,  Testing  &amp;  Commissioning  of  the  Central  Control  Stations  consisting  of
the following</t>
    </r>
  </si>
  <si>
    <r>
      <rPr>
        <sz val="10"/>
        <rFont val="Calibri  "/>
      </rPr>
      <t>Client workstation as per following specifications Processor 1 x Intel Xeon E5‐1620v4 (4‐core, 3.5GHz, 10M) Chipset‐Intel® C612 Express chipset
RAM‐1 x 8GB DDR4‐2400 ECC RDIMM (Total 8GB) (Max 512GB, 08 DIMMs) HDDs‐1 x 1TB SATA Ent 7200 RPM 3.5"
ODD‐1 x DVD RW
NIC‐Two Onboard Intel® i210‐AT Gigabit (10/100/1000 Mbps) Ethernet ports, GPU‐1x GT 710 (2GB)
Audio‐RealTek ALC1150 High Definition Audio Onboard
Ports‐1 x Audio, 1x header, 6 x USB 3.0, 2x RJ45 LAN ports,  1 PS/2 Chassis‐Mid‐Tower (4x 3.5" internal SAS/SATA HDD Bays)
P. Supply‐900W High Efficiency Power Supply Gold Level Certified  OS‐1 x Window 10 Prof
All necessary approvals as required at the discretion &amp; final directions of Consultants/ Owner. 3 year Comprehensive on‐site warranty</t>
    </r>
  </si>
  <si>
    <r>
      <rPr>
        <sz val="10"/>
        <rFont val="Calibri  "/>
      </rPr>
      <t>Deployment of Middleware (Hardware) at the Field Level to Integrate with Third Party Systems using Native Protocols. The Middleware should not be a Router/Bridge/Convertor which Cannot Store or Process any Logic. The Middleware must be Intelligent Enough to Act as a Redundant Layer at the Field Level to Showcase Grpahics, Trends and Logic for the Points Mapped on that Middleware. The Middleware Must be a Single Board Computer having Capability to Connect to Multiple Protocols like Bacnet, Modbus, LonWorks, Cbus etc.
Following 3rd party equipment's with all necessary accessories, firmware, software patches, drivers,  license to complete the package</t>
    </r>
  </si>
  <si>
    <r>
      <rPr>
        <sz val="10"/>
        <rFont val="Calibri  "/>
      </rPr>
      <t>Microprocessor based Water Leak Detection 6 zone Panel with  LCD Display. It shall give A.C. Input to WLD cable to avoid oxidation over a period of time.(refer WLD cable technical specification). It shall have  zonewise potential free relay output, one common alarm output
and one common hooter output.</t>
    </r>
  </si>
  <si>
    <r>
      <rPr>
        <sz val="10"/>
        <rFont val="Calibri  "/>
      </rPr>
      <t>Supply and laying of multi stranded copper conductors cable, twisted, shielded, FRLS sheathed, flexible steel braided control cables with generally as specified and shown in
drawings and shall include the terminations as well on both the ends</t>
    </r>
  </si>
  <si>
    <r>
      <rPr>
        <sz val="10"/>
        <rFont val="Calibri  "/>
      </rPr>
      <t>TCP/IP based 32 bit DDC controller with in‐built high speed processor, drivers,  RTC, with backplate &amp; housing including 100% controller wiring, transformer, small light, 5 A switch socket etc to make the system complete. Each DDC panel not to be loaded more than 50
points</t>
    </r>
  </si>
  <si>
    <t>SR NO</t>
  </si>
  <si>
    <t>ITEM DESCRIPTION</t>
  </si>
  <si>
    <t>QTY</t>
  </si>
  <si>
    <t>PRICE</t>
  </si>
  <si>
    <t>AMOUNT</t>
  </si>
  <si>
    <t>Identix K90 Biometric Fingerprint And Card Reader Time &amp; Attendance With Access Control System Push Data Technology &amp;  Warranty One Year</t>
  </si>
  <si>
    <t>Battery Backup with 7 AH Battery Backup Kit</t>
  </si>
  <si>
    <t>INSTALLATION TESTING COMMISSIONING</t>
  </si>
  <si>
    <t>TOTAL</t>
  </si>
  <si>
    <t>GST 9%</t>
  </si>
  <si>
    <t>Grand Total</t>
  </si>
  <si>
    <t>IDEMIA Morpho Biometric Reader with standard software, 500 users</t>
  </si>
  <si>
    <t>Sr No</t>
  </si>
  <si>
    <t>Item Description</t>
  </si>
  <si>
    <t xml:space="preserve">Qty </t>
  </si>
  <si>
    <t>UoM</t>
  </si>
  <si>
    <t>Unit Rate</t>
  </si>
  <si>
    <t>Supply installing testing &amp; commissioning of Include 1 MAC and 64 doors, 1000 cardholders, Access area balancing, N‐persons authorization, Visitor management, Interface Import/Export interface, Routing, Remote door unlock, Card personalization, Default startup configuration for access control, Include 20 video channel integration for 20 doors.</t>
  </si>
  <si>
    <t>Lot</t>
  </si>
  <si>
    <t>Supply installing testing &amp; commissioning of Client workstation as per following specifications Processor 1 x Intel Xeon E5‐1620v4 (4‐core, 3.5GHz, 10M) Chipset‐Intel® C612 Express chipset RAM‐1 x 8GB DDR4‐2400 ECC RDIMM (Total 8GB) (Max 512GB, 08 DIMMs) HDDs‐1 x 1TB SATA Ent 7200 RPM 3.5 ODD‐1 x DVD RW RAID‐Onboard SATA3 (6Gbps) via C612 controller should support RAID 0, 1, 10 NIC‐Two Onboard Intel® i210‐AT Gigabit (10/100/1000 Mbps) Ethernet ports GPU‐1x GT 710 (2GB) Audio‐RealTek ALC1150 High Definition Audio Onboard Exp. Slots‐4 PCI‐E 3.0 x16 (run at 16/16/NA/8 or 16/8/8/8), 2 PCI‐E 2.0 x1 (in x4) Ports‐1 x Audio, 1x header, 6 x USB 3.0, 2x RJ45 LAN ports,  1 PS/2 Chassis‐Mid‐Tower (4x 3.5" internal SAS/SATA HDD Bays) P. Supply‐900W High Efficiency Power Supply Gold Level Certified OS‐1 x Window 10 Prof All necessary approvals as required at the discretion &amp; final directions of Consultants/ Owner. 3 year Comprehensive on‐site warranty"</t>
  </si>
  <si>
    <t>Supply installing testing &amp; commissioning of Intelligent access Controller; 2GB Flash memory; LCD Display; 8 Inputs &amp; 8 Outputs; 8 Wiegand Readers Designed for installing One AMC2, a power supply (APS PSU 60) and two batteries A power supply unit with an integrated battery charging device</t>
  </si>
  <si>
    <t>Supply installing testing &amp; commissioning  of Mifare Card Reader</t>
  </si>
  <si>
    <t>Supply installing testing &amp; commissioning of Biometric reader for server room and time and attendance</t>
  </si>
  <si>
    <t>Supply installing testing &amp; commissioning of Contactless Smart Card, 2k bit with 2 application areas</t>
  </si>
  <si>
    <t>Supply installing testing &amp; commissioning of 600# magnetic locks with inbuilt contact</t>
  </si>
  <si>
    <t>Supply installing testing &amp; commissioning of Recessed type Magnetic Contacts</t>
  </si>
  <si>
    <t>Supply installing testing &amp; commissioning of Green color emergency break glass Unit</t>
  </si>
  <si>
    <t>Supply installing testing &amp; commissioning of emergency exit push button at reception table</t>
  </si>
  <si>
    <t>(A) Force Majeure--Except for payment obligations, neither party will be liable to the other for any failure to meet its obligations due to any cause beyond the non-performing party's reasonable control. If the inability to perform continues for longer than 90 days, either party may terminate this Agreement by providing written notice to the other party and Buyer will pay J P Techatronics for products delivered and services performed prior to termination. Force majeure events may include but are not limited to: (1) government embargoes, (2) blockades, (3) seizure or freeze of assets, (4) delays or refusals to grant an export license or the suspension or revocation thereof, (5) any other acts of any government that would limit the ability for contract performance, (6) fires, earthquakes, floods, severe weather conditions, (7) any other acts of God, (8) quarantines or regional medical crises, (9) labor strikes or lockouts, (10) riots, strife, insurrection, civil disobedience, armed conflict, terrorism or war, declared or not (or impending threat of any of the foregoing, if such threat might reasonably be expected to cause injury to people or
property), (11) shortages or inability to obtain materials or components and (12) inability or refusal by Buyer's directed third party suppliers to provide J P Techatronics parts, services, manuals, or other information necessary to the goods or services to be provided by J P Techatronics under this Agreement.                                                                                                                                                                                                                                                         (B) Order Adjustment-- If a force majeure event causes a delay, then the date of performance will be extended by the period of time that the non-performing party is actually delayed or for any other period as the parties may agree in writing.</t>
  </si>
  <si>
    <t>Unless other acceptance criterion has been agreed to by the Parties under this Agreement the Buyer will inspect Equipment within a reasonable period after delivery not to exceed 15 calendar days. Equipment will be presumed accepted unless J P Techatronics receives written notice of rejection explaining the basis for rejection within the same timeframe. J P Techatronics will have a reasonable opportunity to repair or replace rejected Equipment, at its option. J P Techatronics assumes shipping costs in an amount not to exceed normal surface shipping charges to J P Techatronics's designated facility for the return of properly rejected Equipment. Following initial delivery, the party initiating shipment will bear the risk of loss or damage to Equipment in transit. If J P Techatronics reasonably determines that rejection was improper, Buyer will be responsible for all expenses caused by the improper rejection.</t>
  </si>
  <si>
    <t>F</t>
  </si>
  <si>
    <t>G</t>
  </si>
  <si>
    <t>H</t>
  </si>
  <si>
    <t>I</t>
  </si>
  <si>
    <t>J</t>
  </si>
  <si>
    <t>Uom</t>
  </si>
  <si>
    <t>ACCESS CONTROL</t>
  </si>
  <si>
    <t>RJ 45 Connector With Crimping etc complete</t>
  </si>
  <si>
    <t>WD Purple Surveillance Hard Disk 4 TB</t>
  </si>
  <si>
    <t>Dahua 5 MP Bullet Camera, 3.6mm</t>
  </si>
  <si>
    <t>Dahua 16 Ch NVR</t>
  </si>
  <si>
    <t>POE Switch 08 Port 1/1000 MBPS) GIGA</t>
  </si>
  <si>
    <t>Network Rack 4 U</t>
  </si>
  <si>
    <t>Dahua 5 MPDome Camera</t>
  </si>
  <si>
    <t>CAT 6 Cable per mtr</t>
  </si>
  <si>
    <t>UPS 1 KVA</t>
  </si>
  <si>
    <t>Spike Guard</t>
  </si>
  <si>
    <t>CAT Cable Laying with Covering PVC</t>
  </si>
  <si>
    <t>Option 1</t>
  </si>
  <si>
    <t>Option 2</t>
  </si>
  <si>
    <t>If required:-</t>
  </si>
  <si>
    <t>1)Display 32'' @ 32990 + GST</t>
  </si>
  <si>
    <t>2) HDMI cable (3mtrs) @ 550/- + GST</t>
  </si>
  <si>
    <t>If required extra CAT 6 Cable per mtr to be charged @ 40/- per mtr + GST</t>
  </si>
  <si>
    <t>If required extra CAT Cable Laying with Covering PVC to be charged @ 60/- per mtr + GST</t>
  </si>
  <si>
    <t>8 Port POE Giga Switch D link or Secue Eye or Similar</t>
  </si>
  <si>
    <t>HDMI cable (3mtrs)</t>
  </si>
  <si>
    <t>WD Purple Surveillance Hard Disk 2 TB</t>
  </si>
  <si>
    <t>Honeywell NVR Professional Series 5CH</t>
  </si>
  <si>
    <t>I-HIB4PI-LS</t>
  </si>
  <si>
    <t>I-HNVR-1105</t>
  </si>
  <si>
    <t>Supply and laying of cat 6 cables through PVC pipe / casing caping to be chrarged as actualls @ 95/- per mtr + GST</t>
  </si>
  <si>
    <t>1)Display 19'' @7900 + GST</t>
  </si>
  <si>
    <t>2) Spike Board @ 600/- + GST</t>
  </si>
  <si>
    <t>In lieu of</t>
  </si>
  <si>
    <t>I-HIB5PI-VS</t>
  </si>
  <si>
    <t>Honeywell 4MP IP Starlight Fixed Lens Bullet ,with inbuilt SD card Slot POE, IP67 Tripwire/Perimeter</t>
  </si>
  <si>
    <r>
      <t>1)</t>
    </r>
    <r>
      <rPr>
        <sz val="10"/>
        <color theme="1"/>
        <rFont val="Calibri"/>
        <family val="2"/>
        <scheme val="minor"/>
      </rPr>
      <t xml:space="preserve"> </t>
    </r>
    <r>
      <rPr>
        <b/>
        <sz val="10"/>
        <color theme="1"/>
        <rFont val="Calibri"/>
        <family val="2"/>
        <scheme val="minor"/>
      </rPr>
      <t>Honeywell 4 MP verifocal Bullet with inbuilt Audio 2.8 -12 MM verifocal lens Tripwire/Perimeter @17360/- + GST</t>
    </r>
  </si>
  <si>
    <t>1*</t>
  </si>
  <si>
    <t>Bosh 12/30W Wooden Cabinet Speaker</t>
  </si>
  <si>
    <t>Plana 240W Mixing Amplifier</t>
  </si>
  <si>
    <t>Bosh or Similar Table Micro Phone</t>
  </si>
  <si>
    <t>Audio cabling to be charged as actualls @ 100 per mtr + GST</t>
  </si>
  <si>
    <t>KNX Messung 4 fold analog 0-10V dimmer</t>
  </si>
  <si>
    <t>Honeywell Motion Sensor</t>
  </si>
  <si>
    <t>Zennio 11 zone touch keypad</t>
  </si>
  <si>
    <t>Gateway for Zennio touch keypad</t>
  </si>
  <si>
    <t>640mA KNX Power Supply</t>
  </si>
  <si>
    <t>KNX Cable to be charged as actuals @ 120/- + GST</t>
  </si>
  <si>
    <t>KNX Programming Charges</t>
  </si>
  <si>
    <t>KNX Interfacing Charges</t>
  </si>
  <si>
    <t>KNX 16Ch Relay</t>
  </si>
  <si>
    <t>3) Network Rack @ 2900/- + GST</t>
  </si>
  <si>
    <t>4) HDMI cable (3mtrs) @ 550/- + GST</t>
  </si>
  <si>
    <t>Dahua 2 MP IP Bullet Camera</t>
  </si>
  <si>
    <t>8 Port POE Switch D link or Secue Eye or Similar</t>
  </si>
  <si>
    <t>Dahua 4 CH NVR Professional Series</t>
  </si>
  <si>
    <r>
      <t>1) Dahua</t>
    </r>
    <r>
      <rPr>
        <sz val="10"/>
        <color theme="1"/>
        <rFont val="Calibri"/>
        <family val="2"/>
        <scheme val="minor"/>
      </rPr>
      <t xml:space="preserve"> </t>
    </r>
    <r>
      <rPr>
        <b/>
        <sz val="10"/>
        <color theme="1"/>
        <rFont val="Calibri"/>
        <family val="2"/>
        <scheme val="minor"/>
      </rPr>
      <t>4MP IP Bullet Camera @6260/- + GST</t>
    </r>
  </si>
  <si>
    <t>Dahua/W Box 2 MP IP Bullet Camera</t>
  </si>
  <si>
    <t>Dahua/ Wbox 16 CH NVR Professional Series</t>
  </si>
  <si>
    <r>
      <t>1) Dahua/ Wbox</t>
    </r>
    <r>
      <rPr>
        <sz val="10"/>
        <color theme="1"/>
        <rFont val="Calibri"/>
        <family val="2"/>
        <scheme val="minor"/>
      </rPr>
      <t xml:space="preserve"> </t>
    </r>
    <r>
      <rPr>
        <b/>
        <sz val="10"/>
        <color theme="1"/>
        <rFont val="Calibri"/>
        <family val="2"/>
        <scheme val="minor"/>
      </rPr>
      <t>4MP IP Bullet Camera @6260/- + GST</t>
    </r>
  </si>
  <si>
    <r>
      <t>1)</t>
    </r>
    <r>
      <rPr>
        <sz val="10"/>
        <color theme="1"/>
        <rFont val="Calibri"/>
        <family val="2"/>
        <scheme val="minor"/>
      </rPr>
      <t xml:space="preserve"> </t>
    </r>
    <r>
      <rPr>
        <b/>
        <sz val="10"/>
        <color theme="1"/>
        <rFont val="Calibri"/>
        <family val="2"/>
        <scheme val="minor"/>
      </rPr>
      <t>Honeywell 4MP IP Starlight Fixed Lens Bullet ,with inbuilt SD card Slot POE, IP67 Tripwire/Perimeter @ 8900/-+GST</t>
    </r>
  </si>
  <si>
    <t>Honeywell 2MP IP Fixed Lens Bullet Camera with inbuilt,SD Card Slot</t>
  </si>
  <si>
    <t>BNC Connector</t>
  </si>
  <si>
    <t>Power Connector</t>
  </si>
  <si>
    <t>Power Supply</t>
  </si>
  <si>
    <t>Enclosure with mounting</t>
  </si>
  <si>
    <t>Dahua/W Box 8 CH DVR, Professional series</t>
  </si>
  <si>
    <t>Honeywell 5MP Bullet Camera</t>
  </si>
  <si>
    <t>Honeywell 8 CH DVR, Professional series</t>
  </si>
  <si>
    <t>Cabling with Cat 6 with casing, cabling, laying @ 95/- + GST per mtr as actuals</t>
  </si>
  <si>
    <t>2) Network Rack @ 2900/- + GST</t>
  </si>
  <si>
    <t>3) Spike Board @ 600/- + GST</t>
  </si>
  <si>
    <t>Dahua / W Box 5MP Bullet Camera</t>
  </si>
  <si>
    <t>Dahua / W Box 5MP Dome Camera</t>
  </si>
  <si>
    <t>Dahua/W Box 2 MP IP Dome Camera</t>
  </si>
  <si>
    <t>Dahua/W Box 4 CH DVR, Professional series</t>
  </si>
  <si>
    <t>Dahua/ Wbox 4 CH NVR Professional Series</t>
  </si>
  <si>
    <t>4 + 2 Port POE Switch D link or Secue Eye or Similar</t>
  </si>
  <si>
    <t>WD Purple Surveillance Hard Disk 1 TB</t>
  </si>
  <si>
    <t>DISCOUNTED PRICE</t>
  </si>
  <si>
    <t>Note : Avove prices are considered as discounted prices of 20%</t>
  </si>
  <si>
    <t>Cabling RJ 59 copper + 3 / Cat 6 with casing, cabling, laying @ 95/- + GST per mtr as actuals</t>
  </si>
  <si>
    <t>Option 3</t>
  </si>
  <si>
    <t>Basic Software Chrges</t>
  </si>
  <si>
    <t>Dahua or Similar Face recognition access controller Biometric Device IP - Face / Finger / Card,  6000 users. 2MP wide - angle dual lens camera, support DWDR white light fill light and IR fill light.</t>
  </si>
  <si>
    <t>Basic Software</t>
  </si>
  <si>
    <t>1 KVA ONLINE UPS BUILT IN BATTERY</t>
  </si>
  <si>
    <t>TESTING COMMISSIONING</t>
  </si>
  <si>
    <t>Port forwarding and network interfacing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</si>
</sst>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4">
    <font>
      <sz val="11"/>
      <color theme="1"/>
      <name val="Calibri"/>
      <family val="2"/>
      <scheme val="minor"/>
    </font>
    <font>
      <sz val="10"/>
      <color theme="1"/>
      <name val="Calibri  "/>
    </font>
    <font>
      <sz val="10"/>
      <color rgb="FF222222"/>
      <name val="Calibri  "/>
    </font>
    <font>
      <b/>
      <sz val="10"/>
      <color theme="1"/>
      <name val="Calibri  "/>
    </font>
    <font>
      <b/>
      <sz val="12"/>
      <color theme="1"/>
      <name val="Calibri  "/>
    </font>
    <font>
      <b/>
      <sz val="10"/>
      <name val="Calibri  "/>
    </font>
    <font>
      <sz val="10"/>
      <color rgb="FF000000"/>
      <name val="Calibri  "/>
    </font>
    <font>
      <sz val="10"/>
      <name val="Calibri  "/>
    </font>
    <font>
      <b/>
      <sz val="11"/>
      <color theme="1"/>
      <name val="Calibri"/>
      <family val="2"/>
      <scheme val="minor"/>
    </font>
    <font>
      <b/>
      <sz val="10"/>
      <color theme="1"/>
      <name val="Calibri"/>
      <family val="2"/>
      <scheme val="minor"/>
    </font>
    <font>
      <sz val="10"/>
      <color theme="1"/>
      <name val="Calibri"/>
      <family val="2"/>
      <scheme val="minor"/>
    </font>
    <font>
      <b/>
      <sz val="11"/>
      <color rgb="FF000000"/>
      <name val="Calibri-Bold"/>
    </font>
    <font>
      <b/>
      <sz val="12"/>
      <color theme="1"/>
      <name val="Calibri"/>
      <family val="2"/>
      <scheme val="minor"/>
    </font>
    <font>
      <sz val="12"/>
      <color theme="1"/>
      <name val="Calibri"/>
      <family val="2"/>
      <scheme val="minor"/>
    </font>
  </fonts>
  <fills count="4">
    <fill>
      <patternFill patternType="none"/>
    </fill>
    <fill>
      <patternFill patternType="gray125"/>
    </fill>
    <fill>
      <patternFill patternType="solid">
        <fgColor rgb="FFFFFFFF"/>
        <bgColor indexed="64"/>
      </patternFill>
    </fill>
    <fill>
      <patternFill patternType="solid">
        <fgColor rgb="FFC4BD97"/>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1">
    <xf numFmtId="0" fontId="0" fillId="0" borderId="0"/>
  </cellStyleXfs>
  <cellXfs count="80">
    <xf numFmtId="0" fontId="0" fillId="0" borderId="0" xfId="0"/>
    <xf numFmtId="0" fontId="2" fillId="2" borderId="1" xfId="0" applyFont="1" applyFill="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0" xfId="0" applyFont="1" applyAlignment="1">
      <alignment horizontal="center" vertical="center" wrapText="1"/>
    </xf>
    <xf numFmtId="0" fontId="3" fillId="0" borderId="0" xfId="0" applyFont="1" applyBorder="1" applyAlignment="1">
      <alignment horizontal="center" vertical="center" wrapText="1"/>
    </xf>
    <xf numFmtId="0" fontId="1" fillId="0" borderId="0" xfId="0" applyFont="1" applyAlignment="1">
      <alignment horizontal="left" vertical="top"/>
    </xf>
    <xf numFmtId="0" fontId="1" fillId="0" borderId="0" xfId="0" applyFont="1"/>
    <xf numFmtId="0" fontId="6" fillId="0" borderId="1" xfId="0" applyFont="1" applyBorder="1" applyAlignment="1">
      <alignment horizontal="center" vertical="center" wrapText="1"/>
    </xf>
    <xf numFmtId="0" fontId="1" fillId="0" borderId="0" xfId="0" applyFont="1" applyAlignment="1">
      <alignment horizontal="center"/>
    </xf>
    <xf numFmtId="0" fontId="1" fillId="0" borderId="0" xfId="0" applyFont="1" applyAlignment="1">
      <alignment horizontal="center" vertical="center"/>
    </xf>
    <xf numFmtId="0" fontId="1" fillId="0" borderId="0" xfId="0" applyFont="1" applyBorder="1" applyAlignment="1">
      <alignment horizontal="left" vertical="top" wrapText="1"/>
    </xf>
    <xf numFmtId="0" fontId="7" fillId="0" borderId="1" xfId="0" applyFont="1" applyBorder="1" applyAlignment="1">
      <alignment horizontal="center" vertical="center" wrapText="1"/>
    </xf>
    <xf numFmtId="0" fontId="5" fillId="3" borderId="1" xfId="0" applyFont="1" applyFill="1" applyBorder="1" applyAlignment="1">
      <alignment horizontal="center" vertical="center" wrapText="1"/>
    </xf>
    <xf numFmtId="1" fontId="6" fillId="0" borderId="1" xfId="0" applyNumberFormat="1" applyFont="1" applyBorder="1" applyAlignment="1">
      <alignment horizontal="center" vertical="center" wrapText="1" shrinkToFit="1"/>
    </xf>
    <xf numFmtId="0" fontId="6" fillId="0" borderId="0" xfId="0" applyFont="1" applyBorder="1" applyAlignment="1">
      <alignment horizontal="center" vertical="center" wrapText="1"/>
    </xf>
    <xf numFmtId="0" fontId="7" fillId="0" borderId="0" xfId="0" applyFont="1" applyBorder="1" applyAlignment="1">
      <alignment horizontal="center" vertical="center" wrapText="1"/>
    </xf>
    <xf numFmtId="1" fontId="6" fillId="0" borderId="0" xfId="0" applyNumberFormat="1" applyFont="1" applyBorder="1" applyAlignment="1">
      <alignment horizontal="center" vertical="center" wrapText="1" shrinkToFit="1"/>
    </xf>
    <xf numFmtId="0" fontId="1" fillId="0" borderId="0" xfId="0" applyFont="1" applyBorder="1" applyAlignment="1">
      <alignment horizontal="center" vertical="center" wrapText="1"/>
    </xf>
    <xf numFmtId="0" fontId="1" fillId="0" borderId="0" xfId="0" applyFont="1" applyBorder="1"/>
    <xf numFmtId="0" fontId="6" fillId="0" borderId="0" xfId="0" applyFont="1" applyBorder="1" applyAlignment="1">
      <alignment vertical="center" wrapText="1"/>
    </xf>
    <xf numFmtId="0" fontId="7" fillId="0" borderId="6" xfId="0" applyFont="1" applyBorder="1" applyAlignment="1">
      <alignment horizontal="center" vertical="center" wrapText="1"/>
    </xf>
    <xf numFmtId="0" fontId="1" fillId="0" borderId="5" xfId="0" applyFont="1" applyBorder="1" applyAlignment="1">
      <alignment horizontal="center" vertical="center" wrapText="1"/>
    </xf>
    <xf numFmtId="0" fontId="6" fillId="0" borderId="6" xfId="0" applyFont="1" applyBorder="1" applyAlignment="1">
      <alignment horizontal="center" vertical="center" wrapText="1"/>
    </xf>
    <xf numFmtId="0" fontId="0" fillId="0" borderId="1" xfId="0" applyBorder="1" applyAlignment="1">
      <alignment horizontal="center" vertical="center" wrapText="1"/>
    </xf>
    <xf numFmtId="0" fontId="8" fillId="0" borderId="1" xfId="0" applyFont="1" applyBorder="1" applyAlignment="1">
      <alignment horizontal="center" vertical="center" wrapText="1"/>
    </xf>
    <xf numFmtId="0" fontId="4" fillId="0" borderId="1" xfId="0" applyFont="1" applyBorder="1" applyAlignment="1">
      <alignment horizontal="center" vertical="center" wrapText="1"/>
    </xf>
    <xf numFmtId="0" fontId="5" fillId="3" borderId="1" xfId="0" applyFont="1" applyFill="1" applyBorder="1" applyAlignment="1">
      <alignment horizontal="center" vertical="center" wrapText="1"/>
    </xf>
    <xf numFmtId="0" fontId="1" fillId="0" borderId="0" xfId="0" applyFont="1" applyBorder="1" applyAlignment="1">
      <alignment horizontal="left" vertical="top" wrapText="1"/>
    </xf>
    <xf numFmtId="0" fontId="10" fillId="0" borderId="1" xfId="0" applyFont="1" applyBorder="1" applyAlignment="1">
      <alignment horizontal="center" vertical="center" wrapText="1"/>
    </xf>
    <xf numFmtId="0" fontId="7" fillId="0" borderId="0" xfId="0" applyFont="1" applyFill="1" applyBorder="1" applyAlignment="1">
      <alignment horizontal="center" vertical="center" wrapText="1"/>
    </xf>
    <xf numFmtId="0" fontId="9" fillId="0" borderId="1" xfId="0" applyFont="1" applyBorder="1" applyAlignment="1">
      <alignment horizontal="center" vertical="center" wrapText="1"/>
    </xf>
    <xf numFmtId="0" fontId="1" fillId="0" borderId="0" xfId="0" applyFont="1" applyFill="1"/>
    <xf numFmtId="0" fontId="0" fillId="0" borderId="0" xfId="0" applyAlignment="1">
      <alignment wrapText="1"/>
    </xf>
    <xf numFmtId="0" fontId="10" fillId="0" borderId="0" xfId="0" applyFont="1" applyAlignment="1"/>
    <xf numFmtId="0" fontId="10" fillId="0" borderId="0" xfId="0" applyFont="1" applyAlignment="1">
      <alignment wrapText="1"/>
    </xf>
    <xf numFmtId="0" fontId="10" fillId="0" borderId="0" xfId="0" applyFont="1" applyAlignment="1">
      <alignment horizontal="left" vertical="top"/>
    </xf>
    <xf numFmtId="0" fontId="0" fillId="0" borderId="0" xfId="0" applyBorder="1" applyAlignment="1">
      <alignment horizontal="left" vertical="top"/>
    </xf>
    <xf numFmtId="0" fontId="11" fillId="0" borderId="0" xfId="0" applyFont="1" applyAlignment="1">
      <alignment vertical="center" wrapText="1"/>
    </xf>
    <xf numFmtId="0" fontId="9" fillId="0" borderId="0" xfId="0" applyFont="1" applyAlignment="1"/>
    <xf numFmtId="0" fontId="8" fillId="0" borderId="0" xfId="0" applyFont="1"/>
    <xf numFmtId="0" fontId="9" fillId="0" borderId="0" xfId="0" applyFont="1" applyBorder="1" applyAlignment="1">
      <alignment vertical="top" wrapText="1"/>
    </xf>
    <xf numFmtId="0" fontId="0" fillId="0" borderId="0" xfId="0" applyAlignment="1"/>
    <xf numFmtId="0" fontId="9" fillId="0" borderId="0" xfId="0" applyFont="1" applyBorder="1" applyAlignment="1">
      <alignment vertical="top"/>
    </xf>
    <xf numFmtId="0" fontId="12" fillId="0" borderId="1" xfId="0" applyFont="1" applyBorder="1" applyAlignment="1">
      <alignment horizontal="center" vertical="center" wrapText="1"/>
    </xf>
    <xf numFmtId="0" fontId="13" fillId="0" borderId="1" xfId="0" applyFont="1" applyBorder="1" applyAlignment="1">
      <alignment horizontal="center" vertical="center" wrapText="1"/>
    </xf>
    <xf numFmtId="0" fontId="8" fillId="0" borderId="0" xfId="0" applyFont="1" applyAlignment="1">
      <alignment horizontal="left" vertical="top"/>
    </xf>
    <xf numFmtId="0" fontId="8" fillId="0" borderId="0" xfId="0" applyFont="1" applyAlignment="1"/>
    <xf numFmtId="0" fontId="8" fillId="0" borderId="0" xfId="0" applyFont="1" applyAlignment="1">
      <alignment horizontal="left" vertical="top"/>
    </xf>
    <xf numFmtId="0" fontId="8" fillId="0" borderId="0" xfId="0" applyFont="1" applyAlignment="1">
      <alignment horizontal="left" vertical="top"/>
    </xf>
    <xf numFmtId="0" fontId="3" fillId="0" borderId="2" xfId="0" applyFont="1" applyBorder="1" applyAlignment="1">
      <alignment horizontal="center" vertical="center" wrapText="1"/>
    </xf>
    <xf numFmtId="0" fontId="3" fillId="0" borderId="3" xfId="0" applyFont="1" applyBorder="1" applyAlignment="1">
      <alignment horizontal="center" vertical="center" wrapText="1"/>
    </xf>
    <xf numFmtId="0" fontId="3" fillId="0" borderId="4" xfId="0" applyFont="1" applyBorder="1" applyAlignment="1">
      <alignment horizontal="center" vertical="center" wrapText="1"/>
    </xf>
    <xf numFmtId="0" fontId="5" fillId="3" borderId="2" xfId="0" applyFont="1" applyFill="1" applyBorder="1" applyAlignment="1">
      <alignment horizontal="center" vertical="center" wrapText="1"/>
    </xf>
    <xf numFmtId="0" fontId="5" fillId="3" borderId="3" xfId="0" applyFont="1" applyFill="1" applyBorder="1" applyAlignment="1">
      <alignment horizontal="center" vertical="center" wrapText="1"/>
    </xf>
    <xf numFmtId="0" fontId="5" fillId="3" borderId="4" xfId="0" applyFont="1" applyFill="1" applyBorder="1" applyAlignment="1">
      <alignment horizontal="center" vertical="center" wrapText="1"/>
    </xf>
    <xf numFmtId="0" fontId="7" fillId="0" borderId="1" xfId="0" applyFont="1" applyBorder="1" applyAlignment="1">
      <alignment horizontal="center" vertical="center" wrapText="1"/>
    </xf>
    <xf numFmtId="0" fontId="5" fillId="3" borderId="1" xfId="0" applyFont="1" applyFill="1" applyBorder="1" applyAlignment="1">
      <alignment horizontal="center" vertical="center" wrapText="1"/>
    </xf>
    <xf numFmtId="1" fontId="6" fillId="0" borderId="1" xfId="0" applyNumberFormat="1" applyFont="1" applyBorder="1" applyAlignment="1">
      <alignment horizontal="center" vertical="center" wrapText="1" shrinkToFit="1"/>
    </xf>
    <xf numFmtId="0" fontId="1" fillId="0" borderId="1" xfId="0" applyFont="1" applyBorder="1" applyAlignment="1">
      <alignment horizontal="center" vertical="center" wrapText="1"/>
    </xf>
    <xf numFmtId="0" fontId="7" fillId="0" borderId="0" xfId="0" applyFont="1" applyFill="1" applyBorder="1" applyAlignment="1">
      <alignment horizontal="center" vertical="center" wrapText="1"/>
    </xf>
    <xf numFmtId="0" fontId="1" fillId="0" borderId="0" xfId="0" applyFont="1" applyBorder="1" applyAlignment="1">
      <alignment horizontal="center" vertical="center" wrapText="1"/>
    </xf>
    <xf numFmtId="0" fontId="4" fillId="0" borderId="2" xfId="0" applyFont="1" applyBorder="1" applyAlignment="1">
      <alignment horizontal="center" vertical="center" wrapText="1"/>
    </xf>
    <xf numFmtId="0" fontId="4" fillId="0" borderId="3" xfId="0" applyFont="1" applyBorder="1" applyAlignment="1">
      <alignment horizontal="center" vertical="center" wrapText="1"/>
    </xf>
    <xf numFmtId="0" fontId="4" fillId="0" borderId="4" xfId="0" applyFont="1" applyBorder="1" applyAlignment="1">
      <alignment horizontal="center" vertical="center" wrapText="1"/>
    </xf>
    <xf numFmtId="0" fontId="8" fillId="0" borderId="2" xfId="0" applyFont="1" applyBorder="1" applyAlignment="1">
      <alignment horizontal="center" vertical="center" wrapText="1"/>
    </xf>
    <xf numFmtId="0" fontId="8" fillId="0" borderId="3" xfId="0" applyFont="1" applyBorder="1" applyAlignment="1">
      <alignment horizontal="center" vertical="center" wrapText="1"/>
    </xf>
    <xf numFmtId="0" fontId="8" fillId="0" borderId="4" xfId="0" applyFont="1" applyBorder="1" applyAlignment="1">
      <alignment horizontal="center" vertical="center" wrapText="1"/>
    </xf>
    <xf numFmtId="0" fontId="9" fillId="0" borderId="7" xfId="0" applyFont="1" applyBorder="1" applyAlignment="1">
      <alignment horizontal="left" vertical="top" wrapText="1"/>
    </xf>
    <xf numFmtId="0" fontId="9" fillId="0" borderId="8" xfId="0" applyFont="1" applyBorder="1" applyAlignment="1">
      <alignment horizontal="left" vertical="top" wrapText="1"/>
    </xf>
    <xf numFmtId="0" fontId="9" fillId="0" borderId="9" xfId="0" applyFont="1" applyBorder="1" applyAlignment="1">
      <alignment horizontal="left" vertical="top" wrapText="1"/>
    </xf>
    <xf numFmtId="0" fontId="9" fillId="0" borderId="10" xfId="0" applyFont="1" applyBorder="1" applyAlignment="1">
      <alignment horizontal="left" vertical="top" wrapText="1"/>
    </xf>
    <xf numFmtId="0" fontId="9" fillId="0" borderId="11" xfId="0" applyFont="1" applyBorder="1" applyAlignment="1">
      <alignment horizontal="left" vertical="top" wrapText="1"/>
    </xf>
    <xf numFmtId="0" fontId="9" fillId="0" borderId="12" xfId="0" applyFont="1" applyBorder="1" applyAlignment="1">
      <alignment horizontal="left" vertical="top" wrapText="1"/>
    </xf>
    <xf numFmtId="0" fontId="9" fillId="0" borderId="1" xfId="0" applyFont="1" applyBorder="1" applyAlignment="1">
      <alignment horizontal="left" vertical="top" wrapText="1"/>
    </xf>
    <xf numFmtId="0" fontId="8" fillId="0" borderId="0" xfId="0" applyFont="1" applyAlignment="1">
      <alignment horizontal="left" vertical="top"/>
    </xf>
    <xf numFmtId="0" fontId="10" fillId="0" borderId="0" xfId="0" applyFont="1" applyAlignment="1">
      <alignment horizontal="left" vertical="top"/>
    </xf>
    <xf numFmtId="0" fontId="12" fillId="0" borderId="2" xfId="0" applyFont="1" applyBorder="1" applyAlignment="1">
      <alignment horizontal="center" vertical="center" wrapText="1"/>
    </xf>
    <xf numFmtId="0" fontId="12" fillId="0" borderId="3" xfId="0" applyFont="1" applyBorder="1" applyAlignment="1">
      <alignment horizontal="center" vertical="center" wrapText="1"/>
    </xf>
    <xf numFmtId="0" fontId="12" fillId="0" borderId="4" xfId="0" applyFont="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7"/>
  <sheetViews>
    <sheetView topLeftCell="A19" workbookViewId="0">
      <selection activeCell="B44" sqref="B44"/>
    </sheetView>
  </sheetViews>
  <sheetFormatPr defaultRowHeight="13.2"/>
  <cols>
    <col min="1" max="1" width="6.33203125" style="4" customWidth="1"/>
    <col min="2" max="2" width="49.21875" style="4" customWidth="1"/>
    <col min="3" max="3" width="6.5546875" style="4" customWidth="1"/>
    <col min="4" max="4" width="8.33203125" style="4" customWidth="1"/>
    <col min="5" max="16384" width="8.88671875" style="4"/>
  </cols>
  <sheetData>
    <row r="1" spans="1:5" ht="15.6" customHeight="1">
      <c r="A1" s="3" t="s">
        <v>0</v>
      </c>
      <c r="B1" s="3" t="s">
        <v>1</v>
      </c>
      <c r="C1" s="3" t="s">
        <v>20</v>
      </c>
      <c r="D1" s="3" t="s">
        <v>19</v>
      </c>
      <c r="E1" s="3" t="s">
        <v>2</v>
      </c>
    </row>
    <row r="2" spans="1:5" ht="23.4" customHeight="1">
      <c r="A2" s="2">
        <v>1</v>
      </c>
      <c r="B2" s="2" t="s">
        <v>3</v>
      </c>
      <c r="C2" s="2">
        <v>4</v>
      </c>
      <c r="D2" s="2">
        <v>49500</v>
      </c>
      <c r="E2" s="2">
        <f>C2*D2</f>
        <v>198000</v>
      </c>
    </row>
    <row r="3" spans="1:5">
      <c r="A3" s="1">
        <v>2</v>
      </c>
      <c r="B3" s="1" t="s">
        <v>4</v>
      </c>
      <c r="C3" s="1">
        <v>4</v>
      </c>
      <c r="D3" s="2">
        <v>19800</v>
      </c>
      <c r="E3" s="2">
        <f t="shared" ref="E3:E17" si="0">C3*D3</f>
        <v>79200</v>
      </c>
    </row>
    <row r="4" spans="1:5">
      <c r="A4" s="1">
        <v>3</v>
      </c>
      <c r="B4" s="1" t="s">
        <v>5</v>
      </c>
      <c r="C4" s="1">
        <v>8</v>
      </c>
      <c r="D4" s="2">
        <v>7800</v>
      </c>
      <c r="E4" s="2">
        <f t="shared" si="0"/>
        <v>62400</v>
      </c>
    </row>
    <row r="5" spans="1:5">
      <c r="A5" s="1">
        <v>4</v>
      </c>
      <c r="B5" s="1" t="s">
        <v>6</v>
      </c>
      <c r="C5" s="1">
        <v>1</v>
      </c>
      <c r="D5" s="2">
        <v>3500</v>
      </c>
      <c r="E5" s="2">
        <f t="shared" si="0"/>
        <v>3500</v>
      </c>
    </row>
    <row r="6" spans="1:5">
      <c r="A6" s="1">
        <v>5</v>
      </c>
      <c r="B6" s="1" t="s">
        <v>7</v>
      </c>
      <c r="C6" s="1">
        <v>12</v>
      </c>
      <c r="D6" s="2">
        <v>270</v>
      </c>
      <c r="E6" s="2">
        <f t="shared" si="0"/>
        <v>3240</v>
      </c>
    </row>
    <row r="7" spans="1:5">
      <c r="A7" s="1">
        <v>6</v>
      </c>
      <c r="B7" s="1" t="s">
        <v>8</v>
      </c>
      <c r="C7" s="1">
        <v>2</v>
      </c>
      <c r="D7" s="2">
        <v>1250</v>
      </c>
      <c r="E7" s="2">
        <f t="shared" si="0"/>
        <v>2500</v>
      </c>
    </row>
    <row r="8" spans="1:5">
      <c r="A8" s="1">
        <v>7</v>
      </c>
      <c r="B8" s="1" t="s">
        <v>9</v>
      </c>
      <c r="C8" s="1">
        <v>8</v>
      </c>
      <c r="D8" s="2">
        <v>3500</v>
      </c>
      <c r="E8" s="2">
        <f t="shared" si="0"/>
        <v>28000</v>
      </c>
    </row>
    <row r="9" spans="1:5">
      <c r="A9" s="1">
        <v>8</v>
      </c>
      <c r="B9" s="1" t="s">
        <v>10</v>
      </c>
      <c r="C9" s="1">
        <v>2</v>
      </c>
      <c r="D9" s="2">
        <v>4300</v>
      </c>
      <c r="E9" s="2">
        <f t="shared" si="0"/>
        <v>8600</v>
      </c>
    </row>
    <row r="10" spans="1:5">
      <c r="A10" s="1">
        <v>9</v>
      </c>
      <c r="B10" s="1" t="s">
        <v>11</v>
      </c>
      <c r="C10" s="1">
        <v>170</v>
      </c>
      <c r="D10" s="2">
        <v>180</v>
      </c>
      <c r="E10" s="2">
        <f t="shared" si="0"/>
        <v>30600</v>
      </c>
    </row>
    <row r="11" spans="1:5">
      <c r="A11" s="1">
        <v>10</v>
      </c>
      <c r="B11" s="1" t="s">
        <v>12</v>
      </c>
      <c r="C11" s="1">
        <v>170</v>
      </c>
      <c r="D11" s="2">
        <v>180</v>
      </c>
      <c r="E11" s="2">
        <f t="shared" si="0"/>
        <v>30600</v>
      </c>
    </row>
    <row r="12" spans="1:5">
      <c r="A12" s="1">
        <v>11</v>
      </c>
      <c r="B12" s="1" t="s">
        <v>13</v>
      </c>
      <c r="C12" s="1">
        <v>160</v>
      </c>
      <c r="D12" s="2">
        <v>180</v>
      </c>
      <c r="E12" s="2">
        <f t="shared" si="0"/>
        <v>28800</v>
      </c>
    </row>
    <row r="13" spans="1:5" ht="26.4">
      <c r="A13" s="1">
        <v>12</v>
      </c>
      <c r="B13" s="1" t="s">
        <v>14</v>
      </c>
      <c r="C13" s="1">
        <v>2</v>
      </c>
      <c r="D13" s="2">
        <v>24900</v>
      </c>
      <c r="E13" s="2">
        <f t="shared" si="0"/>
        <v>49800</v>
      </c>
    </row>
    <row r="14" spans="1:5">
      <c r="A14" s="1">
        <v>13</v>
      </c>
      <c r="B14" s="1" t="s">
        <v>15</v>
      </c>
      <c r="C14" s="1">
        <v>1</v>
      </c>
      <c r="D14" s="2">
        <v>280</v>
      </c>
      <c r="E14" s="2">
        <f t="shared" si="0"/>
        <v>280</v>
      </c>
    </row>
    <row r="15" spans="1:5">
      <c r="A15" s="1">
        <v>14</v>
      </c>
      <c r="B15" s="1" t="s">
        <v>16</v>
      </c>
      <c r="C15" s="1">
        <v>80</v>
      </c>
      <c r="D15" s="2">
        <v>120</v>
      </c>
      <c r="E15" s="2">
        <f t="shared" si="0"/>
        <v>9600</v>
      </c>
    </row>
    <row r="16" spans="1:5">
      <c r="A16" s="1">
        <v>15</v>
      </c>
      <c r="B16" s="1" t="s">
        <v>17</v>
      </c>
      <c r="C16" s="1">
        <v>10</v>
      </c>
      <c r="D16" s="2">
        <v>120</v>
      </c>
      <c r="E16" s="2">
        <f t="shared" si="0"/>
        <v>1200</v>
      </c>
    </row>
    <row r="17" spans="1:5">
      <c r="A17" s="1">
        <v>16</v>
      </c>
      <c r="B17" s="1" t="s">
        <v>18</v>
      </c>
      <c r="C17" s="1">
        <v>25</v>
      </c>
      <c r="D17" s="2">
        <v>110</v>
      </c>
      <c r="E17" s="2">
        <f t="shared" si="0"/>
        <v>2750</v>
      </c>
    </row>
    <row r="18" spans="1:5" ht="14.4" customHeight="1">
      <c r="A18" s="50" t="s">
        <v>2</v>
      </c>
      <c r="B18" s="51"/>
      <c r="C18" s="51"/>
      <c r="D18" s="52"/>
      <c r="E18" s="3">
        <f>SUM(E2:E17)</f>
        <v>539070</v>
      </c>
    </row>
    <row r="19" spans="1:5" ht="14.4" customHeight="1">
      <c r="A19" s="5"/>
      <c r="B19" s="5"/>
      <c r="C19" s="5"/>
      <c r="D19" s="5"/>
      <c r="E19" s="5"/>
    </row>
    <row r="20" spans="1:5">
      <c r="A20" s="6" t="s">
        <v>26</v>
      </c>
    </row>
    <row r="21" spans="1:5" ht="26.4">
      <c r="A21" s="3" t="s">
        <v>0</v>
      </c>
      <c r="B21" s="3" t="s">
        <v>1</v>
      </c>
      <c r="C21" s="3" t="s">
        <v>20</v>
      </c>
      <c r="D21" s="3" t="s">
        <v>19</v>
      </c>
      <c r="E21" s="3" t="s">
        <v>2</v>
      </c>
    </row>
    <row r="22" spans="1:5">
      <c r="A22" s="2">
        <v>1</v>
      </c>
      <c r="B22" s="2" t="s">
        <v>21</v>
      </c>
      <c r="C22" s="2">
        <v>2400</v>
      </c>
      <c r="D22" s="2">
        <v>40</v>
      </c>
      <c r="E22" s="2">
        <f>C22*D22</f>
        <v>96000</v>
      </c>
    </row>
    <row r="23" spans="1:5">
      <c r="A23" s="2">
        <v>2</v>
      </c>
      <c r="B23" s="2" t="s">
        <v>22</v>
      </c>
      <c r="C23" s="2">
        <v>12</v>
      </c>
      <c r="D23" s="2">
        <v>650</v>
      </c>
      <c r="E23" s="2">
        <f t="shared" ref="E23:E26" si="1">C23*D23</f>
        <v>7800</v>
      </c>
    </row>
    <row r="24" spans="1:5">
      <c r="A24" s="2">
        <v>3</v>
      </c>
      <c r="B24" s="2" t="s">
        <v>23</v>
      </c>
      <c r="C24" s="2">
        <v>2</v>
      </c>
      <c r="D24" s="2">
        <v>2500</v>
      </c>
      <c r="E24" s="2">
        <f t="shared" si="1"/>
        <v>5000</v>
      </c>
    </row>
    <row r="25" spans="1:5">
      <c r="A25" s="2">
        <v>4</v>
      </c>
      <c r="B25" s="2" t="s">
        <v>24</v>
      </c>
      <c r="C25" s="2">
        <v>8</v>
      </c>
      <c r="D25" s="2">
        <v>4800</v>
      </c>
      <c r="E25" s="2">
        <f t="shared" si="1"/>
        <v>38400</v>
      </c>
    </row>
    <row r="26" spans="1:5">
      <c r="A26" s="2">
        <v>5</v>
      </c>
      <c r="B26" s="2" t="s">
        <v>25</v>
      </c>
      <c r="C26" s="2">
        <v>170</v>
      </c>
      <c r="D26" s="2">
        <v>350</v>
      </c>
      <c r="E26" s="2">
        <f t="shared" si="1"/>
        <v>59500</v>
      </c>
    </row>
    <row r="27" spans="1:5">
      <c r="A27" s="50" t="s">
        <v>2</v>
      </c>
      <c r="B27" s="51"/>
      <c r="C27" s="51"/>
      <c r="D27" s="52"/>
      <c r="E27" s="3">
        <f>SUM(E22:E26)</f>
        <v>206700</v>
      </c>
    </row>
  </sheetData>
  <mergeCells count="2">
    <mergeCell ref="A18:D18"/>
    <mergeCell ref="A27:D27"/>
  </mergeCells>
  <pageMargins left="0.7" right="0.7" top="0.75" bottom="0.75" header="0.3" footer="0.3"/>
  <pageSetup orientation="portrait" horizontalDpi="0"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9"/>
  <sheetViews>
    <sheetView workbookViewId="0">
      <selection activeCell="A8" sqref="A8:E8"/>
    </sheetView>
  </sheetViews>
  <sheetFormatPr defaultRowHeight="14.4"/>
  <cols>
    <col min="1" max="1" width="6.109375" style="42" customWidth="1"/>
    <col min="2" max="2" width="42.6640625" style="42" customWidth="1"/>
    <col min="3" max="16384" width="8.88671875" style="42"/>
  </cols>
  <sheetData>
    <row r="1" spans="1:6" ht="28.8">
      <c r="A1" s="25" t="s">
        <v>79</v>
      </c>
      <c r="B1" s="25" t="s">
        <v>80</v>
      </c>
      <c r="C1" s="25" t="s">
        <v>81</v>
      </c>
      <c r="D1" s="25" t="s">
        <v>82</v>
      </c>
      <c r="E1" s="25" t="s">
        <v>83</v>
      </c>
    </row>
    <row r="2" spans="1:6">
      <c r="A2" s="24" t="s">
        <v>147</v>
      </c>
      <c r="B2" s="24" t="s">
        <v>163</v>
      </c>
      <c r="C2" s="24">
        <v>2</v>
      </c>
      <c r="D2" s="24">
        <v>4300</v>
      </c>
      <c r="E2" s="24">
        <f t="shared" ref="E2:E7" si="0">C2*D2</f>
        <v>8600</v>
      </c>
    </row>
    <row r="3" spans="1:6">
      <c r="A3" s="24">
        <v>2</v>
      </c>
      <c r="B3" s="24" t="s">
        <v>165</v>
      </c>
      <c r="C3" s="24">
        <v>1</v>
      </c>
      <c r="D3" s="24">
        <v>5860</v>
      </c>
      <c r="E3" s="24">
        <f t="shared" si="0"/>
        <v>5860</v>
      </c>
      <c r="F3" s="42">
        <f>2930*2</f>
        <v>5860</v>
      </c>
    </row>
    <row r="4" spans="1:6">
      <c r="A4" s="24">
        <v>3</v>
      </c>
      <c r="B4" s="24" t="s">
        <v>136</v>
      </c>
      <c r="C4" s="24">
        <v>1</v>
      </c>
      <c r="D4" s="24">
        <v>5500</v>
      </c>
      <c r="E4" s="24">
        <f t="shared" si="0"/>
        <v>5500</v>
      </c>
    </row>
    <row r="5" spans="1:6">
      <c r="A5" s="24">
        <v>4</v>
      </c>
      <c r="B5" s="24" t="s">
        <v>164</v>
      </c>
      <c r="C5" s="24">
        <v>1</v>
      </c>
      <c r="D5" s="24">
        <v>9500</v>
      </c>
      <c r="E5" s="24">
        <f t="shared" si="0"/>
        <v>9500</v>
      </c>
    </row>
    <row r="6" spans="1:6">
      <c r="A6" s="24">
        <v>5</v>
      </c>
      <c r="B6" s="24" t="s">
        <v>116</v>
      </c>
      <c r="C6" s="24">
        <v>6</v>
      </c>
      <c r="D6" s="24">
        <v>175</v>
      </c>
      <c r="E6" s="24">
        <f t="shared" si="0"/>
        <v>1050</v>
      </c>
    </row>
    <row r="7" spans="1:6" ht="10.199999999999999" customHeight="1">
      <c r="A7" s="24">
        <v>6</v>
      </c>
      <c r="B7" s="24" t="s">
        <v>86</v>
      </c>
      <c r="C7" s="24">
        <v>1</v>
      </c>
      <c r="D7" s="24">
        <v>4000</v>
      </c>
      <c r="E7" s="24">
        <f t="shared" si="0"/>
        <v>4000</v>
      </c>
    </row>
    <row r="8" spans="1:6" ht="14.4" customHeight="1">
      <c r="A8" s="65" t="s">
        <v>87</v>
      </c>
      <c r="B8" s="66"/>
      <c r="C8" s="66"/>
      <c r="D8" s="67"/>
      <c r="E8" s="25">
        <f>SUM(E2:E7)</f>
        <v>34510</v>
      </c>
    </row>
    <row r="10" spans="1:6">
      <c r="A10" s="36" t="s">
        <v>140</v>
      </c>
      <c r="B10" s="34"/>
      <c r="C10" s="34"/>
      <c r="D10" s="34"/>
      <c r="E10" s="34"/>
    </row>
    <row r="11" spans="1:6">
      <c r="A11" s="36"/>
      <c r="B11" s="34"/>
      <c r="C11" s="34"/>
      <c r="D11" s="34"/>
      <c r="E11" s="34"/>
    </row>
    <row r="12" spans="1:6">
      <c r="A12" s="36" t="s">
        <v>129</v>
      </c>
      <c r="B12" s="34"/>
      <c r="C12" s="34"/>
      <c r="D12" s="34"/>
      <c r="E12" s="34"/>
    </row>
    <row r="13" spans="1:6">
      <c r="A13" s="36" t="s">
        <v>141</v>
      </c>
      <c r="B13" s="34"/>
      <c r="C13" s="34"/>
      <c r="D13" s="34"/>
      <c r="E13" s="34"/>
    </row>
    <row r="14" spans="1:6">
      <c r="A14" s="36" t="s">
        <v>142</v>
      </c>
      <c r="B14" s="34"/>
      <c r="C14" s="34"/>
      <c r="D14" s="34"/>
      <c r="E14" s="34"/>
    </row>
    <row r="15" spans="1:6">
      <c r="A15" s="36" t="s">
        <v>161</v>
      </c>
      <c r="B15" s="34"/>
      <c r="C15" s="34"/>
      <c r="D15" s="34"/>
      <c r="E15" s="34"/>
    </row>
    <row r="16" spans="1:6">
      <c r="A16" s="36" t="s">
        <v>162</v>
      </c>
      <c r="B16" s="34"/>
      <c r="C16" s="34"/>
      <c r="D16" s="34"/>
      <c r="E16" s="34"/>
    </row>
    <row r="17" spans="1:5">
      <c r="A17" s="36"/>
      <c r="B17" s="34"/>
      <c r="C17" s="34"/>
      <c r="D17" s="34"/>
      <c r="E17" s="34"/>
    </row>
    <row r="18" spans="1:5">
      <c r="A18" s="39" t="s">
        <v>143</v>
      </c>
      <c r="B18" s="34"/>
      <c r="C18" s="34"/>
      <c r="D18" s="34"/>
      <c r="E18" s="34"/>
    </row>
    <row r="19" spans="1:5">
      <c r="A19" s="74" t="s">
        <v>166</v>
      </c>
      <c r="B19" s="74"/>
      <c r="C19" s="74"/>
      <c r="D19" s="74"/>
      <c r="E19" s="43"/>
    </row>
  </sheetData>
  <mergeCells count="2">
    <mergeCell ref="A8:D8"/>
    <mergeCell ref="A19:D19"/>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
  <sheetViews>
    <sheetView workbookViewId="0">
      <selection activeCell="J19" sqref="J19"/>
    </sheetView>
  </sheetViews>
  <sheetFormatPr defaultRowHeight="14.4"/>
  <cols>
    <col min="1" max="1" width="8.88671875" style="42"/>
    <col min="2" max="2" width="34.77734375" style="42" customWidth="1"/>
    <col min="3" max="16384" width="8.88671875" style="42"/>
  </cols>
  <sheetData>
    <row r="1" spans="1:6" ht="28.8">
      <c r="A1" s="25" t="s">
        <v>79</v>
      </c>
      <c r="B1" s="25" t="s">
        <v>80</v>
      </c>
      <c r="C1" s="25" t="s">
        <v>81</v>
      </c>
      <c r="D1" s="25" t="s">
        <v>82</v>
      </c>
      <c r="E1" s="25" t="s">
        <v>83</v>
      </c>
    </row>
    <row r="2" spans="1:6" ht="53.4" customHeight="1">
      <c r="A2" s="24" t="s">
        <v>147</v>
      </c>
      <c r="B2" s="24" t="s">
        <v>171</v>
      </c>
      <c r="C2" s="24">
        <v>10</v>
      </c>
      <c r="D2" s="24">
        <v>6780</v>
      </c>
      <c r="E2" s="24">
        <f t="shared" ref="E2:E7" si="0">C2*D2</f>
        <v>67800</v>
      </c>
      <c r="F2" s="42">
        <f>3390*2</f>
        <v>6780</v>
      </c>
    </row>
    <row r="3" spans="1:6">
      <c r="A3" s="24">
        <v>2</v>
      </c>
      <c r="B3" s="24" t="s">
        <v>137</v>
      </c>
      <c r="C3" s="24">
        <v>1</v>
      </c>
      <c r="D3" s="24">
        <v>11880</v>
      </c>
      <c r="E3" s="24">
        <f t="shared" si="0"/>
        <v>11880</v>
      </c>
      <c r="F3" s="42">
        <f>5940*2</f>
        <v>11880</v>
      </c>
    </row>
    <row r="4" spans="1:6">
      <c r="A4" s="24">
        <v>3</v>
      </c>
      <c r="B4" s="24" t="s">
        <v>136</v>
      </c>
      <c r="C4" s="24">
        <v>1</v>
      </c>
      <c r="D4" s="24">
        <v>5500</v>
      </c>
      <c r="E4" s="24">
        <f t="shared" si="0"/>
        <v>5500</v>
      </c>
    </row>
    <row r="5" spans="1:6" ht="28.8">
      <c r="A5" s="24">
        <v>4</v>
      </c>
      <c r="B5" s="24" t="s">
        <v>134</v>
      </c>
      <c r="C5" s="24">
        <v>1</v>
      </c>
      <c r="D5" s="24">
        <v>11500</v>
      </c>
      <c r="E5" s="24">
        <f t="shared" si="0"/>
        <v>11500</v>
      </c>
    </row>
    <row r="6" spans="1:6" ht="28.8">
      <c r="A6" s="24">
        <v>6</v>
      </c>
      <c r="B6" s="24" t="s">
        <v>116</v>
      </c>
      <c r="C6" s="24">
        <v>22</v>
      </c>
      <c r="D6" s="24">
        <v>175</v>
      </c>
      <c r="E6" s="24">
        <f t="shared" si="0"/>
        <v>3850</v>
      </c>
    </row>
    <row r="7" spans="1:6" ht="28.8">
      <c r="A7" s="24">
        <v>7</v>
      </c>
      <c r="B7" s="24" t="s">
        <v>86</v>
      </c>
      <c r="C7" s="24">
        <v>1</v>
      </c>
      <c r="D7" s="24">
        <v>9900</v>
      </c>
      <c r="E7" s="24">
        <f t="shared" si="0"/>
        <v>9900</v>
      </c>
    </row>
    <row r="8" spans="1:6">
      <c r="A8" s="65" t="s">
        <v>87</v>
      </c>
      <c r="B8" s="66"/>
      <c r="C8" s="66"/>
      <c r="D8" s="67"/>
      <c r="E8" s="25">
        <f>SUM(E2:E7)</f>
        <v>110430</v>
      </c>
    </row>
    <row r="10" spans="1:6">
      <c r="A10" s="36" t="s">
        <v>140</v>
      </c>
      <c r="B10" s="34"/>
      <c r="C10" s="34"/>
      <c r="D10" s="34"/>
      <c r="E10" s="34"/>
    </row>
    <row r="11" spans="1:6">
      <c r="A11" s="36"/>
      <c r="B11" s="34"/>
      <c r="C11" s="34"/>
      <c r="D11" s="34"/>
      <c r="E11" s="34"/>
    </row>
    <row r="12" spans="1:6">
      <c r="A12" s="36" t="s">
        <v>129</v>
      </c>
      <c r="B12" s="34"/>
      <c r="C12" s="34"/>
      <c r="D12" s="34"/>
      <c r="E12" s="34"/>
    </row>
    <row r="13" spans="1:6">
      <c r="A13" s="36" t="s">
        <v>141</v>
      </c>
      <c r="B13" s="34"/>
      <c r="C13" s="34"/>
      <c r="D13" s="34"/>
      <c r="E13" s="34"/>
    </row>
    <row r="14" spans="1:6">
      <c r="A14" s="36" t="s">
        <v>142</v>
      </c>
      <c r="B14" s="34"/>
      <c r="C14" s="34"/>
      <c r="D14" s="34"/>
      <c r="E14" s="34"/>
    </row>
    <row r="15" spans="1:6">
      <c r="A15" s="36" t="s">
        <v>161</v>
      </c>
      <c r="B15" s="34"/>
      <c r="C15" s="34"/>
      <c r="D15" s="34"/>
      <c r="E15" s="34"/>
    </row>
    <row r="16" spans="1:6">
      <c r="A16" s="36" t="s">
        <v>162</v>
      </c>
      <c r="B16" s="34"/>
      <c r="C16" s="34"/>
      <c r="D16" s="34"/>
      <c r="E16" s="34"/>
    </row>
    <row r="17" spans="1:5">
      <c r="A17" s="36"/>
      <c r="B17" s="34"/>
      <c r="C17" s="34"/>
      <c r="D17" s="34"/>
      <c r="E17" s="34"/>
    </row>
    <row r="18" spans="1:5">
      <c r="A18" s="39" t="s">
        <v>143</v>
      </c>
      <c r="B18" s="34"/>
      <c r="C18" s="34"/>
      <c r="D18" s="34"/>
      <c r="E18" s="34"/>
    </row>
    <row r="19" spans="1:5">
      <c r="A19" s="68" t="s">
        <v>170</v>
      </c>
      <c r="B19" s="69"/>
      <c r="C19" s="69"/>
      <c r="D19" s="69"/>
      <c r="E19" s="70"/>
    </row>
    <row r="20" spans="1:5">
      <c r="A20" s="71"/>
      <c r="B20" s="72"/>
      <c r="C20" s="72"/>
      <c r="D20" s="72"/>
      <c r="E20" s="73"/>
    </row>
  </sheetData>
  <mergeCells count="2">
    <mergeCell ref="A8:D8"/>
    <mergeCell ref="A19:E20"/>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8"/>
  <sheetViews>
    <sheetView tabSelected="1" topLeftCell="A19" workbookViewId="0">
      <selection activeCell="J41" sqref="J41"/>
    </sheetView>
  </sheetViews>
  <sheetFormatPr defaultRowHeight="14.4"/>
  <cols>
    <col min="2" max="2" width="41.21875" customWidth="1"/>
    <col min="5" max="5" width="15.5546875" customWidth="1"/>
    <col min="6" max="6" width="10.6640625" customWidth="1"/>
  </cols>
  <sheetData>
    <row r="1" spans="1:9">
      <c r="A1" t="s">
        <v>127</v>
      </c>
    </row>
    <row r="2" spans="1:9" ht="19.2" customHeight="1">
      <c r="A2" s="44" t="s">
        <v>79</v>
      </c>
      <c r="B2" s="44" t="s">
        <v>80</v>
      </c>
      <c r="C2" s="44" t="s">
        <v>81</v>
      </c>
      <c r="D2" s="44" t="s">
        <v>82</v>
      </c>
      <c r="E2" s="44" t="s">
        <v>83</v>
      </c>
    </row>
    <row r="3" spans="1:9" ht="15.6" customHeight="1">
      <c r="A3" s="45">
        <v>1</v>
      </c>
      <c r="B3" s="45" t="s">
        <v>182</v>
      </c>
      <c r="C3" s="45">
        <v>8</v>
      </c>
      <c r="D3" s="45">
        <v>2500</v>
      </c>
      <c r="E3" s="45">
        <f t="shared" ref="E3:E10" si="0">C3*D3</f>
        <v>20000</v>
      </c>
      <c r="I3">
        <v>2250</v>
      </c>
    </row>
    <row r="4" spans="1:9" ht="23.4" customHeight="1">
      <c r="A4" s="45">
        <v>2</v>
      </c>
      <c r="B4" s="45" t="s">
        <v>176</v>
      </c>
      <c r="C4" s="45">
        <v>1</v>
      </c>
      <c r="D4" s="45">
        <v>9630</v>
      </c>
      <c r="E4" s="45">
        <f t="shared" si="0"/>
        <v>9630</v>
      </c>
    </row>
    <row r="5" spans="1:9" ht="13.2" customHeight="1">
      <c r="A5" s="45">
        <v>3</v>
      </c>
      <c r="B5" s="45" t="s">
        <v>172</v>
      </c>
      <c r="C5" s="45">
        <v>16</v>
      </c>
      <c r="D5" s="45">
        <v>60</v>
      </c>
      <c r="E5" s="45">
        <f t="shared" si="0"/>
        <v>960</v>
      </c>
    </row>
    <row r="6" spans="1:9" ht="22.8" customHeight="1">
      <c r="A6" s="45">
        <v>4</v>
      </c>
      <c r="B6" s="45" t="s">
        <v>173</v>
      </c>
      <c r="C6" s="45">
        <v>8</v>
      </c>
      <c r="D6" s="45">
        <v>45</v>
      </c>
      <c r="E6" s="45">
        <f t="shared" si="0"/>
        <v>360</v>
      </c>
    </row>
    <row r="7" spans="1:9" ht="21.6" customHeight="1">
      <c r="A7" s="45">
        <v>5</v>
      </c>
      <c r="B7" s="45" t="s">
        <v>174</v>
      </c>
      <c r="C7" s="45">
        <v>1</v>
      </c>
      <c r="D7" s="45">
        <v>1890</v>
      </c>
      <c r="E7" s="45">
        <f t="shared" si="0"/>
        <v>1890</v>
      </c>
    </row>
    <row r="8" spans="1:9" ht="24.6" customHeight="1">
      <c r="A8" s="45">
        <v>6</v>
      </c>
      <c r="B8" s="45" t="s">
        <v>136</v>
      </c>
      <c r="C8" s="45">
        <v>1</v>
      </c>
      <c r="D8" s="45">
        <v>5500</v>
      </c>
      <c r="E8" s="45">
        <f t="shared" si="0"/>
        <v>5500</v>
      </c>
    </row>
    <row r="9" spans="1:9" ht="15.6">
      <c r="A9" s="45">
        <v>7</v>
      </c>
      <c r="B9" s="45" t="s">
        <v>175</v>
      </c>
      <c r="C9" s="45">
        <v>8</v>
      </c>
      <c r="D9" s="45">
        <v>100</v>
      </c>
      <c r="E9" s="45">
        <f t="shared" si="0"/>
        <v>800</v>
      </c>
    </row>
    <row r="10" spans="1:9" ht="22.2" customHeight="1">
      <c r="A10" s="45">
        <v>8</v>
      </c>
      <c r="B10" s="45" t="s">
        <v>86</v>
      </c>
      <c r="C10" s="45">
        <v>1</v>
      </c>
      <c r="D10" s="45">
        <v>9000</v>
      </c>
      <c r="E10" s="45">
        <f t="shared" si="0"/>
        <v>9000</v>
      </c>
      <c r="I10">
        <v>6000</v>
      </c>
    </row>
    <row r="11" spans="1:9">
      <c r="A11" s="65" t="s">
        <v>87</v>
      </c>
      <c r="B11" s="66"/>
      <c r="C11" s="66"/>
      <c r="D11" s="67"/>
      <c r="E11" s="25">
        <f>SUM(E3:E10)</f>
        <v>48140</v>
      </c>
    </row>
    <row r="13" spans="1:9">
      <c r="A13" s="75" t="s">
        <v>179</v>
      </c>
      <c r="B13" s="75"/>
      <c r="C13" s="75"/>
      <c r="D13" s="75"/>
    </row>
    <row r="15" spans="1:9">
      <c r="A15" s="46" t="s">
        <v>129</v>
      </c>
    </row>
    <row r="16" spans="1:9">
      <c r="A16" s="46" t="s">
        <v>141</v>
      </c>
    </row>
    <row r="17" spans="1:7">
      <c r="A17" s="47" t="s">
        <v>180</v>
      </c>
    </row>
    <row r="18" spans="1:7">
      <c r="A18" s="47" t="s">
        <v>181</v>
      </c>
    </row>
    <row r="19" spans="1:7">
      <c r="A19" s="47"/>
    </row>
    <row r="20" spans="1:7">
      <c r="A20" t="s">
        <v>128</v>
      </c>
    </row>
    <row r="21" spans="1:7" ht="15.6">
      <c r="A21" s="44" t="s">
        <v>79</v>
      </c>
      <c r="B21" s="44" t="s">
        <v>80</v>
      </c>
      <c r="C21" s="44" t="s">
        <v>81</v>
      </c>
      <c r="D21" s="44" t="s">
        <v>82</v>
      </c>
      <c r="E21" s="44" t="s">
        <v>83</v>
      </c>
    </row>
    <row r="22" spans="1:7" ht="15.6">
      <c r="A22" s="45">
        <v>1</v>
      </c>
      <c r="B22" s="45" t="s">
        <v>177</v>
      </c>
      <c r="C22" s="45">
        <v>8</v>
      </c>
      <c r="D22" s="45">
        <v>2540</v>
      </c>
      <c r="E22" s="45">
        <f t="shared" ref="E22:E29" si="1">C22*D22</f>
        <v>20320</v>
      </c>
      <c r="G22">
        <f>1270*2</f>
        <v>2540</v>
      </c>
    </row>
    <row r="23" spans="1:7" ht="15.6">
      <c r="A23" s="45">
        <v>2</v>
      </c>
      <c r="B23" s="45" t="s">
        <v>178</v>
      </c>
      <c r="C23" s="45">
        <v>1</v>
      </c>
      <c r="D23" s="45">
        <v>13700</v>
      </c>
      <c r="E23" s="45">
        <f t="shared" si="1"/>
        <v>13700</v>
      </c>
      <c r="G23">
        <f>6850*2</f>
        <v>13700</v>
      </c>
    </row>
    <row r="24" spans="1:7" ht="15.6">
      <c r="A24" s="45">
        <v>3</v>
      </c>
      <c r="B24" s="45" t="s">
        <v>172</v>
      </c>
      <c r="C24" s="45">
        <v>16</v>
      </c>
      <c r="D24" s="45">
        <v>60</v>
      </c>
      <c r="E24" s="45">
        <f t="shared" si="1"/>
        <v>960</v>
      </c>
    </row>
    <row r="25" spans="1:7" ht="15.6">
      <c r="A25" s="45">
        <v>4</v>
      </c>
      <c r="B25" s="45" t="s">
        <v>173</v>
      </c>
      <c r="C25" s="45">
        <v>8</v>
      </c>
      <c r="D25" s="45">
        <v>45</v>
      </c>
      <c r="E25" s="45">
        <f t="shared" si="1"/>
        <v>360</v>
      </c>
    </row>
    <row r="26" spans="1:7" ht="15.6">
      <c r="A26" s="45">
        <v>5</v>
      </c>
      <c r="B26" s="45" t="s">
        <v>174</v>
      </c>
      <c r="C26" s="45">
        <v>1</v>
      </c>
      <c r="D26" s="45">
        <v>1890</v>
      </c>
      <c r="E26" s="45">
        <f t="shared" si="1"/>
        <v>1890</v>
      </c>
    </row>
    <row r="27" spans="1:7" ht="13.8" customHeight="1">
      <c r="A27" s="45">
        <v>6</v>
      </c>
      <c r="B27" s="45" t="s">
        <v>136</v>
      </c>
      <c r="C27" s="45">
        <v>1</v>
      </c>
      <c r="D27" s="45">
        <v>5500</v>
      </c>
      <c r="E27" s="45">
        <f t="shared" si="1"/>
        <v>5500</v>
      </c>
    </row>
    <row r="28" spans="1:7" ht="15.6">
      <c r="A28" s="45">
        <v>7</v>
      </c>
      <c r="B28" s="45" t="s">
        <v>175</v>
      </c>
      <c r="C28" s="45">
        <v>8</v>
      </c>
      <c r="D28" s="45">
        <v>100</v>
      </c>
      <c r="E28" s="45">
        <f t="shared" si="1"/>
        <v>800</v>
      </c>
    </row>
    <row r="29" spans="1:7" ht="15.6">
      <c r="A29" s="45">
        <v>8</v>
      </c>
      <c r="B29" s="45" t="s">
        <v>86</v>
      </c>
      <c r="C29" s="45">
        <v>1</v>
      </c>
      <c r="D29" s="45">
        <v>9000</v>
      </c>
      <c r="E29" s="45">
        <f t="shared" si="1"/>
        <v>9000</v>
      </c>
    </row>
    <row r="30" spans="1:7">
      <c r="A30" s="65" t="s">
        <v>87</v>
      </c>
      <c r="B30" s="66"/>
      <c r="C30" s="66"/>
      <c r="D30" s="67"/>
      <c r="E30" s="25">
        <f>SUM(E22:E29)</f>
        <v>52530</v>
      </c>
    </row>
    <row r="32" spans="1:7" ht="15.6">
      <c r="A32" s="44" t="s">
        <v>79</v>
      </c>
      <c r="B32" s="44" t="s">
        <v>80</v>
      </c>
      <c r="C32" s="44" t="s">
        <v>81</v>
      </c>
      <c r="D32" s="44" t="s">
        <v>82</v>
      </c>
      <c r="E32" s="44" t="s">
        <v>83</v>
      </c>
    </row>
    <row r="33" spans="1:5" ht="15.6">
      <c r="A33" s="45">
        <v>1</v>
      </c>
      <c r="B33" s="45" t="s">
        <v>182</v>
      </c>
      <c r="C33" s="45">
        <v>8</v>
      </c>
      <c r="D33" s="45">
        <v>2250</v>
      </c>
      <c r="E33" s="45">
        <f>C33*D33</f>
        <v>18000</v>
      </c>
    </row>
    <row r="34" spans="1:5" ht="16.8" customHeight="1">
      <c r="A34" s="45">
        <v>2</v>
      </c>
      <c r="B34" s="45" t="s">
        <v>176</v>
      </c>
      <c r="C34" s="45">
        <v>1</v>
      </c>
      <c r="D34" s="45">
        <v>9630</v>
      </c>
      <c r="E34" s="45">
        <f t="shared" ref="E34:E40" si="2">C34*D34</f>
        <v>9630</v>
      </c>
    </row>
    <row r="35" spans="1:5" ht="15.6">
      <c r="A35" s="45">
        <v>3</v>
      </c>
      <c r="B35" s="45" t="s">
        <v>172</v>
      </c>
      <c r="C35" s="45">
        <v>16</v>
      </c>
      <c r="D35" s="45">
        <v>60</v>
      </c>
      <c r="E35" s="45">
        <f t="shared" si="2"/>
        <v>960</v>
      </c>
    </row>
    <row r="36" spans="1:5" ht="15.6">
      <c r="A36" s="45">
        <v>4</v>
      </c>
      <c r="B36" s="45" t="s">
        <v>173</v>
      </c>
      <c r="C36" s="45">
        <v>8</v>
      </c>
      <c r="D36" s="45">
        <v>45</v>
      </c>
      <c r="E36" s="45">
        <f t="shared" si="2"/>
        <v>360</v>
      </c>
    </row>
    <row r="37" spans="1:5" ht="15.6">
      <c r="A37" s="45">
        <v>5</v>
      </c>
      <c r="B37" s="45" t="s">
        <v>174</v>
      </c>
      <c r="C37" s="45">
        <v>1</v>
      </c>
      <c r="D37" s="45">
        <v>1890</v>
      </c>
      <c r="E37" s="45">
        <f t="shared" si="2"/>
        <v>1890</v>
      </c>
    </row>
    <row r="38" spans="1:5" ht="15.6">
      <c r="A38" s="45">
        <v>6</v>
      </c>
      <c r="B38" s="45" t="s">
        <v>136</v>
      </c>
      <c r="C38" s="45">
        <v>1</v>
      </c>
      <c r="D38" s="45">
        <v>5500</v>
      </c>
      <c r="E38" s="45">
        <f t="shared" si="2"/>
        <v>5500</v>
      </c>
    </row>
    <row r="39" spans="1:5" ht="15.6">
      <c r="A39" s="45">
        <v>7</v>
      </c>
      <c r="B39" s="45" t="s">
        <v>197</v>
      </c>
      <c r="C39" s="45">
        <v>1</v>
      </c>
      <c r="D39" s="45">
        <v>4000</v>
      </c>
      <c r="E39" s="45">
        <f t="shared" si="2"/>
        <v>4000</v>
      </c>
    </row>
    <row r="40" spans="1:5" ht="15.6">
      <c r="A40" s="45">
        <v>8</v>
      </c>
      <c r="B40" s="45" t="s">
        <v>198</v>
      </c>
      <c r="C40" s="45">
        <v>1</v>
      </c>
      <c r="D40" s="45">
        <v>1800</v>
      </c>
      <c r="E40" s="45">
        <f t="shared" si="2"/>
        <v>1800</v>
      </c>
    </row>
    <row r="41" spans="1:5" ht="15.6" customHeight="1">
      <c r="A41" s="77" t="s">
        <v>87</v>
      </c>
      <c r="B41" s="78"/>
      <c r="C41" s="78"/>
      <c r="D41" s="78"/>
      <c r="E41" s="79">
        <f>SUM(E33:E40)</f>
        <v>42140</v>
      </c>
    </row>
    <row r="43" spans="1:5">
      <c r="A43" s="49" t="s">
        <v>129</v>
      </c>
    </row>
    <row r="44" spans="1:5">
      <c r="A44" s="49" t="s">
        <v>141</v>
      </c>
    </row>
    <row r="45" spans="1:5">
      <c r="A45" s="47" t="s">
        <v>180</v>
      </c>
    </row>
    <row r="46" spans="1:5">
      <c r="A46" s="47" t="s">
        <v>181</v>
      </c>
    </row>
    <row r="48" spans="1:5">
      <c r="A48" t="s">
        <v>196</v>
      </c>
    </row>
  </sheetData>
  <mergeCells count="4">
    <mergeCell ref="A41:D41"/>
    <mergeCell ref="A11:D11"/>
    <mergeCell ref="A30:D30"/>
    <mergeCell ref="A13:D13"/>
  </mergeCells>
  <pageMargins left="0.7" right="0.7" top="0.75" bottom="0.75" header="0.3" footer="0.3"/>
  <pageSetup orientation="portrait" horizontalDpi="0" verticalDpi="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8"/>
  <sheetViews>
    <sheetView topLeftCell="A19" workbookViewId="0">
      <selection activeCell="A21" sqref="A21:E28"/>
    </sheetView>
  </sheetViews>
  <sheetFormatPr defaultRowHeight="14.4"/>
  <cols>
    <col min="1" max="1" width="7.5546875" customWidth="1"/>
    <col min="2" max="2" width="43.109375" customWidth="1"/>
    <col min="3" max="3" width="6.44140625" customWidth="1"/>
    <col min="4" max="4" width="22.109375" customWidth="1"/>
    <col min="5" max="5" width="10.88671875" customWidth="1"/>
  </cols>
  <sheetData>
    <row r="1" spans="1:7">
      <c r="A1" t="s">
        <v>127</v>
      </c>
    </row>
    <row r="2" spans="1:7" ht="13.8" customHeight="1">
      <c r="A2" s="44" t="s">
        <v>79</v>
      </c>
      <c r="B2" s="44" t="s">
        <v>80</v>
      </c>
      <c r="C2" s="44" t="s">
        <v>81</v>
      </c>
      <c r="D2" s="44" t="s">
        <v>189</v>
      </c>
      <c r="E2" s="44" t="s">
        <v>83</v>
      </c>
    </row>
    <row r="3" spans="1:7" ht="15.6" customHeight="1">
      <c r="A3" s="45">
        <v>1</v>
      </c>
      <c r="B3" s="45" t="s">
        <v>183</v>
      </c>
      <c r="C3" s="45">
        <v>2</v>
      </c>
      <c r="D3" s="45">
        <v>2400</v>
      </c>
      <c r="E3" s="45">
        <f t="shared" ref="E3:E10" si="0">C3*D3</f>
        <v>4800</v>
      </c>
      <c r="G3">
        <f>1170*2</f>
        <v>2340</v>
      </c>
    </row>
    <row r="4" spans="1:7" ht="18.600000000000001" customHeight="1">
      <c r="A4" s="45">
        <v>2</v>
      </c>
      <c r="B4" s="45" t="s">
        <v>185</v>
      </c>
      <c r="C4" s="45">
        <v>1</v>
      </c>
      <c r="D4" s="45">
        <v>5900</v>
      </c>
      <c r="E4" s="45">
        <f t="shared" si="0"/>
        <v>5900</v>
      </c>
      <c r="G4">
        <f>2950*2</f>
        <v>5900</v>
      </c>
    </row>
    <row r="5" spans="1:7" ht="13.2" customHeight="1">
      <c r="A5" s="45">
        <v>3</v>
      </c>
      <c r="B5" s="45" t="s">
        <v>172</v>
      </c>
      <c r="C5" s="45">
        <v>4</v>
      </c>
      <c r="D5" s="45">
        <v>60</v>
      </c>
      <c r="E5" s="45">
        <f t="shared" si="0"/>
        <v>240</v>
      </c>
    </row>
    <row r="6" spans="1:7" ht="18" customHeight="1">
      <c r="A6" s="45">
        <v>4</v>
      </c>
      <c r="B6" s="45" t="s">
        <v>173</v>
      </c>
      <c r="C6" s="45">
        <v>2</v>
      </c>
      <c r="D6" s="45">
        <v>45</v>
      </c>
      <c r="E6" s="45">
        <f t="shared" si="0"/>
        <v>90</v>
      </c>
    </row>
    <row r="7" spans="1:7" ht="16.8" customHeight="1">
      <c r="A7" s="45">
        <v>5</v>
      </c>
      <c r="B7" s="45" t="s">
        <v>174</v>
      </c>
      <c r="C7" s="45">
        <v>1</v>
      </c>
      <c r="D7" s="45">
        <v>900</v>
      </c>
      <c r="E7" s="45">
        <f t="shared" si="0"/>
        <v>900</v>
      </c>
    </row>
    <row r="8" spans="1:7" ht="18" customHeight="1">
      <c r="A8" s="45">
        <v>6</v>
      </c>
      <c r="B8" s="45" t="s">
        <v>136</v>
      </c>
      <c r="C8" s="45">
        <v>1</v>
      </c>
      <c r="D8" s="45">
        <v>5500</v>
      </c>
      <c r="E8" s="45">
        <f t="shared" si="0"/>
        <v>5500</v>
      </c>
    </row>
    <row r="9" spans="1:7" ht="15.6">
      <c r="A9" s="45">
        <v>7</v>
      </c>
      <c r="B9" s="45" t="s">
        <v>175</v>
      </c>
      <c r="C9" s="45">
        <v>2</v>
      </c>
      <c r="D9" s="45">
        <v>100</v>
      </c>
      <c r="E9" s="45">
        <f t="shared" si="0"/>
        <v>200</v>
      </c>
    </row>
    <row r="10" spans="1:7" ht="13.8" customHeight="1">
      <c r="A10" s="45">
        <v>8</v>
      </c>
      <c r="B10" s="45" t="s">
        <v>86</v>
      </c>
      <c r="C10" s="45">
        <v>1</v>
      </c>
      <c r="D10" s="45">
        <v>2000</v>
      </c>
      <c r="E10" s="45">
        <f t="shared" si="0"/>
        <v>2000</v>
      </c>
    </row>
    <row r="11" spans="1:7">
      <c r="A11" s="65" t="s">
        <v>87</v>
      </c>
      <c r="B11" s="66"/>
      <c r="C11" s="66"/>
      <c r="D11" s="67"/>
      <c r="E11" s="25">
        <f>SUM(E3:E10)</f>
        <v>19630</v>
      </c>
    </row>
    <row r="13" spans="1:7">
      <c r="A13" s="76" t="s">
        <v>191</v>
      </c>
      <c r="B13" s="76"/>
      <c r="C13" s="76"/>
      <c r="D13" s="76"/>
    </row>
    <row r="15" spans="1:7">
      <c r="A15" s="48" t="s">
        <v>129</v>
      </c>
    </row>
    <row r="16" spans="1:7">
      <c r="A16" s="48" t="s">
        <v>141</v>
      </c>
    </row>
    <row r="17" spans="1:7">
      <c r="A17" s="47" t="s">
        <v>180</v>
      </c>
    </row>
    <row r="18" spans="1:7">
      <c r="A18" s="47" t="s">
        <v>181</v>
      </c>
    </row>
    <row r="19" spans="1:7">
      <c r="A19" s="47"/>
    </row>
    <row r="20" spans="1:7">
      <c r="A20" t="s">
        <v>128</v>
      </c>
    </row>
    <row r="21" spans="1:7" ht="22.2" customHeight="1">
      <c r="A21" s="25" t="s">
        <v>79</v>
      </c>
      <c r="B21" s="25" t="s">
        <v>80</v>
      </c>
      <c r="C21" s="25" t="s">
        <v>81</v>
      </c>
      <c r="D21" s="44" t="s">
        <v>189</v>
      </c>
      <c r="E21" s="25" t="s">
        <v>83</v>
      </c>
    </row>
    <row r="22" spans="1:7">
      <c r="A22" s="24">
        <v>1</v>
      </c>
      <c r="B22" s="24" t="s">
        <v>184</v>
      </c>
      <c r="C22" s="24">
        <v>2</v>
      </c>
      <c r="D22" s="24">
        <v>3690</v>
      </c>
      <c r="E22" s="24">
        <f t="shared" ref="E22:E27" si="1">C22*D22</f>
        <v>7380</v>
      </c>
      <c r="F22">
        <f>2120*2</f>
        <v>4240</v>
      </c>
    </row>
    <row r="23" spans="1:7">
      <c r="A23" s="24">
        <v>2</v>
      </c>
      <c r="B23" s="24" t="s">
        <v>186</v>
      </c>
      <c r="C23" s="24">
        <v>1</v>
      </c>
      <c r="D23" s="24">
        <v>5860</v>
      </c>
      <c r="E23" s="24">
        <f t="shared" si="1"/>
        <v>5860</v>
      </c>
      <c r="G23">
        <f>2930*2</f>
        <v>5860</v>
      </c>
    </row>
    <row r="24" spans="1:7">
      <c r="A24" s="24">
        <v>3</v>
      </c>
      <c r="B24" s="24" t="s">
        <v>188</v>
      </c>
      <c r="C24" s="24">
        <v>1</v>
      </c>
      <c r="D24" s="24">
        <v>4200</v>
      </c>
      <c r="E24" s="24">
        <f t="shared" si="1"/>
        <v>4200</v>
      </c>
    </row>
    <row r="25" spans="1:7">
      <c r="A25" s="24">
        <v>4</v>
      </c>
      <c r="B25" s="24" t="s">
        <v>187</v>
      </c>
      <c r="C25" s="24">
        <v>1</v>
      </c>
      <c r="D25" s="24">
        <v>7500</v>
      </c>
      <c r="E25" s="24">
        <f t="shared" si="1"/>
        <v>7500</v>
      </c>
    </row>
    <row r="26" spans="1:7">
      <c r="A26" s="24">
        <v>5</v>
      </c>
      <c r="B26" s="24" t="s">
        <v>116</v>
      </c>
      <c r="C26" s="24">
        <v>6</v>
      </c>
      <c r="D26" s="24">
        <v>160</v>
      </c>
      <c r="E26" s="24">
        <f t="shared" si="1"/>
        <v>960</v>
      </c>
    </row>
    <row r="27" spans="1:7">
      <c r="A27" s="24">
        <v>6</v>
      </c>
      <c r="B27" s="24" t="s">
        <v>86</v>
      </c>
      <c r="C27" s="24">
        <v>1</v>
      </c>
      <c r="D27" s="24">
        <v>4000</v>
      </c>
      <c r="E27" s="24">
        <f t="shared" si="1"/>
        <v>4000</v>
      </c>
    </row>
    <row r="28" spans="1:7">
      <c r="A28" s="65" t="s">
        <v>87</v>
      </c>
      <c r="B28" s="66"/>
      <c r="C28" s="66"/>
      <c r="D28" s="67"/>
      <c r="E28" s="25">
        <f>SUM(E22:E27)</f>
        <v>29900</v>
      </c>
    </row>
    <row r="30" spans="1:7">
      <c r="A30" s="36" t="s">
        <v>140</v>
      </c>
      <c r="B30" s="34"/>
      <c r="C30" s="34"/>
      <c r="D30" s="34"/>
      <c r="E30" s="34"/>
    </row>
    <row r="31" spans="1:7">
      <c r="A31" s="36"/>
      <c r="B31" s="34"/>
      <c r="C31" s="34"/>
      <c r="D31" s="34"/>
      <c r="E31" s="34"/>
    </row>
    <row r="32" spans="1:7">
      <c r="A32" s="36" t="s">
        <v>129</v>
      </c>
      <c r="B32" s="34"/>
      <c r="C32" s="34"/>
      <c r="D32" s="34"/>
      <c r="E32" s="34"/>
    </row>
    <row r="33" spans="1:5">
      <c r="A33" s="36" t="s">
        <v>141</v>
      </c>
      <c r="B33" s="34"/>
      <c r="C33" s="34"/>
      <c r="D33" s="34"/>
      <c r="E33" s="34"/>
    </row>
    <row r="34" spans="1:5">
      <c r="A34" s="36" t="s">
        <v>142</v>
      </c>
      <c r="B34" s="34"/>
      <c r="C34" s="34"/>
      <c r="D34" s="34"/>
      <c r="E34" s="34"/>
    </row>
    <row r="35" spans="1:5">
      <c r="A35" s="36" t="s">
        <v>161</v>
      </c>
      <c r="B35" s="34"/>
      <c r="C35" s="34"/>
      <c r="D35" s="34"/>
      <c r="E35" s="34"/>
    </row>
    <row r="36" spans="1:5">
      <c r="A36" s="36" t="s">
        <v>162</v>
      </c>
      <c r="B36" s="34"/>
      <c r="C36" s="34"/>
      <c r="D36" s="34"/>
      <c r="E36" s="34"/>
    </row>
    <row r="37" spans="1:5">
      <c r="A37" s="36"/>
      <c r="B37" s="34"/>
      <c r="C37" s="34"/>
      <c r="D37" s="34"/>
      <c r="E37" s="34"/>
    </row>
    <row r="38" spans="1:5">
      <c r="A38" s="36" t="s">
        <v>190</v>
      </c>
    </row>
  </sheetData>
  <mergeCells count="3">
    <mergeCell ref="A11:D11"/>
    <mergeCell ref="A13:D13"/>
    <mergeCell ref="A28:D28"/>
  </mergeCells>
  <pageMargins left="0.7" right="0.7" top="0.75" bottom="0.75" header="0.3" footer="0.3"/>
  <pageSetup orientation="portrait" horizontalDpi="0" verticalDpi="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0"/>
  <sheetViews>
    <sheetView workbookViewId="0">
      <selection activeCell="A19" sqref="A19:D19"/>
    </sheetView>
  </sheetViews>
  <sheetFormatPr defaultRowHeight="14.4"/>
  <cols>
    <col min="1" max="1" width="6.5546875" customWidth="1"/>
    <col min="2" max="2" width="54.44140625" customWidth="1"/>
    <col min="3" max="3" width="5.5546875" customWidth="1"/>
    <col min="4" max="4" width="7.5546875" customWidth="1"/>
    <col min="5" max="5" width="9" customWidth="1"/>
  </cols>
  <sheetData>
    <row r="1" spans="1:8">
      <c r="A1" s="40" t="s">
        <v>127</v>
      </c>
    </row>
    <row r="2" spans="1:8" ht="15" customHeight="1">
      <c r="A2" s="25" t="s">
        <v>79</v>
      </c>
      <c r="B2" s="25" t="s">
        <v>80</v>
      </c>
      <c r="C2" s="25" t="s">
        <v>81</v>
      </c>
      <c r="D2" s="25" t="s">
        <v>82</v>
      </c>
      <c r="E2" s="25" t="s">
        <v>83</v>
      </c>
    </row>
    <row r="3" spans="1:8" ht="44.4" customHeight="1">
      <c r="A3" s="24">
        <v>1</v>
      </c>
      <c r="B3" s="24" t="s">
        <v>84</v>
      </c>
      <c r="C3" s="24">
        <v>1</v>
      </c>
      <c r="D3" s="24">
        <v>14990</v>
      </c>
      <c r="E3" s="24">
        <f>C3*D3</f>
        <v>14990</v>
      </c>
    </row>
    <row r="4" spans="1:8" ht="16.8" customHeight="1">
      <c r="A4" s="24">
        <v>2</v>
      </c>
      <c r="B4" s="24" t="s">
        <v>85</v>
      </c>
      <c r="C4" s="24">
        <v>1</v>
      </c>
      <c r="D4" s="24">
        <v>2500</v>
      </c>
      <c r="E4" s="24">
        <f t="shared" ref="E4:E6" si="0">C4*D4</f>
        <v>2500</v>
      </c>
    </row>
    <row r="5" spans="1:8" ht="16.8" customHeight="1">
      <c r="A5" s="24">
        <v>3</v>
      </c>
      <c r="B5" s="24" t="s">
        <v>195</v>
      </c>
      <c r="C5" s="24">
        <v>1</v>
      </c>
      <c r="D5" s="24">
        <v>5000</v>
      </c>
      <c r="E5" s="24">
        <f t="shared" si="0"/>
        <v>5000</v>
      </c>
    </row>
    <row r="6" spans="1:8" ht="16.2" customHeight="1">
      <c r="A6" s="24">
        <v>4</v>
      </c>
      <c r="B6" s="24" t="s">
        <v>86</v>
      </c>
      <c r="C6" s="24">
        <v>1</v>
      </c>
      <c r="D6" s="24">
        <v>5000</v>
      </c>
      <c r="E6" s="24">
        <f t="shared" si="0"/>
        <v>5000</v>
      </c>
    </row>
    <row r="7" spans="1:8">
      <c r="A7" s="65" t="s">
        <v>87</v>
      </c>
      <c r="B7" s="66"/>
      <c r="C7" s="66"/>
      <c r="D7" s="67"/>
      <c r="E7" s="25">
        <f>SUM(E3:E6)</f>
        <v>27490</v>
      </c>
    </row>
    <row r="8" spans="1:8">
      <c r="A8" s="65" t="s">
        <v>88</v>
      </c>
      <c r="B8" s="66"/>
      <c r="C8" s="66"/>
      <c r="D8" s="67"/>
      <c r="E8" s="25">
        <f>E7*9%</f>
        <v>2474.1</v>
      </c>
    </row>
    <row r="9" spans="1:8">
      <c r="A9" s="65" t="s">
        <v>88</v>
      </c>
      <c r="B9" s="66"/>
      <c r="C9" s="66"/>
      <c r="D9" s="67"/>
      <c r="E9" s="25">
        <f>E7*9%</f>
        <v>2474.1</v>
      </c>
    </row>
    <row r="10" spans="1:8">
      <c r="A10" s="65" t="s">
        <v>89</v>
      </c>
      <c r="B10" s="66"/>
      <c r="C10" s="66"/>
      <c r="D10" s="67"/>
      <c r="E10" s="25">
        <f>SUM(E7:E9)</f>
        <v>32438.199999999997</v>
      </c>
    </row>
    <row r="12" spans="1:8">
      <c r="A12" s="40" t="s">
        <v>128</v>
      </c>
    </row>
    <row r="13" spans="1:8">
      <c r="A13" s="25" t="s">
        <v>79</v>
      </c>
      <c r="B13" s="25" t="s">
        <v>80</v>
      </c>
      <c r="C13" s="25" t="s">
        <v>81</v>
      </c>
      <c r="D13" s="25" t="s">
        <v>82</v>
      </c>
      <c r="E13" s="25" t="s">
        <v>83</v>
      </c>
    </row>
    <row r="14" spans="1:8" ht="55.2" customHeight="1">
      <c r="A14" s="24">
        <v>1</v>
      </c>
      <c r="B14" s="24" t="s">
        <v>194</v>
      </c>
      <c r="C14" s="24">
        <v>1</v>
      </c>
      <c r="D14" s="24">
        <v>29000</v>
      </c>
      <c r="E14" s="24">
        <f>C14*D14</f>
        <v>29000</v>
      </c>
      <c r="G14">
        <f>10260*2</f>
        <v>20520</v>
      </c>
      <c r="H14">
        <f>G14+10260</f>
        <v>30780</v>
      </c>
    </row>
    <row r="15" spans="1:8">
      <c r="A15" s="24">
        <v>2</v>
      </c>
      <c r="B15" s="24" t="s">
        <v>193</v>
      </c>
      <c r="C15" s="24">
        <v>1</v>
      </c>
      <c r="D15" s="24">
        <v>5000</v>
      </c>
      <c r="E15" s="24">
        <f t="shared" ref="E15:E16" si="1">C15*D15</f>
        <v>5000</v>
      </c>
    </row>
    <row r="16" spans="1:8">
      <c r="A16" s="24">
        <v>3</v>
      </c>
      <c r="B16" s="24" t="s">
        <v>86</v>
      </c>
      <c r="C16" s="24">
        <v>1</v>
      </c>
      <c r="D16" s="24">
        <v>5000</v>
      </c>
      <c r="E16" s="24">
        <f t="shared" si="1"/>
        <v>5000</v>
      </c>
    </row>
    <row r="17" spans="1:5">
      <c r="A17" s="65" t="s">
        <v>87</v>
      </c>
      <c r="B17" s="66"/>
      <c r="C17" s="66"/>
      <c r="D17" s="67"/>
      <c r="E17" s="25">
        <f>SUM(E14:E16)</f>
        <v>39000</v>
      </c>
    </row>
    <row r="18" spans="1:5">
      <c r="A18" s="65" t="s">
        <v>88</v>
      </c>
      <c r="B18" s="66"/>
      <c r="C18" s="66"/>
      <c r="D18" s="67"/>
      <c r="E18" s="25">
        <f>E17*9%</f>
        <v>3510</v>
      </c>
    </row>
    <row r="19" spans="1:5">
      <c r="A19" s="65" t="s">
        <v>88</v>
      </c>
      <c r="B19" s="66"/>
      <c r="C19" s="66"/>
      <c r="D19" s="67"/>
      <c r="E19" s="25">
        <f>E17*9%</f>
        <v>3510</v>
      </c>
    </row>
    <row r="20" spans="1:5">
      <c r="A20" s="65" t="s">
        <v>89</v>
      </c>
      <c r="B20" s="66"/>
      <c r="C20" s="66"/>
      <c r="D20" s="67"/>
      <c r="E20" s="25">
        <f>SUM(E17:E19)</f>
        <v>46020</v>
      </c>
    </row>
    <row r="22" spans="1:5">
      <c r="A22" s="40" t="s">
        <v>192</v>
      </c>
    </row>
    <row r="23" spans="1:5">
      <c r="A23" s="25" t="s">
        <v>79</v>
      </c>
      <c r="B23" s="25" t="s">
        <v>80</v>
      </c>
      <c r="C23" s="25" t="s">
        <v>81</v>
      </c>
      <c r="D23" s="25" t="s">
        <v>82</v>
      </c>
      <c r="E23" s="25" t="s">
        <v>83</v>
      </c>
    </row>
    <row r="24" spans="1:5" ht="28.8">
      <c r="A24" s="24">
        <v>1</v>
      </c>
      <c r="B24" s="24" t="s">
        <v>90</v>
      </c>
      <c r="C24" s="24">
        <v>1</v>
      </c>
      <c r="D24" s="24">
        <v>69600</v>
      </c>
      <c r="E24" s="24">
        <f>C24*D24</f>
        <v>69600</v>
      </c>
    </row>
    <row r="25" spans="1:5">
      <c r="A25" s="24">
        <v>2</v>
      </c>
      <c r="B25" s="24" t="s">
        <v>195</v>
      </c>
      <c r="C25" s="24">
        <v>1</v>
      </c>
      <c r="D25" s="24">
        <v>9000</v>
      </c>
      <c r="E25" s="24">
        <f t="shared" ref="E25:E26" si="2">C25*D25</f>
        <v>9000</v>
      </c>
    </row>
    <row r="26" spans="1:5">
      <c r="A26" s="24">
        <v>3</v>
      </c>
      <c r="B26" s="24" t="s">
        <v>86</v>
      </c>
      <c r="C26" s="24">
        <v>1</v>
      </c>
      <c r="D26" s="24">
        <v>5000</v>
      </c>
      <c r="E26" s="24">
        <f t="shared" si="2"/>
        <v>5000</v>
      </c>
    </row>
    <row r="27" spans="1:5">
      <c r="A27" s="65" t="s">
        <v>87</v>
      </c>
      <c r="B27" s="66"/>
      <c r="C27" s="66"/>
      <c r="D27" s="67"/>
      <c r="E27" s="25">
        <f>SUM(E24:E26)</f>
        <v>83600</v>
      </c>
    </row>
    <row r="28" spans="1:5">
      <c r="A28" s="65" t="s">
        <v>88</v>
      </c>
      <c r="B28" s="66"/>
      <c r="C28" s="66"/>
      <c r="D28" s="67"/>
      <c r="E28" s="25">
        <f>E27*9%</f>
        <v>7524</v>
      </c>
    </row>
    <row r="29" spans="1:5">
      <c r="A29" s="65" t="s">
        <v>88</v>
      </c>
      <c r="B29" s="66"/>
      <c r="C29" s="66"/>
      <c r="D29" s="67"/>
      <c r="E29" s="25">
        <f>E27*9%</f>
        <v>7524</v>
      </c>
    </row>
    <row r="30" spans="1:5">
      <c r="A30" s="65" t="s">
        <v>89</v>
      </c>
      <c r="B30" s="66"/>
      <c r="C30" s="66"/>
      <c r="D30" s="67"/>
      <c r="E30" s="25">
        <f>SUM(E27:E29)</f>
        <v>98648</v>
      </c>
    </row>
  </sheetData>
  <mergeCells count="12">
    <mergeCell ref="A28:D28"/>
    <mergeCell ref="A29:D29"/>
    <mergeCell ref="A30:D30"/>
    <mergeCell ref="A7:D7"/>
    <mergeCell ref="A27:D27"/>
    <mergeCell ref="A17:D17"/>
    <mergeCell ref="A18:D18"/>
    <mergeCell ref="A8:D8"/>
    <mergeCell ref="A9:D9"/>
    <mergeCell ref="A10:D10"/>
    <mergeCell ref="A19:D19"/>
    <mergeCell ref="A20:D20"/>
  </mergeCells>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4"/>
  <sheetViews>
    <sheetView topLeftCell="A37" workbookViewId="0">
      <selection activeCell="B51" sqref="B51"/>
    </sheetView>
  </sheetViews>
  <sheetFormatPr defaultRowHeight="13.2"/>
  <cols>
    <col min="1" max="1" width="6.33203125" style="9" customWidth="1"/>
    <col min="2" max="2" width="66.5546875" style="7" customWidth="1"/>
    <col min="3" max="3" width="5.6640625" style="7" customWidth="1"/>
    <col min="4" max="4" width="7" style="7" customWidth="1"/>
    <col min="5" max="5" width="8.88671875" style="10" customWidth="1"/>
    <col min="6" max="6" width="13.77734375" style="10" customWidth="1"/>
    <col min="7" max="7" width="8.88671875" style="7"/>
    <col min="8" max="8" width="17.44140625" style="7" customWidth="1"/>
    <col min="9" max="16384" width="8.88671875" style="7"/>
  </cols>
  <sheetData>
    <row r="1" spans="1:6">
      <c r="A1" s="13">
        <v>1</v>
      </c>
      <c r="B1" s="57" t="s">
        <v>27</v>
      </c>
      <c r="C1" s="57"/>
      <c r="D1" s="57"/>
      <c r="E1" s="57"/>
      <c r="F1" s="57"/>
    </row>
    <row r="2" spans="1:6" ht="26.4">
      <c r="A2" s="3" t="s">
        <v>0</v>
      </c>
      <c r="B2" s="3" t="s">
        <v>1</v>
      </c>
      <c r="C2" s="3" t="s">
        <v>20</v>
      </c>
      <c r="D2" s="3" t="s">
        <v>114</v>
      </c>
      <c r="E2" s="3" t="s">
        <v>19</v>
      </c>
      <c r="F2" s="3" t="s">
        <v>2</v>
      </c>
    </row>
    <row r="3" spans="1:6">
      <c r="A3" s="12" t="s">
        <v>28</v>
      </c>
      <c r="B3" s="12" t="s">
        <v>29</v>
      </c>
      <c r="C3" s="8"/>
      <c r="D3" s="8"/>
      <c r="E3" s="2"/>
      <c r="F3" s="2"/>
    </row>
    <row r="4" spans="1:6" ht="39.6">
      <c r="A4" s="8"/>
      <c r="B4" s="8" t="s">
        <v>73</v>
      </c>
      <c r="C4" s="8"/>
      <c r="D4" s="8"/>
      <c r="E4" s="2"/>
      <c r="F4" s="2"/>
    </row>
    <row r="5" spans="1:6" ht="157.19999999999999" customHeight="1">
      <c r="A5" s="12" t="s">
        <v>30</v>
      </c>
      <c r="B5" s="8" t="s">
        <v>74</v>
      </c>
      <c r="C5" s="14">
        <v>1</v>
      </c>
      <c r="D5" s="12" t="s">
        <v>31</v>
      </c>
      <c r="E5" s="2">
        <v>375000</v>
      </c>
      <c r="F5" s="2">
        <f>E5*C5</f>
        <v>375000</v>
      </c>
    </row>
    <row r="6" spans="1:6" ht="92.4">
      <c r="A6" s="12" t="s">
        <v>32</v>
      </c>
      <c r="B6" s="12" t="s">
        <v>33</v>
      </c>
      <c r="C6" s="14">
        <v>1</v>
      </c>
      <c r="D6" s="12" t="s">
        <v>34</v>
      </c>
      <c r="E6" s="2">
        <v>780000</v>
      </c>
      <c r="F6" s="2">
        <f>E6*C6</f>
        <v>780000</v>
      </c>
    </row>
    <row r="7" spans="1:6" ht="132">
      <c r="A7" s="56" t="s">
        <v>35</v>
      </c>
      <c r="B7" s="8" t="s">
        <v>75</v>
      </c>
      <c r="C7" s="58">
        <v>2</v>
      </c>
      <c r="D7" s="56" t="s">
        <v>34</v>
      </c>
      <c r="E7" s="59">
        <v>567000</v>
      </c>
      <c r="F7" s="59">
        <f>E7*C7</f>
        <v>1134000</v>
      </c>
    </row>
    <row r="8" spans="1:6">
      <c r="A8" s="56"/>
      <c r="B8" s="12" t="s">
        <v>36</v>
      </c>
      <c r="C8" s="58"/>
      <c r="D8" s="56"/>
      <c r="E8" s="59"/>
      <c r="F8" s="59"/>
    </row>
    <row r="9" spans="1:6" ht="15" customHeight="1">
      <c r="A9" s="56"/>
      <c r="B9" s="12" t="s">
        <v>37</v>
      </c>
      <c r="C9" s="58"/>
      <c r="D9" s="56"/>
      <c r="E9" s="59"/>
      <c r="F9" s="59"/>
    </row>
    <row r="10" spans="1:6" ht="15" customHeight="1">
      <c r="A10" s="56"/>
      <c r="B10" s="12" t="s">
        <v>38</v>
      </c>
      <c r="C10" s="58"/>
      <c r="D10" s="56"/>
      <c r="E10" s="59"/>
      <c r="F10" s="59"/>
    </row>
    <row r="11" spans="1:6">
      <c r="A11" s="56"/>
      <c r="B11" s="12" t="s">
        <v>39</v>
      </c>
      <c r="C11" s="58"/>
      <c r="D11" s="56"/>
      <c r="E11" s="59"/>
      <c r="F11" s="59"/>
    </row>
    <row r="12" spans="1:6" ht="15" customHeight="1">
      <c r="A12" s="56"/>
      <c r="B12" s="12" t="s">
        <v>40</v>
      </c>
      <c r="C12" s="58"/>
      <c r="D12" s="56"/>
      <c r="E12" s="59"/>
      <c r="F12" s="59"/>
    </row>
    <row r="13" spans="1:6">
      <c r="A13" s="56"/>
      <c r="B13" s="12" t="s">
        <v>41</v>
      </c>
      <c r="C13" s="58"/>
      <c r="D13" s="56"/>
      <c r="E13" s="59"/>
      <c r="F13" s="59"/>
    </row>
    <row r="14" spans="1:6" ht="15" customHeight="1">
      <c r="A14" s="56"/>
      <c r="B14" s="12" t="s">
        <v>42</v>
      </c>
      <c r="C14" s="58"/>
      <c r="D14" s="56"/>
      <c r="E14" s="59"/>
      <c r="F14" s="59"/>
    </row>
    <row r="15" spans="1:6" ht="15" customHeight="1">
      <c r="A15" s="56"/>
      <c r="B15" s="12" t="s">
        <v>43</v>
      </c>
      <c r="C15" s="58"/>
      <c r="D15" s="56"/>
      <c r="E15" s="59"/>
      <c r="F15" s="59"/>
    </row>
    <row r="16" spans="1:6" ht="158.4">
      <c r="A16" s="12" t="s">
        <v>44</v>
      </c>
      <c r="B16" s="12" t="s">
        <v>45</v>
      </c>
      <c r="C16" s="14">
        <v>1</v>
      </c>
      <c r="D16" s="12" t="s">
        <v>34</v>
      </c>
      <c r="E16" s="2">
        <v>441000</v>
      </c>
      <c r="F16" s="2">
        <f>E16*C16</f>
        <v>441000</v>
      </c>
    </row>
    <row r="17" spans="1:6" s="19" customFormat="1">
      <c r="A17" s="21"/>
      <c r="B17" s="16"/>
      <c r="C17" s="17"/>
      <c r="D17" s="16"/>
      <c r="E17" s="18"/>
      <c r="F17" s="22"/>
    </row>
    <row r="18" spans="1:6" s="19" customFormat="1">
      <c r="A18" s="23"/>
      <c r="B18" s="20"/>
      <c r="C18" s="15"/>
      <c r="D18" s="15"/>
      <c r="E18" s="18"/>
      <c r="F18" s="22"/>
    </row>
    <row r="19" spans="1:6" ht="39.6" customHeight="1">
      <c r="A19" s="13">
        <v>2</v>
      </c>
      <c r="B19" s="53" t="s">
        <v>46</v>
      </c>
      <c r="C19" s="54"/>
      <c r="D19" s="54"/>
      <c r="E19" s="54"/>
      <c r="F19" s="55"/>
    </row>
    <row r="20" spans="1:6" ht="26.4">
      <c r="A20" s="3" t="s">
        <v>0</v>
      </c>
      <c r="B20" s="3" t="s">
        <v>1</v>
      </c>
      <c r="C20" s="3" t="s">
        <v>20</v>
      </c>
      <c r="D20" s="3" t="s">
        <v>94</v>
      </c>
      <c r="E20" s="3" t="s">
        <v>19</v>
      </c>
      <c r="F20" s="3" t="s">
        <v>2</v>
      </c>
    </row>
    <row r="21" spans="1:6">
      <c r="A21" s="12" t="s">
        <v>28</v>
      </c>
      <c r="B21" s="12" t="s">
        <v>47</v>
      </c>
      <c r="C21" s="14">
        <v>10</v>
      </c>
      <c r="D21" s="12" t="s">
        <v>31</v>
      </c>
      <c r="E21" s="2">
        <v>1200</v>
      </c>
      <c r="F21" s="2">
        <f>E21*C21</f>
        <v>12000</v>
      </c>
    </row>
    <row r="22" spans="1:6">
      <c r="A22" s="12" t="s">
        <v>30</v>
      </c>
      <c r="B22" s="12" t="s">
        <v>48</v>
      </c>
      <c r="C22" s="14">
        <v>2</v>
      </c>
      <c r="D22" s="12" t="s">
        <v>31</v>
      </c>
      <c r="E22" s="2">
        <v>4050</v>
      </c>
      <c r="F22" s="2">
        <f>E22*C22</f>
        <v>8100</v>
      </c>
    </row>
    <row r="23" spans="1:6" ht="66">
      <c r="A23" s="12" t="s">
        <v>32</v>
      </c>
      <c r="B23" s="8" t="s">
        <v>76</v>
      </c>
      <c r="C23" s="14">
        <v>2</v>
      </c>
      <c r="D23" s="12" t="s">
        <v>31</v>
      </c>
      <c r="E23" s="2">
        <v>24000</v>
      </c>
      <c r="F23" s="2">
        <f>E23*C23</f>
        <v>48000</v>
      </c>
    </row>
    <row r="24" spans="1:6" ht="52.8">
      <c r="A24" s="56" t="s">
        <v>35</v>
      </c>
      <c r="B24" s="8" t="s">
        <v>77</v>
      </c>
      <c r="C24" s="8"/>
      <c r="D24" s="8"/>
      <c r="E24" s="2"/>
      <c r="F24" s="2"/>
    </row>
    <row r="25" spans="1:6">
      <c r="A25" s="56"/>
      <c r="B25" s="12" t="s">
        <v>49</v>
      </c>
      <c r="C25" s="14">
        <v>100</v>
      </c>
      <c r="D25" s="12" t="s">
        <v>50</v>
      </c>
      <c r="E25" s="2">
        <v>130</v>
      </c>
      <c r="F25" s="2">
        <f t="shared" ref="F25:F27" si="0">E25*C25</f>
        <v>13000</v>
      </c>
    </row>
    <row r="26" spans="1:6">
      <c r="A26" s="56"/>
      <c r="B26" s="12" t="s">
        <v>51</v>
      </c>
      <c r="C26" s="14">
        <v>320</v>
      </c>
      <c r="D26" s="12" t="s">
        <v>50</v>
      </c>
      <c r="E26" s="2">
        <v>180</v>
      </c>
      <c r="F26" s="2">
        <f t="shared" si="0"/>
        <v>57600</v>
      </c>
    </row>
    <row r="27" spans="1:6">
      <c r="A27" s="56"/>
      <c r="B27" s="12" t="s">
        <v>52</v>
      </c>
      <c r="C27" s="14">
        <v>320</v>
      </c>
      <c r="D27" s="12" t="s">
        <v>50</v>
      </c>
      <c r="E27" s="2">
        <v>440</v>
      </c>
      <c r="F27" s="2">
        <f t="shared" si="0"/>
        <v>140800</v>
      </c>
    </row>
    <row r="28" spans="1:6">
      <c r="A28" s="21"/>
      <c r="B28" s="16"/>
      <c r="C28" s="17"/>
      <c r="D28" s="16"/>
      <c r="E28" s="18"/>
      <c r="F28" s="22"/>
    </row>
    <row r="29" spans="1:6">
      <c r="A29" s="23"/>
      <c r="B29" s="20"/>
      <c r="C29" s="15"/>
      <c r="D29" s="15"/>
      <c r="E29" s="18"/>
      <c r="F29" s="22"/>
    </row>
    <row r="30" spans="1:6">
      <c r="A30" s="13">
        <v>3</v>
      </c>
      <c r="B30" s="53" t="s">
        <v>53</v>
      </c>
      <c r="C30" s="54"/>
      <c r="D30" s="54"/>
      <c r="E30" s="54"/>
      <c r="F30" s="55"/>
    </row>
    <row r="31" spans="1:6" s="32" customFormat="1" ht="26.4">
      <c r="A31" s="3" t="s">
        <v>0</v>
      </c>
      <c r="B31" s="3" t="s">
        <v>1</v>
      </c>
      <c r="C31" s="3" t="s">
        <v>20</v>
      </c>
      <c r="D31" s="3" t="s">
        <v>94</v>
      </c>
      <c r="E31" s="3" t="s">
        <v>19</v>
      </c>
      <c r="F31" s="3" t="s">
        <v>2</v>
      </c>
    </row>
    <row r="32" spans="1:6" ht="66">
      <c r="A32" s="56" t="s">
        <v>28</v>
      </c>
      <c r="B32" s="8" t="s">
        <v>78</v>
      </c>
      <c r="C32" s="8"/>
      <c r="D32" s="8"/>
      <c r="E32" s="2"/>
      <c r="F32" s="2"/>
    </row>
    <row r="33" spans="1:9">
      <c r="A33" s="56"/>
      <c r="B33" s="12" t="s">
        <v>54</v>
      </c>
      <c r="C33" s="14">
        <v>1</v>
      </c>
      <c r="D33" s="12" t="s">
        <v>31</v>
      </c>
      <c r="E33" s="2"/>
      <c r="F33" s="2"/>
    </row>
    <row r="34" spans="1:9">
      <c r="A34" s="56"/>
      <c r="B34" s="12" t="s">
        <v>55</v>
      </c>
      <c r="C34" s="14">
        <v>1</v>
      </c>
      <c r="D34" s="12" t="s">
        <v>31</v>
      </c>
      <c r="E34" s="2"/>
      <c r="F34" s="2"/>
    </row>
    <row r="35" spans="1:9">
      <c r="A35" s="56"/>
      <c r="B35" s="12" t="s">
        <v>56</v>
      </c>
      <c r="C35" s="14">
        <v>2</v>
      </c>
      <c r="D35" s="12" t="s">
        <v>31</v>
      </c>
      <c r="E35" s="2"/>
      <c r="F35" s="2"/>
    </row>
    <row r="36" spans="1:9">
      <c r="A36" s="56"/>
      <c r="B36" s="12" t="s">
        <v>57</v>
      </c>
      <c r="C36" s="14">
        <v>6</v>
      </c>
      <c r="D36" s="12" t="s">
        <v>31</v>
      </c>
      <c r="E36" s="2"/>
      <c r="F36" s="2"/>
    </row>
    <row r="37" spans="1:9" ht="39.6">
      <c r="A37" s="56" t="s">
        <v>30</v>
      </c>
      <c r="B37" s="12" t="s">
        <v>58</v>
      </c>
      <c r="C37" s="8"/>
      <c r="D37" s="8"/>
      <c r="E37" s="2"/>
      <c r="F37" s="2"/>
    </row>
    <row r="38" spans="1:9">
      <c r="A38" s="56"/>
      <c r="B38" s="12" t="s">
        <v>59</v>
      </c>
      <c r="C38" s="14">
        <v>1</v>
      </c>
      <c r="D38" s="12" t="s">
        <v>31</v>
      </c>
      <c r="E38" s="2">
        <v>90000</v>
      </c>
      <c r="F38" s="2">
        <f t="shared" ref="F38:F42" si="1">E38*C38</f>
        <v>90000</v>
      </c>
    </row>
    <row r="39" spans="1:9">
      <c r="A39" s="56"/>
      <c r="B39" s="12" t="s">
        <v>60</v>
      </c>
      <c r="C39" s="14">
        <v>8</v>
      </c>
      <c r="D39" s="12" t="s">
        <v>31</v>
      </c>
      <c r="E39" s="2">
        <v>15000</v>
      </c>
      <c r="F39" s="2">
        <f t="shared" si="1"/>
        <v>120000</v>
      </c>
    </row>
    <row r="40" spans="1:9">
      <c r="A40" s="56"/>
      <c r="B40" s="12" t="s">
        <v>61</v>
      </c>
      <c r="C40" s="14">
        <v>3</v>
      </c>
      <c r="D40" s="12" t="s">
        <v>31</v>
      </c>
      <c r="E40" s="2">
        <v>50000</v>
      </c>
      <c r="F40" s="2">
        <f t="shared" si="1"/>
        <v>150000</v>
      </c>
    </row>
    <row r="41" spans="1:9">
      <c r="A41" s="56"/>
      <c r="B41" s="12" t="s">
        <v>62</v>
      </c>
      <c r="C41" s="14">
        <v>1</v>
      </c>
      <c r="D41" s="12" t="s">
        <v>31</v>
      </c>
      <c r="E41" s="2">
        <v>11000</v>
      </c>
      <c r="F41" s="2">
        <f t="shared" si="1"/>
        <v>11000</v>
      </c>
    </row>
    <row r="42" spans="1:9">
      <c r="A42" s="56"/>
      <c r="B42" s="12" t="s">
        <v>63</v>
      </c>
      <c r="C42" s="14">
        <v>1</v>
      </c>
      <c r="D42" s="12" t="s">
        <v>31</v>
      </c>
      <c r="E42" s="2">
        <v>15000</v>
      </c>
      <c r="F42" s="2">
        <f t="shared" si="1"/>
        <v>15000</v>
      </c>
      <c r="I42" s="7">
        <v>3437400</v>
      </c>
    </row>
    <row r="43" spans="1:9">
      <c r="A43" s="16"/>
      <c r="B43" s="16"/>
      <c r="C43" s="17"/>
      <c r="D43" s="16"/>
      <c r="E43" s="18"/>
      <c r="F43" s="18"/>
    </row>
    <row r="44" spans="1:9">
      <c r="A44" s="16"/>
      <c r="B44" s="16"/>
      <c r="C44" s="17"/>
      <c r="D44" s="16"/>
      <c r="E44" s="18"/>
      <c r="F44" s="18"/>
    </row>
    <row r="45" spans="1:9">
      <c r="A45" s="27">
        <v>4</v>
      </c>
      <c r="B45" s="53" t="s">
        <v>115</v>
      </c>
      <c r="C45" s="54"/>
      <c r="D45" s="54"/>
      <c r="E45" s="54"/>
      <c r="F45" s="55"/>
    </row>
    <row r="46" spans="1:9" ht="13.8">
      <c r="A46" s="31" t="s">
        <v>91</v>
      </c>
      <c r="B46" s="31" t="s">
        <v>92</v>
      </c>
      <c r="C46" s="31" t="s">
        <v>93</v>
      </c>
      <c r="D46" s="31" t="s">
        <v>94</v>
      </c>
      <c r="E46" s="31" t="s">
        <v>95</v>
      </c>
      <c r="F46" s="31" t="s">
        <v>2</v>
      </c>
    </row>
    <row r="47" spans="1:9" ht="75.599999999999994" customHeight="1">
      <c r="A47" s="29" t="s">
        <v>28</v>
      </c>
      <c r="B47" s="29" t="s">
        <v>96</v>
      </c>
      <c r="C47" s="29">
        <v>1</v>
      </c>
      <c r="D47" s="29" t="s">
        <v>97</v>
      </c>
      <c r="E47" s="29">
        <v>397500</v>
      </c>
      <c r="F47" s="29">
        <f t="shared" ref="F47:F56" si="2">E47*C47</f>
        <v>397500</v>
      </c>
      <c r="H47" s="4"/>
    </row>
    <row r="48" spans="1:9" ht="179.4">
      <c r="A48" s="29" t="s">
        <v>30</v>
      </c>
      <c r="B48" s="29" t="s">
        <v>98</v>
      </c>
      <c r="C48" s="29">
        <v>1</v>
      </c>
      <c r="D48" s="29" t="s">
        <v>31</v>
      </c>
      <c r="E48" s="29">
        <v>279000</v>
      </c>
      <c r="F48" s="29">
        <f t="shared" si="2"/>
        <v>279000</v>
      </c>
      <c r="H48" s="4"/>
    </row>
    <row r="49" spans="1:9" ht="55.2">
      <c r="A49" s="29" t="s">
        <v>32</v>
      </c>
      <c r="B49" s="29" t="s">
        <v>99</v>
      </c>
      <c r="C49" s="29">
        <v>2</v>
      </c>
      <c r="D49" s="29" t="s">
        <v>31</v>
      </c>
      <c r="E49" s="29">
        <v>89400</v>
      </c>
      <c r="F49" s="29">
        <f t="shared" si="2"/>
        <v>178800</v>
      </c>
      <c r="G49" s="28"/>
      <c r="H49" s="4"/>
      <c r="I49" s="28"/>
    </row>
    <row r="50" spans="1:9" ht="13.8">
      <c r="A50" s="29" t="s">
        <v>35</v>
      </c>
      <c r="B50" s="29" t="s">
        <v>100</v>
      </c>
      <c r="C50" s="29">
        <v>16</v>
      </c>
      <c r="D50" s="29" t="s">
        <v>31</v>
      </c>
      <c r="E50" s="29">
        <v>9750</v>
      </c>
      <c r="F50" s="29">
        <f t="shared" si="2"/>
        <v>156000</v>
      </c>
      <c r="H50" s="4"/>
    </row>
    <row r="51" spans="1:9" ht="27.6">
      <c r="A51" s="29" t="s">
        <v>44</v>
      </c>
      <c r="B51" s="29" t="s">
        <v>101</v>
      </c>
      <c r="C51" s="29">
        <v>4</v>
      </c>
      <c r="D51" s="29" t="s">
        <v>31</v>
      </c>
      <c r="E51" s="29">
        <v>53900</v>
      </c>
      <c r="F51" s="29">
        <f t="shared" si="2"/>
        <v>215600</v>
      </c>
      <c r="H51" s="4"/>
    </row>
    <row r="52" spans="1:9" ht="27.6">
      <c r="A52" s="29" t="s">
        <v>109</v>
      </c>
      <c r="B52" s="29" t="s">
        <v>102</v>
      </c>
      <c r="C52" s="29">
        <v>200</v>
      </c>
      <c r="D52" s="29" t="s">
        <v>31</v>
      </c>
      <c r="E52" s="29">
        <v>360</v>
      </c>
      <c r="F52" s="29">
        <f t="shared" si="2"/>
        <v>72000</v>
      </c>
      <c r="H52" s="4"/>
    </row>
    <row r="53" spans="1:9" ht="27.6">
      <c r="A53" s="29" t="s">
        <v>110</v>
      </c>
      <c r="B53" s="29" t="s">
        <v>103</v>
      </c>
      <c r="C53" s="29">
        <v>16</v>
      </c>
      <c r="D53" s="29" t="s">
        <v>31</v>
      </c>
      <c r="E53" s="29">
        <v>6000</v>
      </c>
      <c r="F53" s="29">
        <f t="shared" si="2"/>
        <v>96000</v>
      </c>
      <c r="H53" s="4"/>
    </row>
    <row r="54" spans="1:9" ht="13.8">
      <c r="A54" s="29" t="s">
        <v>111</v>
      </c>
      <c r="B54" s="29" t="s">
        <v>104</v>
      </c>
      <c r="C54" s="29">
        <v>16</v>
      </c>
      <c r="D54" s="29" t="s">
        <v>31</v>
      </c>
      <c r="E54" s="29">
        <v>1500</v>
      </c>
      <c r="F54" s="29">
        <f t="shared" si="2"/>
        <v>24000</v>
      </c>
      <c r="H54" s="4"/>
    </row>
    <row r="55" spans="1:9" ht="27.6">
      <c r="A55" s="29" t="s">
        <v>112</v>
      </c>
      <c r="B55" s="29" t="s">
        <v>105</v>
      </c>
      <c r="C55" s="29">
        <v>16</v>
      </c>
      <c r="D55" s="29" t="s">
        <v>31</v>
      </c>
      <c r="E55" s="29">
        <v>3750</v>
      </c>
      <c r="F55" s="29">
        <f t="shared" si="2"/>
        <v>60000</v>
      </c>
      <c r="H55" s="4"/>
    </row>
    <row r="56" spans="1:9" ht="27.6">
      <c r="A56" s="29" t="s">
        <v>113</v>
      </c>
      <c r="B56" s="29" t="s">
        <v>106</v>
      </c>
      <c r="C56" s="29">
        <v>4</v>
      </c>
      <c r="D56" s="29" t="s">
        <v>31</v>
      </c>
      <c r="E56" s="29">
        <v>4125</v>
      </c>
      <c r="F56" s="29">
        <f t="shared" si="2"/>
        <v>16500</v>
      </c>
      <c r="H56" s="4"/>
    </row>
    <row r="57" spans="1:9" ht="15.6">
      <c r="A57" s="62" t="s">
        <v>2</v>
      </c>
      <c r="B57" s="63"/>
      <c r="C57" s="63"/>
      <c r="D57" s="63"/>
      <c r="E57" s="64"/>
      <c r="F57" s="26">
        <f>F3+F4+F5+F6+F7+F16+F21+F22+F23+F24+F25+F26+F27+F32+F33+F34+F35+F36+F37+F38+F39+F40+F41+F42+F47+F48+F49+F50+F51+F52+F53+F54+F55+F56</f>
        <v>4890900</v>
      </c>
    </row>
    <row r="58" spans="1:9">
      <c r="A58" s="4"/>
      <c r="B58" s="4"/>
      <c r="C58" s="4"/>
      <c r="D58" s="4"/>
      <c r="E58" s="4"/>
      <c r="F58" s="4"/>
    </row>
    <row r="59" spans="1:9" ht="39.6">
      <c r="A59" s="4" t="s">
        <v>64</v>
      </c>
      <c r="B59" s="60" t="s">
        <v>65</v>
      </c>
      <c r="C59" s="60"/>
      <c r="D59" s="60"/>
      <c r="E59" s="60"/>
      <c r="F59" s="60"/>
    </row>
    <row r="60" spans="1:9" ht="39.6">
      <c r="A60" s="4" t="s">
        <v>66</v>
      </c>
      <c r="B60" s="30" t="s">
        <v>67</v>
      </c>
      <c r="C60" s="4"/>
      <c r="D60" s="4"/>
      <c r="E60" s="4"/>
      <c r="F60" s="4"/>
    </row>
    <row r="61" spans="1:9" ht="33" customHeight="1">
      <c r="A61" s="18" t="s">
        <v>68</v>
      </c>
      <c r="B61" s="61" t="s">
        <v>69</v>
      </c>
      <c r="C61" s="61"/>
      <c r="D61" s="61"/>
      <c r="E61" s="61"/>
      <c r="F61" s="61"/>
      <c r="G61" s="11"/>
    </row>
    <row r="62" spans="1:9" ht="28.5" customHeight="1">
      <c r="A62" s="18" t="s">
        <v>68</v>
      </c>
      <c r="B62" s="18" t="s">
        <v>70</v>
      </c>
      <c r="C62" s="18"/>
      <c r="D62" s="18"/>
      <c r="E62" s="18"/>
      <c r="F62" s="18"/>
      <c r="G62" s="11"/>
    </row>
    <row r="63" spans="1:9" ht="196.2" customHeight="1">
      <c r="A63" s="4" t="s">
        <v>71</v>
      </c>
      <c r="B63" s="61" t="s">
        <v>107</v>
      </c>
      <c r="C63" s="61"/>
      <c r="D63" s="61"/>
      <c r="E63" s="61"/>
      <c r="F63" s="61"/>
      <c r="G63" s="11"/>
    </row>
    <row r="64" spans="1:9" ht="69" customHeight="1">
      <c r="A64" s="18" t="s">
        <v>72</v>
      </c>
      <c r="B64" s="61" t="s">
        <v>108</v>
      </c>
      <c r="C64" s="61"/>
      <c r="D64" s="61"/>
      <c r="E64" s="61"/>
      <c r="F64" s="61"/>
      <c r="G64" s="11"/>
    </row>
  </sheetData>
  <mergeCells count="17">
    <mergeCell ref="B59:F59"/>
    <mergeCell ref="B61:F61"/>
    <mergeCell ref="B63:F63"/>
    <mergeCell ref="B64:F64"/>
    <mergeCell ref="A57:E57"/>
    <mergeCell ref="B45:F45"/>
    <mergeCell ref="A37:A42"/>
    <mergeCell ref="B19:F19"/>
    <mergeCell ref="B1:F1"/>
    <mergeCell ref="A24:A27"/>
    <mergeCell ref="B30:F30"/>
    <mergeCell ref="A7:A15"/>
    <mergeCell ref="C7:C15"/>
    <mergeCell ref="D7:D15"/>
    <mergeCell ref="E7:E15"/>
    <mergeCell ref="F7:F15"/>
    <mergeCell ref="A32:A36"/>
  </mergeCells>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
  <sheetViews>
    <sheetView workbookViewId="0">
      <selection activeCell="C22" sqref="C22"/>
    </sheetView>
  </sheetViews>
  <sheetFormatPr defaultRowHeight="14.4"/>
  <cols>
    <col min="1" max="1" width="6" customWidth="1"/>
    <col min="2" max="2" width="41.21875" customWidth="1"/>
    <col min="3" max="3" width="4.5546875" customWidth="1"/>
    <col min="4" max="4" width="6.6640625" customWidth="1"/>
    <col min="5" max="5" width="10.44140625" customWidth="1"/>
  </cols>
  <sheetData>
    <row r="1" spans="1:5" ht="19.8" customHeight="1">
      <c r="A1" s="25" t="s">
        <v>79</v>
      </c>
      <c r="B1" s="25" t="s">
        <v>80</v>
      </c>
      <c r="C1" s="25" t="s">
        <v>81</v>
      </c>
      <c r="D1" s="25" t="s">
        <v>82</v>
      </c>
      <c r="E1" s="25" t="s">
        <v>83</v>
      </c>
    </row>
    <row r="2" spans="1:5" ht="49.8" customHeight="1">
      <c r="A2" s="24">
        <v>1</v>
      </c>
      <c r="B2" s="24" t="s">
        <v>84</v>
      </c>
      <c r="C2" s="24">
        <v>1</v>
      </c>
      <c r="D2" s="24">
        <v>14990</v>
      </c>
      <c r="E2" s="24">
        <f>C2*D2</f>
        <v>14990</v>
      </c>
    </row>
    <row r="3" spans="1:5" ht="16.2" customHeight="1">
      <c r="A3" s="24">
        <v>2</v>
      </c>
      <c r="B3" s="24" t="s">
        <v>85</v>
      </c>
      <c r="C3" s="24">
        <v>1</v>
      </c>
      <c r="D3" s="24">
        <v>2500</v>
      </c>
      <c r="E3" s="24">
        <f t="shared" ref="E3:E4" si="0">C3*D3</f>
        <v>2500</v>
      </c>
    </row>
    <row r="4" spans="1:5">
      <c r="A4" s="24">
        <v>3</v>
      </c>
      <c r="B4" s="24" t="s">
        <v>86</v>
      </c>
      <c r="C4" s="24">
        <v>1</v>
      </c>
      <c r="D4" s="24">
        <v>5000</v>
      </c>
      <c r="E4" s="24">
        <f t="shared" si="0"/>
        <v>5000</v>
      </c>
    </row>
    <row r="5" spans="1:5">
      <c r="A5" s="65" t="s">
        <v>87</v>
      </c>
      <c r="B5" s="66"/>
      <c r="C5" s="66"/>
      <c r="D5" s="67"/>
      <c r="E5" s="25">
        <f>SUM(E2:E4)</f>
        <v>22490</v>
      </c>
    </row>
    <row r="6" spans="1:5">
      <c r="A6" s="65" t="s">
        <v>88</v>
      </c>
      <c r="B6" s="66"/>
      <c r="C6" s="66"/>
      <c r="D6" s="67"/>
      <c r="E6" s="25">
        <f>E5*9%</f>
        <v>2024.1</v>
      </c>
    </row>
    <row r="7" spans="1:5">
      <c r="A7" s="65" t="s">
        <v>88</v>
      </c>
      <c r="B7" s="66"/>
      <c r="C7" s="66"/>
      <c r="D7" s="67"/>
      <c r="E7" s="25">
        <f>E5*9%</f>
        <v>2024.1</v>
      </c>
    </row>
    <row r="8" spans="1:5" ht="11.4" customHeight="1">
      <c r="A8" s="65" t="s">
        <v>89</v>
      </c>
      <c r="B8" s="66"/>
      <c r="C8" s="66"/>
      <c r="D8" s="67"/>
      <c r="E8" s="25">
        <f>SUM(E5:E7)</f>
        <v>26538.199999999997</v>
      </c>
    </row>
  </sheetData>
  <mergeCells count="4">
    <mergeCell ref="A5:D5"/>
    <mergeCell ref="A6:D6"/>
    <mergeCell ref="A7:D7"/>
    <mergeCell ref="A8:D8"/>
  </mergeCells>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sqref="A1:E4"/>
    </sheetView>
  </sheetViews>
  <sheetFormatPr defaultRowHeight="14.4"/>
  <cols>
    <col min="1" max="1" width="6.88671875" customWidth="1"/>
    <col min="2" max="2" width="25.21875" customWidth="1"/>
    <col min="3" max="3" width="6.21875" customWidth="1"/>
    <col min="4" max="4" width="6.88671875" customWidth="1"/>
  </cols>
  <sheetData>
    <row r="1" spans="1:5" ht="13.8" customHeight="1">
      <c r="A1" s="25" t="s">
        <v>79</v>
      </c>
      <c r="B1" s="25" t="s">
        <v>80</v>
      </c>
      <c r="C1" s="25" t="s">
        <v>81</v>
      </c>
      <c r="D1" s="25" t="s">
        <v>82</v>
      </c>
      <c r="E1" s="25" t="s">
        <v>83</v>
      </c>
    </row>
    <row r="2" spans="1:5" ht="55.8" customHeight="1">
      <c r="A2" s="24">
        <v>1</v>
      </c>
      <c r="B2" s="24" t="s">
        <v>90</v>
      </c>
      <c r="C2" s="24">
        <v>1</v>
      </c>
      <c r="D2" s="24">
        <v>69600</v>
      </c>
      <c r="E2" s="24">
        <f>C2*D2</f>
        <v>69600</v>
      </c>
    </row>
    <row r="3" spans="1:5" ht="28.8">
      <c r="A3" s="24">
        <v>2</v>
      </c>
      <c r="B3" s="24" t="s">
        <v>86</v>
      </c>
      <c r="C3" s="24">
        <v>1</v>
      </c>
      <c r="D3" s="24">
        <v>5000</v>
      </c>
      <c r="E3" s="24">
        <f t="shared" ref="E3" si="0">C3*D3</f>
        <v>5000</v>
      </c>
    </row>
    <row r="4" spans="1:5">
      <c r="A4" s="65" t="s">
        <v>87</v>
      </c>
      <c r="B4" s="66"/>
      <c r="C4" s="66"/>
      <c r="D4" s="67"/>
      <c r="E4" s="25">
        <f>SUM(E2:E3)</f>
        <v>74600</v>
      </c>
    </row>
  </sheetData>
  <mergeCells count="1">
    <mergeCell ref="A4:D4"/>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8"/>
  <sheetViews>
    <sheetView topLeftCell="A19" workbookViewId="0">
      <selection activeCell="H32" sqref="H32"/>
    </sheetView>
  </sheetViews>
  <sheetFormatPr defaultRowHeight="14.4"/>
  <cols>
    <col min="2" max="2" width="55.6640625" customWidth="1"/>
  </cols>
  <sheetData>
    <row r="1" spans="1:8">
      <c r="A1" t="s">
        <v>127</v>
      </c>
    </row>
    <row r="2" spans="1:8" ht="10.199999999999999" customHeight="1">
      <c r="A2" s="25" t="s">
        <v>79</v>
      </c>
      <c r="B2" s="25" t="s">
        <v>80</v>
      </c>
      <c r="C2" s="25" t="s">
        <v>81</v>
      </c>
      <c r="D2" s="25" t="s">
        <v>82</v>
      </c>
      <c r="E2" s="25" t="s">
        <v>83</v>
      </c>
      <c r="F2" s="33"/>
    </row>
    <row r="3" spans="1:8" ht="15" customHeight="1">
      <c r="A3" s="24">
        <v>1</v>
      </c>
      <c r="B3" s="24" t="s">
        <v>118</v>
      </c>
      <c r="C3" s="24">
        <v>3</v>
      </c>
      <c r="D3" s="24">
        <v>10120</v>
      </c>
      <c r="E3" s="24">
        <f t="shared" ref="E3:E14" si="0">C3*D3</f>
        <v>30360</v>
      </c>
      <c r="F3" s="33"/>
      <c r="H3">
        <f>5060*2</f>
        <v>10120</v>
      </c>
    </row>
    <row r="4" spans="1:8">
      <c r="A4" s="24">
        <v>2</v>
      </c>
      <c r="B4" s="24" t="s">
        <v>122</v>
      </c>
      <c r="C4" s="24">
        <v>1</v>
      </c>
      <c r="D4" s="24">
        <v>10330</v>
      </c>
      <c r="E4" s="24">
        <f t="shared" si="0"/>
        <v>10330</v>
      </c>
      <c r="F4" s="33"/>
      <c r="H4">
        <f>5165*2</f>
        <v>10330</v>
      </c>
    </row>
    <row r="5" spans="1:8">
      <c r="A5" s="24">
        <v>3</v>
      </c>
      <c r="B5" s="24" t="s">
        <v>119</v>
      </c>
      <c r="C5" s="24">
        <v>1</v>
      </c>
      <c r="D5" s="24">
        <v>15420</v>
      </c>
      <c r="E5" s="24">
        <f t="shared" si="0"/>
        <v>15420</v>
      </c>
      <c r="F5" s="33"/>
      <c r="H5">
        <f>7710*2</f>
        <v>15420</v>
      </c>
    </row>
    <row r="6" spans="1:8">
      <c r="A6" s="24">
        <v>4</v>
      </c>
      <c r="B6" s="24" t="s">
        <v>120</v>
      </c>
      <c r="C6" s="24">
        <v>1</v>
      </c>
      <c r="D6" s="24">
        <v>11500</v>
      </c>
      <c r="E6" s="24">
        <f t="shared" si="0"/>
        <v>11500</v>
      </c>
      <c r="F6" s="33"/>
    </row>
    <row r="7" spans="1:8">
      <c r="A7" s="24">
        <v>5</v>
      </c>
      <c r="B7" s="24" t="s">
        <v>117</v>
      </c>
      <c r="C7" s="24">
        <v>1</v>
      </c>
      <c r="D7" s="24">
        <v>11900</v>
      </c>
      <c r="E7" s="24">
        <f t="shared" si="0"/>
        <v>11900</v>
      </c>
      <c r="F7" s="33"/>
      <c r="H7">
        <f>5950*2</f>
        <v>11900</v>
      </c>
    </row>
    <row r="8" spans="1:8">
      <c r="A8" s="24">
        <v>6</v>
      </c>
      <c r="B8" s="24" t="s">
        <v>121</v>
      </c>
      <c r="C8" s="24">
        <v>1</v>
      </c>
      <c r="D8" s="24">
        <v>3990</v>
      </c>
      <c r="E8" s="24">
        <f t="shared" si="0"/>
        <v>3990</v>
      </c>
      <c r="F8" s="33"/>
    </row>
    <row r="9" spans="1:8">
      <c r="A9" s="24">
        <v>7</v>
      </c>
      <c r="B9" s="24" t="s">
        <v>116</v>
      </c>
      <c r="C9" s="24">
        <v>1</v>
      </c>
      <c r="D9" s="24">
        <v>140</v>
      </c>
      <c r="E9" s="24">
        <f t="shared" si="0"/>
        <v>140</v>
      </c>
      <c r="F9" s="33"/>
    </row>
    <row r="10" spans="1:8">
      <c r="A10" s="24">
        <v>8</v>
      </c>
      <c r="B10" s="24" t="s">
        <v>123</v>
      </c>
      <c r="C10" s="24">
        <v>150</v>
      </c>
      <c r="D10" s="24">
        <v>40</v>
      </c>
      <c r="E10" s="24">
        <f t="shared" si="0"/>
        <v>6000</v>
      </c>
      <c r="F10" s="33"/>
    </row>
    <row r="11" spans="1:8">
      <c r="A11" s="24">
        <v>9</v>
      </c>
      <c r="B11" s="24" t="s">
        <v>126</v>
      </c>
      <c r="C11" s="24">
        <v>120</v>
      </c>
      <c r="D11" s="24">
        <v>60</v>
      </c>
      <c r="E11" s="24">
        <f t="shared" si="0"/>
        <v>7200</v>
      </c>
      <c r="F11" s="33"/>
    </row>
    <row r="12" spans="1:8">
      <c r="A12" s="24">
        <v>10</v>
      </c>
      <c r="B12" s="24" t="s">
        <v>124</v>
      </c>
      <c r="C12" s="24">
        <v>1</v>
      </c>
      <c r="D12" s="24">
        <v>5000</v>
      </c>
      <c r="E12" s="24">
        <f t="shared" si="0"/>
        <v>5000</v>
      </c>
      <c r="F12" s="33"/>
    </row>
    <row r="13" spans="1:8">
      <c r="A13" s="24">
        <v>11</v>
      </c>
      <c r="B13" s="24" t="s">
        <v>125</v>
      </c>
      <c r="C13" s="24">
        <v>1</v>
      </c>
      <c r="D13" s="24">
        <v>600</v>
      </c>
      <c r="E13" s="24">
        <f t="shared" si="0"/>
        <v>600</v>
      </c>
      <c r="F13" s="33"/>
    </row>
    <row r="14" spans="1:8">
      <c r="A14" s="24">
        <v>12</v>
      </c>
      <c r="B14" s="24" t="s">
        <v>86</v>
      </c>
      <c r="C14" s="24">
        <v>1</v>
      </c>
      <c r="D14" s="24">
        <v>4800</v>
      </c>
      <c r="E14" s="24">
        <f t="shared" si="0"/>
        <v>4800</v>
      </c>
      <c r="F14" s="33"/>
    </row>
    <row r="15" spans="1:8">
      <c r="A15" s="65" t="s">
        <v>87</v>
      </c>
      <c r="B15" s="66"/>
      <c r="C15" s="66"/>
      <c r="D15" s="67"/>
      <c r="E15" s="25">
        <f>SUM(E3:E14)</f>
        <v>107240</v>
      </c>
      <c r="F15" s="33"/>
    </row>
    <row r="17" spans="1:5">
      <c r="A17" t="s">
        <v>128</v>
      </c>
    </row>
    <row r="18" spans="1:5" ht="28.8">
      <c r="A18" s="25" t="s">
        <v>79</v>
      </c>
      <c r="B18" s="25" t="s">
        <v>80</v>
      </c>
      <c r="C18" s="25" t="s">
        <v>81</v>
      </c>
      <c r="D18" s="25" t="s">
        <v>82</v>
      </c>
      <c r="E18" s="25" t="s">
        <v>83</v>
      </c>
    </row>
    <row r="19" spans="1:5">
      <c r="A19" s="24">
        <v>1</v>
      </c>
      <c r="B19" s="24" t="s">
        <v>118</v>
      </c>
      <c r="C19" s="24">
        <v>5</v>
      </c>
      <c r="D19" s="24">
        <v>10120</v>
      </c>
      <c r="E19" s="24">
        <f t="shared" ref="E19:E30" si="1">C19*D19</f>
        <v>50600</v>
      </c>
    </row>
    <row r="20" spans="1:5">
      <c r="A20" s="24">
        <v>2</v>
      </c>
      <c r="B20" s="24" t="s">
        <v>122</v>
      </c>
      <c r="C20" s="24">
        <v>1</v>
      </c>
      <c r="D20" s="24">
        <v>10330</v>
      </c>
      <c r="E20" s="24">
        <f t="shared" si="1"/>
        <v>10330</v>
      </c>
    </row>
    <row r="21" spans="1:5">
      <c r="A21" s="24">
        <v>3</v>
      </c>
      <c r="B21" s="24" t="s">
        <v>119</v>
      </c>
      <c r="C21" s="24">
        <v>1</v>
      </c>
      <c r="D21" s="24">
        <v>15420</v>
      </c>
      <c r="E21" s="24">
        <f t="shared" si="1"/>
        <v>15420</v>
      </c>
    </row>
    <row r="22" spans="1:5">
      <c r="A22" s="24">
        <v>4</v>
      </c>
      <c r="B22" s="24" t="s">
        <v>120</v>
      </c>
      <c r="C22" s="24">
        <v>1</v>
      </c>
      <c r="D22" s="24">
        <v>11500</v>
      </c>
      <c r="E22" s="24">
        <f t="shared" si="1"/>
        <v>11500</v>
      </c>
    </row>
    <row r="23" spans="1:5">
      <c r="A23" s="24">
        <v>5</v>
      </c>
      <c r="B23" s="24" t="s">
        <v>117</v>
      </c>
      <c r="C23" s="24">
        <v>1</v>
      </c>
      <c r="D23" s="24">
        <v>11900</v>
      </c>
      <c r="E23" s="24">
        <f t="shared" si="1"/>
        <v>11900</v>
      </c>
    </row>
    <row r="24" spans="1:5">
      <c r="A24" s="24">
        <v>6</v>
      </c>
      <c r="B24" s="24" t="s">
        <v>121</v>
      </c>
      <c r="C24" s="24">
        <v>1</v>
      </c>
      <c r="D24" s="24">
        <v>3990</v>
      </c>
      <c r="E24" s="24">
        <f t="shared" si="1"/>
        <v>3990</v>
      </c>
    </row>
    <row r="25" spans="1:5">
      <c r="A25" s="24">
        <v>7</v>
      </c>
      <c r="B25" s="24" t="s">
        <v>116</v>
      </c>
      <c r="C25" s="24">
        <v>1</v>
      </c>
      <c r="D25" s="24">
        <v>140</v>
      </c>
      <c r="E25" s="24">
        <f t="shared" si="1"/>
        <v>140</v>
      </c>
    </row>
    <row r="26" spans="1:5">
      <c r="A26" s="24">
        <v>8</v>
      </c>
      <c r="B26" s="24" t="s">
        <v>123</v>
      </c>
      <c r="C26" s="24">
        <v>200</v>
      </c>
      <c r="D26" s="24">
        <v>40</v>
      </c>
      <c r="E26" s="24">
        <f t="shared" si="1"/>
        <v>8000</v>
      </c>
    </row>
    <row r="27" spans="1:5">
      <c r="A27" s="24">
        <v>9</v>
      </c>
      <c r="B27" s="24" t="s">
        <v>126</v>
      </c>
      <c r="C27" s="24">
        <v>160</v>
      </c>
      <c r="D27" s="24">
        <v>60</v>
      </c>
      <c r="E27" s="24">
        <f t="shared" si="1"/>
        <v>9600</v>
      </c>
    </row>
    <row r="28" spans="1:5">
      <c r="A28" s="24">
        <v>10</v>
      </c>
      <c r="B28" s="24" t="s">
        <v>124</v>
      </c>
      <c r="C28" s="24">
        <v>1</v>
      </c>
      <c r="D28" s="24">
        <v>5000</v>
      </c>
      <c r="E28" s="24">
        <f t="shared" si="1"/>
        <v>5000</v>
      </c>
    </row>
    <row r="29" spans="1:5">
      <c r="A29" s="24">
        <v>11</v>
      </c>
      <c r="B29" s="24" t="s">
        <v>125</v>
      </c>
      <c r="C29" s="24">
        <v>1</v>
      </c>
      <c r="D29" s="24">
        <v>600</v>
      </c>
      <c r="E29" s="24">
        <f t="shared" si="1"/>
        <v>600</v>
      </c>
    </row>
    <row r="30" spans="1:5">
      <c r="A30" s="24">
        <v>12</v>
      </c>
      <c r="B30" s="24" t="s">
        <v>86</v>
      </c>
      <c r="C30" s="24">
        <v>1</v>
      </c>
      <c r="D30" s="24">
        <v>4800</v>
      </c>
      <c r="E30" s="24">
        <f t="shared" si="1"/>
        <v>4800</v>
      </c>
    </row>
    <row r="31" spans="1:5">
      <c r="A31" s="65" t="s">
        <v>87</v>
      </c>
      <c r="B31" s="66"/>
      <c r="C31" s="66"/>
      <c r="D31" s="67"/>
      <c r="E31" s="25">
        <f>SUM(E19:E30)</f>
        <v>131880</v>
      </c>
    </row>
    <row r="33" spans="1:5">
      <c r="A33" s="37" t="s">
        <v>132</v>
      </c>
    </row>
    <row r="34" spans="1:5">
      <c r="A34" s="37" t="s">
        <v>133</v>
      </c>
    </row>
    <row r="36" spans="1:5">
      <c r="A36" s="36" t="s">
        <v>129</v>
      </c>
      <c r="B36" s="34"/>
      <c r="C36" s="35"/>
      <c r="D36" s="35"/>
      <c r="E36" s="35"/>
    </row>
    <row r="37" spans="1:5">
      <c r="A37" s="36" t="s">
        <v>130</v>
      </c>
      <c r="B37" s="34"/>
      <c r="C37" s="35"/>
      <c r="D37" s="35"/>
      <c r="E37" s="35"/>
    </row>
    <row r="38" spans="1:5">
      <c r="A38" s="36" t="s">
        <v>131</v>
      </c>
    </row>
  </sheetData>
  <mergeCells count="2">
    <mergeCell ref="A31:D31"/>
    <mergeCell ref="A15:D15"/>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0"/>
  <sheetViews>
    <sheetView workbookViewId="0">
      <selection activeCell="I25" sqref="I25"/>
    </sheetView>
  </sheetViews>
  <sheetFormatPr defaultRowHeight="14.4"/>
  <cols>
    <col min="1" max="1" width="6.109375" customWidth="1"/>
    <col min="2" max="2" width="43.44140625" customWidth="1"/>
    <col min="8" max="8" width="14" customWidth="1"/>
  </cols>
  <sheetData>
    <row r="1" spans="1:8" ht="21" customHeight="1">
      <c r="A1" s="25" t="s">
        <v>79</v>
      </c>
      <c r="B1" s="25" t="s">
        <v>80</v>
      </c>
      <c r="C1" s="25" t="s">
        <v>81</v>
      </c>
      <c r="D1" s="25" t="s">
        <v>82</v>
      </c>
      <c r="E1" s="25" t="s">
        <v>83</v>
      </c>
    </row>
    <row r="2" spans="1:8" ht="31.8" customHeight="1">
      <c r="A2" s="24" t="s">
        <v>147</v>
      </c>
      <c r="B2" s="24" t="s">
        <v>145</v>
      </c>
      <c r="C2" s="24">
        <v>2</v>
      </c>
      <c r="D2" s="24">
        <v>8900</v>
      </c>
      <c r="E2" s="24">
        <f t="shared" ref="E2:E8" si="0">C2*D2</f>
        <v>17800</v>
      </c>
      <c r="G2">
        <f>4660*2</f>
        <v>9320</v>
      </c>
      <c r="H2" s="38" t="s">
        <v>138</v>
      </c>
    </row>
    <row r="3" spans="1:8" ht="16.8" customHeight="1">
      <c r="A3" s="24">
        <v>2</v>
      </c>
      <c r="B3" s="24" t="s">
        <v>137</v>
      </c>
      <c r="C3" s="24">
        <v>1</v>
      </c>
      <c r="D3" s="24">
        <v>8820</v>
      </c>
      <c r="E3" s="24">
        <f t="shared" si="0"/>
        <v>8820</v>
      </c>
      <c r="F3">
        <f>4410*2</f>
        <v>8820</v>
      </c>
      <c r="H3" s="38" t="s">
        <v>139</v>
      </c>
    </row>
    <row r="4" spans="1:8" ht="17.399999999999999" customHeight="1">
      <c r="A4" s="24">
        <v>3</v>
      </c>
      <c r="B4" s="24" t="s">
        <v>136</v>
      </c>
      <c r="C4" s="24">
        <v>1</v>
      </c>
      <c r="D4" s="24">
        <v>5500</v>
      </c>
      <c r="E4" s="24">
        <f t="shared" si="0"/>
        <v>5500</v>
      </c>
    </row>
    <row r="5" spans="1:8" ht="15.6" customHeight="1">
      <c r="A5" s="24">
        <v>4</v>
      </c>
      <c r="B5" s="24" t="s">
        <v>134</v>
      </c>
      <c r="C5" s="24">
        <v>1</v>
      </c>
      <c r="D5" s="24">
        <v>11500</v>
      </c>
      <c r="E5" s="24">
        <f t="shared" si="0"/>
        <v>11500</v>
      </c>
    </row>
    <row r="6" spans="1:8" ht="14.4" customHeight="1">
      <c r="A6" s="24">
        <v>5</v>
      </c>
      <c r="B6" s="24" t="s">
        <v>135</v>
      </c>
      <c r="C6" s="24">
        <v>1</v>
      </c>
      <c r="D6" s="24">
        <v>550</v>
      </c>
      <c r="E6" s="24">
        <f t="shared" si="0"/>
        <v>550</v>
      </c>
    </row>
    <row r="7" spans="1:8" ht="14.4" customHeight="1">
      <c r="A7" s="24">
        <v>6</v>
      </c>
      <c r="B7" s="24" t="s">
        <v>116</v>
      </c>
      <c r="C7" s="24">
        <v>6</v>
      </c>
      <c r="D7" s="24">
        <v>175</v>
      </c>
      <c r="E7" s="24">
        <f t="shared" si="0"/>
        <v>1050</v>
      </c>
    </row>
    <row r="8" spans="1:8">
      <c r="A8" s="24">
        <v>7</v>
      </c>
      <c r="B8" s="24" t="s">
        <v>86</v>
      </c>
      <c r="C8" s="24">
        <v>1</v>
      </c>
      <c r="D8" s="24">
        <v>4000</v>
      </c>
      <c r="E8" s="24">
        <f t="shared" si="0"/>
        <v>4000</v>
      </c>
    </row>
    <row r="9" spans="1:8">
      <c r="A9" s="65" t="s">
        <v>87</v>
      </c>
      <c r="B9" s="66"/>
      <c r="C9" s="66"/>
      <c r="D9" s="67"/>
      <c r="E9" s="25">
        <f>SUM(E2:E8)</f>
        <v>49220</v>
      </c>
    </row>
    <row r="11" spans="1:8">
      <c r="A11" s="36" t="s">
        <v>140</v>
      </c>
      <c r="B11" s="34"/>
      <c r="C11" s="34"/>
      <c r="D11" s="34"/>
      <c r="E11" s="34"/>
    </row>
    <row r="12" spans="1:8">
      <c r="A12" s="36"/>
      <c r="B12" s="34"/>
      <c r="C12" s="34"/>
      <c r="D12" s="34"/>
      <c r="E12" s="34"/>
    </row>
    <row r="13" spans="1:8">
      <c r="A13" s="36" t="s">
        <v>129</v>
      </c>
      <c r="B13" s="34"/>
      <c r="C13" s="34"/>
      <c r="D13" s="34"/>
      <c r="E13" s="34"/>
    </row>
    <row r="14" spans="1:8">
      <c r="A14" s="36" t="s">
        <v>141</v>
      </c>
      <c r="B14" s="34"/>
      <c r="C14" s="34"/>
      <c r="D14" s="34"/>
      <c r="E14" s="34"/>
    </row>
    <row r="15" spans="1:8">
      <c r="A15" s="36" t="s">
        <v>142</v>
      </c>
      <c r="B15" s="34"/>
      <c r="C15" s="34"/>
      <c r="D15" s="34"/>
      <c r="E15" s="34"/>
    </row>
    <row r="16" spans="1:8">
      <c r="A16" s="36" t="s">
        <v>161</v>
      </c>
      <c r="B16" s="34"/>
      <c r="C16" s="34"/>
      <c r="D16" s="34"/>
      <c r="E16" s="34"/>
    </row>
    <row r="17" spans="1:8">
      <c r="A17" s="36"/>
      <c r="B17" s="34"/>
      <c r="C17" s="34"/>
      <c r="D17" s="34"/>
      <c r="E17" s="34"/>
    </row>
    <row r="18" spans="1:8">
      <c r="A18" s="39" t="s">
        <v>143</v>
      </c>
      <c r="B18" s="34"/>
      <c r="C18" s="34"/>
      <c r="D18" s="34"/>
      <c r="E18" s="34"/>
    </row>
    <row r="19" spans="1:8" ht="16.2" customHeight="1">
      <c r="A19" s="68" t="s">
        <v>146</v>
      </c>
      <c r="B19" s="69"/>
      <c r="C19" s="69"/>
      <c r="D19" s="69"/>
      <c r="E19" s="70"/>
      <c r="G19">
        <f>8680*2</f>
        <v>17360</v>
      </c>
      <c r="H19" s="38" t="s">
        <v>144</v>
      </c>
    </row>
    <row r="20" spans="1:8" ht="11.4" customHeight="1">
      <c r="A20" s="71"/>
      <c r="B20" s="72"/>
      <c r="C20" s="72"/>
      <c r="D20" s="72"/>
      <c r="E20" s="73"/>
    </row>
  </sheetData>
  <mergeCells count="2">
    <mergeCell ref="A9:D9"/>
    <mergeCell ref="A19:E20"/>
  </mergeCells>
  <pageMargins left="0.7" right="0.7" top="0.75" bottom="0.75" header="0.3" footer="0.3"/>
  <pageSetup orientation="portrait"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
  <sheetViews>
    <sheetView workbookViewId="0">
      <selection activeCell="F21" sqref="F21"/>
    </sheetView>
  </sheetViews>
  <sheetFormatPr defaultRowHeight="14.4"/>
  <cols>
    <col min="2" max="2" width="30.77734375" customWidth="1"/>
  </cols>
  <sheetData>
    <row r="1" spans="1:5" ht="28.8">
      <c r="A1" s="25" t="s">
        <v>79</v>
      </c>
      <c r="B1" s="25" t="s">
        <v>80</v>
      </c>
      <c r="C1" s="25" t="s">
        <v>81</v>
      </c>
      <c r="D1" s="25" t="s">
        <v>82</v>
      </c>
      <c r="E1" s="25" t="s">
        <v>83</v>
      </c>
    </row>
    <row r="2" spans="1:5" ht="28.8">
      <c r="A2" s="24">
        <v>1</v>
      </c>
      <c r="B2" s="24" t="s">
        <v>148</v>
      </c>
      <c r="C2" s="24">
        <v>4</v>
      </c>
      <c r="D2" s="24">
        <v>4500</v>
      </c>
      <c r="E2" s="24">
        <f t="shared" ref="E2:E5" si="0">C2*D2</f>
        <v>18000</v>
      </c>
    </row>
    <row r="3" spans="1:5">
      <c r="A3" s="24">
        <v>2</v>
      </c>
      <c r="B3" s="24" t="s">
        <v>149</v>
      </c>
      <c r="C3" s="24">
        <v>1</v>
      </c>
      <c r="D3" s="24">
        <v>48000</v>
      </c>
      <c r="E3" s="24">
        <f t="shared" si="0"/>
        <v>48000</v>
      </c>
    </row>
    <row r="4" spans="1:5">
      <c r="A4" s="24">
        <v>3</v>
      </c>
      <c r="B4" s="24" t="s">
        <v>150</v>
      </c>
      <c r="C4" s="24">
        <v>1</v>
      </c>
      <c r="D4" s="24">
        <v>6900</v>
      </c>
      <c r="E4" s="24">
        <f t="shared" si="0"/>
        <v>6900</v>
      </c>
    </row>
    <row r="5" spans="1:5" ht="28.8">
      <c r="A5" s="24">
        <v>4</v>
      </c>
      <c r="B5" s="24" t="s">
        <v>86</v>
      </c>
      <c r="C5" s="24">
        <v>1</v>
      </c>
      <c r="D5" s="24">
        <v>6000</v>
      </c>
      <c r="E5" s="24">
        <f t="shared" si="0"/>
        <v>6000</v>
      </c>
    </row>
    <row r="6" spans="1:5">
      <c r="A6" s="65" t="s">
        <v>87</v>
      </c>
      <c r="B6" s="66"/>
      <c r="C6" s="66"/>
      <c r="D6" s="67"/>
      <c r="E6" s="25">
        <f>SUM(E2:E5)</f>
        <v>78900</v>
      </c>
    </row>
    <row r="8" spans="1:5">
      <c r="A8" t="s">
        <v>151</v>
      </c>
    </row>
  </sheetData>
  <mergeCells count="1">
    <mergeCell ref="A6:D6"/>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
  <sheetViews>
    <sheetView workbookViewId="0">
      <selection activeCell="I17" sqref="I17"/>
    </sheetView>
  </sheetViews>
  <sheetFormatPr defaultRowHeight="14.4"/>
  <cols>
    <col min="1" max="1" width="6.77734375" customWidth="1"/>
    <col min="2" max="2" width="38.33203125" customWidth="1"/>
    <col min="3" max="3" width="5.21875" customWidth="1"/>
    <col min="5" max="5" width="12.77734375" customWidth="1"/>
  </cols>
  <sheetData>
    <row r="1" spans="1:5" ht="14.4" customHeight="1">
      <c r="A1" s="25" t="s">
        <v>79</v>
      </c>
      <c r="B1" s="25" t="s">
        <v>80</v>
      </c>
      <c r="C1" s="25" t="s">
        <v>81</v>
      </c>
      <c r="D1" s="25" t="s">
        <v>82</v>
      </c>
      <c r="E1" s="25" t="s">
        <v>83</v>
      </c>
    </row>
    <row r="2" spans="1:5" ht="22.8" customHeight="1">
      <c r="A2" s="24">
        <v>1</v>
      </c>
      <c r="B2" s="24" t="s">
        <v>152</v>
      </c>
      <c r="C2" s="24">
        <v>2</v>
      </c>
      <c r="D2" s="24">
        <v>45000</v>
      </c>
      <c r="E2" s="24">
        <f t="shared" ref="E2:E10" si="0">C2*D2</f>
        <v>90000</v>
      </c>
    </row>
    <row r="3" spans="1:5">
      <c r="A3" s="24">
        <v>2</v>
      </c>
      <c r="B3" s="24" t="s">
        <v>160</v>
      </c>
      <c r="C3" s="24">
        <v>1</v>
      </c>
      <c r="D3" s="24">
        <v>63000</v>
      </c>
      <c r="E3" s="24">
        <f t="shared" si="0"/>
        <v>63000</v>
      </c>
    </row>
    <row r="4" spans="1:5" ht="18.600000000000001" customHeight="1">
      <c r="A4" s="24">
        <v>3</v>
      </c>
      <c r="B4" s="24" t="s">
        <v>153</v>
      </c>
      <c r="C4" s="24">
        <v>2</v>
      </c>
      <c r="D4" s="24">
        <v>8700</v>
      </c>
      <c r="E4" s="24">
        <f t="shared" si="0"/>
        <v>17400</v>
      </c>
    </row>
    <row r="5" spans="1:5" ht="15" customHeight="1">
      <c r="A5" s="24">
        <v>4</v>
      </c>
      <c r="B5" s="24" t="s">
        <v>154</v>
      </c>
      <c r="C5" s="24">
        <v>1</v>
      </c>
      <c r="D5" s="24">
        <v>79000</v>
      </c>
      <c r="E5" s="24">
        <f t="shared" si="0"/>
        <v>79000</v>
      </c>
    </row>
    <row r="6" spans="1:5" ht="16.8" customHeight="1">
      <c r="A6" s="24">
        <v>5</v>
      </c>
      <c r="B6" s="24" t="s">
        <v>155</v>
      </c>
      <c r="C6" s="24">
        <v>1</v>
      </c>
      <c r="D6" s="24">
        <v>45000</v>
      </c>
      <c r="E6" s="24">
        <f t="shared" si="0"/>
        <v>45000</v>
      </c>
    </row>
    <row r="7" spans="1:5" ht="19.2" customHeight="1">
      <c r="A7" s="24">
        <v>6</v>
      </c>
      <c r="B7" s="24" t="s">
        <v>156</v>
      </c>
      <c r="C7" s="24">
        <v>1</v>
      </c>
      <c r="D7" s="24">
        <v>39900</v>
      </c>
      <c r="E7" s="24">
        <f t="shared" si="0"/>
        <v>39900</v>
      </c>
    </row>
    <row r="8" spans="1:5" ht="22.2" customHeight="1">
      <c r="A8" s="24">
        <v>7</v>
      </c>
      <c r="B8" s="24" t="s">
        <v>158</v>
      </c>
      <c r="C8" s="24">
        <v>1</v>
      </c>
      <c r="D8" s="24">
        <v>45000</v>
      </c>
      <c r="E8" s="24">
        <f t="shared" si="0"/>
        <v>45000</v>
      </c>
    </row>
    <row r="9" spans="1:5">
      <c r="A9" s="24">
        <v>8</v>
      </c>
      <c r="B9" s="24" t="s">
        <v>159</v>
      </c>
      <c r="C9" s="24">
        <v>1</v>
      </c>
      <c r="D9" s="24">
        <v>45000</v>
      </c>
      <c r="E9" s="24">
        <f t="shared" si="0"/>
        <v>45000</v>
      </c>
    </row>
    <row r="10" spans="1:5" ht="18" customHeight="1">
      <c r="A10" s="24">
        <v>9</v>
      </c>
      <c r="B10" s="24" t="s">
        <v>86</v>
      </c>
      <c r="C10" s="24">
        <v>1</v>
      </c>
      <c r="D10" s="24">
        <v>25000</v>
      </c>
      <c r="E10" s="24">
        <f t="shared" si="0"/>
        <v>25000</v>
      </c>
    </row>
    <row r="11" spans="1:5">
      <c r="A11" s="65" t="s">
        <v>87</v>
      </c>
      <c r="B11" s="66"/>
      <c r="C11" s="66"/>
      <c r="D11" s="67"/>
      <c r="E11" s="25">
        <f>SUM(E2:E10)</f>
        <v>449300</v>
      </c>
    </row>
    <row r="12" spans="1:5">
      <c r="A12" s="40" t="s">
        <v>157</v>
      </c>
    </row>
  </sheetData>
  <mergeCells count="1">
    <mergeCell ref="A11:D11"/>
  </mergeCells>
  <pageMargins left="0.7" right="0.7" top="0.75" bottom="0.75" header="0.3" footer="0.3"/>
  <pageSetup orientation="portrait" horizontalDpi="0"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0"/>
  <sheetViews>
    <sheetView workbookViewId="0">
      <selection activeCell="B26" sqref="B26"/>
    </sheetView>
  </sheetViews>
  <sheetFormatPr defaultRowHeight="14.4"/>
  <cols>
    <col min="1" max="1" width="6.109375" customWidth="1"/>
    <col min="2" max="2" width="43.6640625" customWidth="1"/>
    <col min="3" max="3" width="5" customWidth="1"/>
  </cols>
  <sheetData>
    <row r="1" spans="1:7" ht="21" customHeight="1">
      <c r="A1" s="25" t="s">
        <v>79</v>
      </c>
      <c r="B1" s="25" t="s">
        <v>80</v>
      </c>
      <c r="C1" s="25" t="s">
        <v>81</v>
      </c>
      <c r="D1" s="25" t="s">
        <v>82</v>
      </c>
      <c r="E1" s="25" t="s">
        <v>83</v>
      </c>
    </row>
    <row r="2" spans="1:7" ht="13.8" customHeight="1">
      <c r="A2" s="24" t="s">
        <v>147</v>
      </c>
      <c r="B2" s="24" t="s">
        <v>167</v>
      </c>
      <c r="C2" s="24">
        <v>10</v>
      </c>
      <c r="D2" s="24">
        <v>3990</v>
      </c>
      <c r="E2" s="24">
        <f t="shared" ref="E2:E7" si="0">C2*D2</f>
        <v>39900</v>
      </c>
      <c r="G2">
        <f>2150*2</f>
        <v>4300</v>
      </c>
    </row>
    <row r="3" spans="1:7" ht="24.6" customHeight="1">
      <c r="A3" s="24">
        <v>2</v>
      </c>
      <c r="B3" s="24" t="s">
        <v>168</v>
      </c>
      <c r="C3" s="24">
        <v>1</v>
      </c>
      <c r="D3" s="24">
        <v>15900</v>
      </c>
      <c r="E3" s="24">
        <f t="shared" si="0"/>
        <v>15900</v>
      </c>
      <c r="F3">
        <f>6785*2</f>
        <v>13570</v>
      </c>
    </row>
    <row r="4" spans="1:7" ht="28.8" customHeight="1">
      <c r="A4" s="24">
        <v>3</v>
      </c>
      <c r="B4" s="24" t="s">
        <v>136</v>
      </c>
      <c r="C4" s="24">
        <v>1</v>
      </c>
      <c r="D4" s="24">
        <v>5500</v>
      </c>
      <c r="E4" s="24">
        <f t="shared" si="0"/>
        <v>5500</v>
      </c>
    </row>
    <row r="5" spans="1:7" ht="22.8" customHeight="1">
      <c r="A5" s="24">
        <v>4</v>
      </c>
      <c r="B5" s="24" t="s">
        <v>164</v>
      </c>
      <c r="C5" s="24">
        <v>1</v>
      </c>
      <c r="D5" s="24">
        <v>9900</v>
      </c>
      <c r="E5" s="24">
        <f t="shared" si="0"/>
        <v>9900</v>
      </c>
    </row>
    <row r="6" spans="1:7" ht="21" customHeight="1">
      <c r="A6" s="24">
        <v>5</v>
      </c>
      <c r="B6" s="24" t="s">
        <v>116</v>
      </c>
      <c r="C6" s="24">
        <v>22</v>
      </c>
      <c r="D6" s="24">
        <v>175</v>
      </c>
      <c r="E6" s="24">
        <f t="shared" si="0"/>
        <v>3850</v>
      </c>
    </row>
    <row r="7" spans="1:7" ht="15" customHeight="1">
      <c r="A7" s="24">
        <v>6</v>
      </c>
      <c r="B7" s="24" t="s">
        <v>86</v>
      </c>
      <c r="C7" s="24">
        <v>1</v>
      </c>
      <c r="D7" s="24">
        <v>9900</v>
      </c>
      <c r="E7" s="24">
        <f t="shared" si="0"/>
        <v>9900</v>
      </c>
    </row>
    <row r="8" spans="1:7">
      <c r="A8" s="65" t="s">
        <v>87</v>
      </c>
      <c r="B8" s="66"/>
      <c r="C8" s="66"/>
      <c r="D8" s="67"/>
      <c r="E8" s="25">
        <f>SUM(E2:E7)</f>
        <v>84950</v>
      </c>
    </row>
    <row r="10" spans="1:7">
      <c r="A10" s="36" t="s">
        <v>140</v>
      </c>
      <c r="B10" s="34"/>
      <c r="C10" s="34"/>
      <c r="D10" s="34"/>
      <c r="E10" s="34"/>
    </row>
    <row r="11" spans="1:7">
      <c r="A11" s="36"/>
      <c r="B11" s="34"/>
      <c r="C11" s="34"/>
      <c r="D11" s="34"/>
      <c r="E11" s="34"/>
    </row>
    <row r="12" spans="1:7">
      <c r="A12" s="36" t="s">
        <v>129</v>
      </c>
      <c r="B12" s="34"/>
      <c r="C12" s="34"/>
      <c r="D12" s="34"/>
      <c r="E12" s="34"/>
    </row>
    <row r="13" spans="1:7">
      <c r="A13" s="36" t="s">
        <v>141</v>
      </c>
      <c r="B13" s="34"/>
      <c r="C13" s="34"/>
      <c r="D13" s="34"/>
      <c r="E13" s="34"/>
    </row>
    <row r="14" spans="1:7">
      <c r="A14" s="36" t="s">
        <v>142</v>
      </c>
      <c r="B14" s="34"/>
      <c r="C14" s="34"/>
      <c r="D14" s="34"/>
      <c r="E14" s="34"/>
    </row>
    <row r="15" spans="1:7">
      <c r="A15" s="36" t="s">
        <v>161</v>
      </c>
      <c r="B15" s="34"/>
      <c r="C15" s="34"/>
      <c r="D15" s="34"/>
      <c r="E15" s="34"/>
    </row>
    <row r="16" spans="1:7">
      <c r="A16" s="36" t="s">
        <v>162</v>
      </c>
      <c r="B16" s="34"/>
      <c r="C16" s="34"/>
      <c r="D16" s="34"/>
      <c r="E16" s="34"/>
    </row>
    <row r="17" spans="1:7">
      <c r="A17" s="36"/>
      <c r="B17" s="34"/>
      <c r="C17" s="34"/>
      <c r="D17" s="34"/>
      <c r="E17" s="34"/>
    </row>
    <row r="18" spans="1:7">
      <c r="A18" s="39" t="s">
        <v>143</v>
      </c>
      <c r="B18" s="34"/>
      <c r="C18" s="34"/>
      <c r="D18" s="34"/>
      <c r="E18" s="34"/>
    </row>
    <row r="19" spans="1:7" ht="16.2" customHeight="1">
      <c r="A19" s="74" t="s">
        <v>169</v>
      </c>
      <c r="B19" s="74"/>
      <c r="C19" s="74"/>
      <c r="D19" s="74"/>
      <c r="E19" s="41"/>
      <c r="G19">
        <f>3130*2</f>
        <v>6260</v>
      </c>
    </row>
    <row r="20" spans="1:7" ht="11.4" customHeight="1">
      <c r="A20" s="41"/>
      <c r="B20" s="41"/>
      <c r="C20" s="41"/>
      <c r="D20" s="41"/>
      <c r="E20" s="41"/>
    </row>
  </sheetData>
  <mergeCells count="2">
    <mergeCell ref="A8:D8"/>
    <mergeCell ref="A19:D19"/>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Putz 101</vt:lpstr>
      <vt:lpstr>Bajkya 102</vt:lpstr>
      <vt:lpstr>Riva Resort 103</vt:lpstr>
      <vt:lpstr>Riva Resort 104</vt:lpstr>
      <vt:lpstr>Vaibhav 105</vt:lpstr>
      <vt:lpstr>R K Engineering Works 106</vt:lpstr>
      <vt:lpstr>Raj Housing 107</vt:lpstr>
      <vt:lpstr>Arus Turkney Projects PvtLtd108</vt:lpstr>
      <vt:lpstr>Patrick 109</vt:lpstr>
      <vt:lpstr>R K Enginerring Works 110</vt:lpstr>
      <vt:lpstr>Patrik 111</vt:lpstr>
      <vt:lpstr>Patrik 112</vt:lpstr>
      <vt:lpstr>Suresh 113</vt:lpstr>
      <vt:lpstr>DMC College 114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2023-05-29T06:09:44Z</dcterms:modified>
</cp:coreProperties>
</file>