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8" firstSheet="21" activeTab="25"/>
  </bookViews>
  <sheets>
    <sheet name="Putz 101" sheetId="1" r:id="rId1"/>
    <sheet name="Bajkya 102" sheetId="2" r:id="rId2"/>
    <sheet name="Riva Resort 103" sheetId="3" r:id="rId3"/>
    <sheet name="Riva Resort 104" sheetId="4" r:id="rId4"/>
    <sheet name="Vaibhav 105" sheetId="5" r:id="rId5"/>
    <sheet name="R K Engineering Works 106" sheetId="6" r:id="rId6"/>
    <sheet name="Raj Housing 107" sheetId="7" r:id="rId7"/>
    <sheet name="Arus Turkney Projects PvtLtd108" sheetId="8" r:id="rId8"/>
    <sheet name="Patrick 109" sheetId="9" r:id="rId9"/>
    <sheet name="R K Enginerring Works 110" sheetId="10" r:id="rId10"/>
    <sheet name="Patrik 111" sheetId="11" r:id="rId11"/>
    <sheet name="Patrik 112" sheetId="12" r:id="rId12"/>
    <sheet name="Suresh 113" sheetId="13" r:id="rId13"/>
    <sheet name="DMC College 114" sheetId="14" r:id="rId14"/>
    <sheet name="Pranav Bajaj 115" sheetId="15" r:id="rId15"/>
    <sheet name="Shubhada 116" sheetId="16" r:id="rId16"/>
    <sheet name="Raunak 117" sheetId="17" r:id="rId17"/>
    <sheet name="El Shaddai 118" sheetId="18" r:id="rId18"/>
    <sheet name="El Shaddai 119" sheetId="19" r:id="rId19"/>
    <sheet name="NInad 120" sheetId="20" r:id="rId20"/>
    <sheet name="Achila Trindade 121" sheetId="21" r:id="rId21"/>
    <sheet name="Putz 122" sheetId="22" r:id="rId22"/>
    <sheet name="Intelligent Ideas 201" sheetId="23" r:id="rId23"/>
    <sheet name="Vision Designs 202" sheetId="24" r:id="rId24"/>
    <sheet name="K Amonkar &amp; Associates 203" sheetId="25" r:id="rId25"/>
    <sheet name="Gonsalves 204" sheetId="26" r:id="rId26"/>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26" l="1"/>
  <c r="E37" i="26"/>
  <c r="E35" i="26" l="1"/>
  <c r="I49" i="26"/>
  <c r="G30" i="26"/>
  <c r="G29" i="26"/>
  <c r="J20" i="26"/>
  <c r="G5" i="26"/>
  <c r="E9" i="26"/>
  <c r="E36" i="26"/>
  <c r="E34" i="26"/>
  <c r="E33" i="26"/>
  <c r="E32" i="26"/>
  <c r="E31" i="26"/>
  <c r="E30" i="26"/>
  <c r="E29" i="26"/>
  <c r="G4" i="26"/>
  <c r="G3" i="26"/>
  <c r="E10" i="26"/>
  <c r="E8" i="26"/>
  <c r="E7" i="26"/>
  <c r="E6" i="26"/>
  <c r="E5" i="26"/>
  <c r="E4" i="26"/>
  <c r="E3" i="26"/>
  <c r="G23" i="25" l="1"/>
  <c r="G24" i="25"/>
  <c r="G25" i="25"/>
  <c r="G26" i="25"/>
  <c r="G22" i="25"/>
  <c r="D17" i="25"/>
  <c r="D16" i="25"/>
  <c r="D15" i="25"/>
  <c r="G7" i="25"/>
  <c r="G2" i="25"/>
  <c r="G27" i="25" l="1"/>
  <c r="G3" i="25"/>
  <c r="G4" i="25"/>
  <c r="G5" i="25"/>
  <c r="G6" i="25"/>
  <c r="E10" i="24" l="1"/>
  <c r="E2" i="24" l="1"/>
  <c r="E3" i="24"/>
  <c r="E4" i="24"/>
  <c r="G4" i="24"/>
  <c r="E5" i="24"/>
  <c r="E6" i="24"/>
  <c r="E7" i="24"/>
  <c r="E8" i="24"/>
  <c r="E9" i="24"/>
  <c r="E11" i="23" l="1"/>
  <c r="G5" i="23" l="1"/>
  <c r="G3" i="23"/>
  <c r="G4" i="23"/>
  <c r="E4" i="23"/>
  <c r="E10" i="23"/>
  <c r="E9" i="23"/>
  <c r="E8" i="23"/>
  <c r="E7" i="23"/>
  <c r="E6" i="23"/>
  <c r="E5" i="23"/>
  <c r="E3" i="23"/>
  <c r="E10" i="20" l="1"/>
  <c r="H3" i="20"/>
  <c r="H2" i="20"/>
  <c r="E9" i="20"/>
  <c r="H28" i="21" l="1"/>
  <c r="H27" i="21"/>
  <c r="H25" i="21"/>
  <c r="H26" i="21"/>
  <c r="E36" i="21"/>
  <c r="E35" i="21"/>
  <c r="E34" i="21"/>
  <c r="E33" i="21"/>
  <c r="E32" i="21"/>
  <c r="E31" i="21"/>
  <c r="E30" i="21"/>
  <c r="E29" i="21"/>
  <c r="E28" i="21"/>
  <c r="E27" i="21"/>
  <c r="E26" i="21"/>
  <c r="E25" i="21"/>
  <c r="E37" i="21" l="1"/>
  <c r="E2" i="22"/>
  <c r="E20" i="22" s="1"/>
  <c r="E61" i="21" l="1"/>
  <c r="E52" i="21"/>
  <c r="E53" i="21"/>
  <c r="E54" i="21"/>
  <c r="E55" i="21"/>
  <c r="E56" i="21"/>
  <c r="E57" i="21"/>
  <c r="E58" i="21"/>
  <c r="E59" i="21"/>
  <c r="E60" i="21"/>
  <c r="E62" i="21"/>
  <c r="H53" i="21"/>
  <c r="H54" i="21"/>
  <c r="I6" i="21"/>
  <c r="I4" i="21"/>
  <c r="I3" i="21"/>
  <c r="E5" i="21"/>
  <c r="I5" i="21"/>
  <c r="I8" i="21"/>
  <c r="E51" i="21"/>
  <c r="E11" i="21"/>
  <c r="E12" i="21"/>
  <c r="E13" i="21"/>
  <c r="E14" i="21"/>
  <c r="E63" i="21" l="1"/>
  <c r="E3" i="21" l="1"/>
  <c r="E10" i="21" l="1"/>
  <c r="E9" i="21"/>
  <c r="E8" i="21"/>
  <c r="E7" i="21"/>
  <c r="E6" i="21"/>
  <c r="E4" i="21"/>
  <c r="E15" i="21" l="1"/>
  <c r="E8" i="20"/>
  <c r="E7" i="20"/>
  <c r="E6" i="20"/>
  <c r="E5" i="20"/>
  <c r="E4" i="20"/>
  <c r="E3" i="20"/>
  <c r="E2" i="20"/>
  <c r="E6" i="19" l="1"/>
  <c r="E5" i="19" l="1"/>
  <c r="E4" i="19"/>
  <c r="E3" i="19"/>
  <c r="E2" i="19"/>
  <c r="E17" i="15" l="1"/>
  <c r="E253" i="15" l="1"/>
  <c r="E240" i="15"/>
  <c r="G150" i="15"/>
  <c r="G142" i="15"/>
  <c r="G124" i="15"/>
  <c r="G116" i="15" l="1"/>
  <c r="G134" i="15"/>
  <c r="E252" i="15" l="1"/>
  <c r="E251" i="15"/>
  <c r="E250" i="15"/>
  <c r="E249" i="15"/>
  <c r="E238" i="15"/>
  <c r="E239" i="15"/>
  <c r="E236" i="15"/>
  <c r="E237" i="15"/>
  <c r="E235" i="15"/>
  <c r="E254" i="15" l="1"/>
  <c r="E241" i="15"/>
  <c r="E32" i="17"/>
  <c r="E31" i="17"/>
  <c r="E30" i="17"/>
  <c r="E29" i="17"/>
  <c r="E28" i="17"/>
  <c r="E27" i="17"/>
  <c r="E26" i="17"/>
  <c r="E33" i="17" s="1"/>
  <c r="E25" i="17"/>
  <c r="E10" i="17"/>
  <c r="E9" i="17"/>
  <c r="E8" i="17"/>
  <c r="E7" i="17"/>
  <c r="E6" i="17"/>
  <c r="E5" i="17"/>
  <c r="E4" i="17"/>
  <c r="E11" i="17" s="1"/>
  <c r="E160" i="15" l="1"/>
  <c r="E158" i="15"/>
  <c r="E161" i="15"/>
  <c r="E162" i="15"/>
  <c r="E157" i="15"/>
  <c r="E163" i="15" l="1"/>
  <c r="E92" i="15"/>
  <c r="E93" i="15"/>
  <c r="E94" i="15"/>
  <c r="E95" i="15"/>
  <c r="E96" i="15"/>
  <c r="E97" i="15"/>
  <c r="E98" i="15"/>
  <c r="E91" i="15"/>
  <c r="E99" i="15" l="1"/>
  <c r="H30" i="16"/>
  <c r="G4" i="16" l="1"/>
  <c r="E37" i="16" l="1"/>
  <c r="H31" i="16"/>
  <c r="E38" i="16"/>
  <c r="E36" i="16"/>
  <c r="E35" i="16"/>
  <c r="E34" i="16"/>
  <c r="E33" i="16"/>
  <c r="E32" i="16"/>
  <c r="E31" i="16"/>
  <c r="E30" i="16"/>
  <c r="E10" i="16"/>
  <c r="E11" i="16"/>
  <c r="G5" i="16"/>
  <c r="E9" i="16"/>
  <c r="E8" i="16"/>
  <c r="E7" i="16"/>
  <c r="E6" i="16"/>
  <c r="E5" i="16"/>
  <c r="E4" i="16"/>
  <c r="E12" i="16" l="1"/>
  <c r="E39" i="16"/>
  <c r="G149" i="15"/>
  <c r="G148" i="15"/>
  <c r="G147" i="15"/>
  <c r="G141" i="15"/>
  <c r="G140" i="15"/>
  <c r="G139" i="15"/>
  <c r="G133" i="15"/>
  <c r="G132" i="15"/>
  <c r="G131" i="15"/>
  <c r="G135" i="15" s="1"/>
  <c r="G123" i="15"/>
  <c r="G122" i="15"/>
  <c r="G121" i="15"/>
  <c r="G114" i="15"/>
  <c r="G115" i="15"/>
  <c r="G113" i="15"/>
  <c r="E20" i="15"/>
  <c r="E19" i="15"/>
  <c r="E18" i="15"/>
  <c r="E16" i="15"/>
  <c r="G143" i="15" l="1"/>
  <c r="G151" i="15"/>
  <c r="G125" i="15"/>
  <c r="G117" i="15"/>
  <c r="E21" i="15"/>
  <c r="Q94" i="15" l="1"/>
  <c r="R94" i="15"/>
  <c r="Q92" i="15"/>
  <c r="R72" i="15" l="1"/>
  <c r="Q72" i="15"/>
  <c r="Q71" i="15"/>
  <c r="Q70" i="15"/>
  <c r="E76" i="15"/>
  <c r="E77" i="15"/>
  <c r="E78" i="15"/>
  <c r="E71" i="15"/>
  <c r="E75" i="15"/>
  <c r="E74" i="15"/>
  <c r="E73" i="15"/>
  <c r="E72" i="15"/>
  <c r="E70" i="15"/>
  <c r="E79" i="15" l="1"/>
  <c r="E51" i="15"/>
  <c r="E52" i="15"/>
  <c r="E53" i="15"/>
  <c r="E54" i="15"/>
  <c r="E55" i="15"/>
  <c r="E56" i="15"/>
  <c r="E57" i="15"/>
  <c r="E58" i="15"/>
  <c r="E50" i="15"/>
  <c r="E33" i="15"/>
  <c r="E34" i="15"/>
  <c r="E35" i="15"/>
  <c r="E36" i="15"/>
  <c r="E37" i="15"/>
  <c r="E32" i="15"/>
  <c r="E5" i="15"/>
  <c r="E6" i="15"/>
  <c r="E7" i="15"/>
  <c r="E8" i="15"/>
  <c r="E9" i="15"/>
  <c r="E4" i="15"/>
  <c r="E38" i="15" l="1"/>
  <c r="E59" i="15"/>
  <c r="E10" i="15"/>
  <c r="E40" i="12"/>
  <c r="E34" i="12"/>
  <c r="E35" i="12"/>
  <c r="E36" i="12"/>
  <c r="E37" i="12"/>
  <c r="E38" i="12"/>
  <c r="E39" i="12"/>
  <c r="E33" i="12"/>
  <c r="E41" i="12" l="1"/>
  <c r="E30" i="14"/>
  <c r="E29" i="14"/>
  <c r="E28" i="14"/>
  <c r="E27" i="14"/>
  <c r="E20" i="14"/>
  <c r="E19" i="14"/>
  <c r="E18" i="14"/>
  <c r="E17" i="14"/>
  <c r="E10" i="14"/>
  <c r="E9" i="14"/>
  <c r="E8" i="14"/>
  <c r="E7" i="14"/>
  <c r="E25" i="14"/>
  <c r="E26" i="14"/>
  <c r="E5" i="14"/>
  <c r="E6" i="14"/>
  <c r="E15" i="14" l="1"/>
  <c r="E16" i="14"/>
  <c r="G14" i="14"/>
  <c r="H14" i="14" s="1"/>
  <c r="E14" i="14"/>
  <c r="E24" i="14"/>
  <c r="E4" i="14" l="1"/>
  <c r="E3" i="14"/>
  <c r="E28" i="13" l="1"/>
  <c r="E11" i="13"/>
  <c r="G23" i="13" l="1"/>
  <c r="F22" i="13"/>
  <c r="G3" i="13"/>
  <c r="G4" i="13"/>
  <c r="E27" i="13"/>
  <c r="E26" i="13"/>
  <c r="E25" i="13"/>
  <c r="E24" i="13"/>
  <c r="E23" i="13"/>
  <c r="E22" i="13"/>
  <c r="E10" i="13"/>
  <c r="E9" i="13"/>
  <c r="E8" i="13"/>
  <c r="E7" i="13"/>
  <c r="E6" i="13"/>
  <c r="E5" i="13"/>
  <c r="E4" i="13"/>
  <c r="E3" i="13"/>
  <c r="G23" i="12" l="1"/>
  <c r="G22" i="12"/>
  <c r="E29" i="12" l="1"/>
  <c r="E28" i="12"/>
  <c r="E27" i="12"/>
  <c r="E26" i="12"/>
  <c r="E25" i="12"/>
  <c r="E24" i="12"/>
  <c r="E23" i="12"/>
  <c r="E22" i="12"/>
  <c r="E8" i="10"/>
  <c r="E10" i="12"/>
  <c r="E9" i="12"/>
  <c r="E8" i="12"/>
  <c r="E7" i="12"/>
  <c r="E6" i="12"/>
  <c r="E5" i="12"/>
  <c r="E4" i="12"/>
  <c r="E3" i="12"/>
  <c r="E11" i="12" l="1"/>
  <c r="E30" i="12"/>
  <c r="E8" i="11"/>
  <c r="F3" i="11"/>
  <c r="F2" i="11"/>
  <c r="E7" i="11"/>
  <c r="E6" i="11"/>
  <c r="E5" i="11"/>
  <c r="E4" i="11"/>
  <c r="E3" i="11"/>
  <c r="E2" i="11"/>
  <c r="E8" i="9"/>
  <c r="F3" i="10" l="1"/>
  <c r="F3" i="9"/>
  <c r="G19" i="9"/>
  <c r="E7" i="10"/>
  <c r="E6" i="10"/>
  <c r="E5" i="10"/>
  <c r="E4" i="10"/>
  <c r="E3" i="10"/>
  <c r="E2" i="10"/>
  <c r="G2" i="9"/>
  <c r="E7" i="9" l="1"/>
  <c r="E6" i="9"/>
  <c r="E5" i="9"/>
  <c r="E4" i="9"/>
  <c r="E3" i="9"/>
  <c r="E2" i="9"/>
  <c r="E11" i="8" l="1"/>
  <c r="E9" i="8"/>
  <c r="E10" i="8"/>
  <c r="E8" i="8"/>
  <c r="E7" i="8"/>
  <c r="E6" i="8"/>
  <c r="E5" i="8"/>
  <c r="E4" i="8"/>
  <c r="E3" i="8"/>
  <c r="E2" i="8"/>
  <c r="E6" i="7" l="1"/>
  <c r="E5" i="7"/>
  <c r="E4" i="7"/>
  <c r="E3" i="7"/>
  <c r="E2" i="7"/>
  <c r="G19" i="6" l="1"/>
  <c r="F3" i="6"/>
  <c r="G2" i="6"/>
  <c r="E8" i="6" l="1"/>
  <c r="E7" i="6"/>
  <c r="E6" i="6"/>
  <c r="E5" i="6"/>
  <c r="E4" i="6"/>
  <c r="E3" i="6"/>
  <c r="E2" i="6"/>
  <c r="E9" i="6" s="1"/>
  <c r="E31" i="5" l="1"/>
  <c r="H7" i="5" l="1"/>
  <c r="H4" i="5"/>
  <c r="H3" i="5"/>
  <c r="H5" i="5"/>
  <c r="E27" i="5" l="1"/>
  <c r="E30" i="5"/>
  <c r="E29" i="5"/>
  <c r="E28" i="5"/>
  <c r="E26" i="5"/>
  <c r="E25" i="5"/>
  <c r="E24" i="5"/>
  <c r="E23" i="5"/>
  <c r="E22" i="5"/>
  <c r="E21" i="5"/>
  <c r="E20" i="5"/>
  <c r="E19" i="5"/>
  <c r="E8" i="5"/>
  <c r="E9" i="5"/>
  <c r="E10" i="5"/>
  <c r="E11" i="5"/>
  <c r="E12" i="5"/>
  <c r="E14" i="5"/>
  <c r="E13" i="5"/>
  <c r="E7" i="5"/>
  <c r="E6" i="5"/>
  <c r="E5" i="5"/>
  <c r="E4" i="5"/>
  <c r="E3" i="5"/>
  <c r="E15" i="5" s="1"/>
  <c r="F56" i="2" l="1"/>
  <c r="F55" i="2"/>
  <c r="F54" i="2"/>
  <c r="F53" i="2"/>
  <c r="F52" i="2"/>
  <c r="F51" i="2"/>
  <c r="F50" i="2"/>
  <c r="F49" i="2"/>
  <c r="F48" i="2"/>
  <c r="F47" i="2"/>
  <c r="E3" i="4" l="1"/>
  <c r="E2" i="4"/>
  <c r="E4" i="4" s="1"/>
  <c r="E8" i="3" l="1"/>
  <c r="E7" i="3"/>
  <c r="E6" i="3"/>
  <c r="E5" i="3"/>
  <c r="E3" i="3"/>
  <c r="E4" i="3"/>
  <c r="E2" i="3"/>
  <c r="F42" i="2" l="1"/>
  <c r="F41" i="2"/>
  <c r="F40" i="2"/>
  <c r="F39" i="2"/>
  <c r="F38" i="2"/>
  <c r="F27" i="2"/>
  <c r="F26" i="2"/>
  <c r="F25" i="2"/>
  <c r="F23" i="2"/>
  <c r="F22" i="2"/>
  <c r="F21" i="2"/>
  <c r="F16" i="2"/>
  <c r="F7" i="2"/>
  <c r="F6" i="2"/>
  <c r="F5" i="2"/>
  <c r="F57" i="2" l="1"/>
  <c r="E27" i="1"/>
  <c r="E23" i="1"/>
  <c r="E24" i="1"/>
  <c r="E25" i="1"/>
  <c r="E26" i="1"/>
  <c r="E22" i="1"/>
  <c r="E17" i="1" l="1"/>
  <c r="E16" i="1"/>
  <c r="E15" i="1"/>
  <c r="E14" i="1"/>
  <c r="E13" i="1"/>
  <c r="E12" i="1"/>
  <c r="E11" i="1"/>
  <c r="E10" i="1"/>
  <c r="E9" i="1"/>
  <c r="E8" i="1"/>
  <c r="E7" i="1"/>
  <c r="E6" i="1"/>
  <c r="E5" i="1"/>
  <c r="E4" i="1"/>
  <c r="E3" i="1"/>
  <c r="E2" i="1"/>
  <c r="E18" i="1" s="1"/>
</calcChain>
</file>

<file path=xl/sharedStrings.xml><?xml version="1.0" encoding="utf-8"?>
<sst xmlns="http://schemas.openxmlformats.org/spreadsheetml/2006/main" count="1211" uniqueCount="452">
  <si>
    <t>Sr.No.</t>
  </si>
  <si>
    <t>Description</t>
  </si>
  <si>
    <t>Total</t>
  </si>
  <si>
    <t>24 port 10/100/1000mbps PoE switch with SFP port</t>
  </si>
  <si>
    <t>24 port 10/100/1000mbps Managed switch with SFP port</t>
  </si>
  <si>
    <t>Cat 6 Cable Box</t>
  </si>
  <si>
    <t>12 port LIU</t>
  </si>
  <si>
    <t>SC pigtail </t>
  </si>
  <si>
    <t>Fiber patch cord</t>
  </si>
  <si>
    <t>Cat 6 24 port patch panel</t>
  </si>
  <si>
    <t>Fiber transceiver  1000Base-LX Single mode  10KM SFP</t>
  </si>
  <si>
    <t>Cat 6 Keystone</t>
  </si>
  <si>
    <t>1 Meter cat 6 patch cord</t>
  </si>
  <si>
    <t>3 Meter cat 6 patch cord</t>
  </si>
  <si>
    <t>22U-600*800D Network Rack Netrack Loaded with 2 fan, pdu, cable manege, 20 nos Hardware</t>
  </si>
  <si>
    <t>1x12 Sc Adapter Plate with 6 Adapter</t>
  </si>
  <si>
    <t>Face Plate Dual port</t>
  </si>
  <si>
    <t>Face Plate Single port</t>
  </si>
  <si>
    <t>Surface Mount Box</t>
  </si>
  <si>
    <t>Price</t>
  </si>
  <si>
    <t>Qty</t>
  </si>
  <si>
    <t>Laying of Cat 6 Cable in meter</t>
  </si>
  <si>
    <t>Fiber Splicing per core</t>
  </si>
  <si>
    <t>Rack Installation</t>
  </si>
  <si>
    <t>Punching of Patch panel</t>
  </si>
  <si>
    <t>Punching of I/O</t>
  </si>
  <si>
    <t>Installation Charges</t>
  </si>
  <si>
    <t>BMS SYSTEM</t>
  </si>
  <si>
    <t>A</t>
  </si>
  <si>
    <t>CENTRAL CONTROL LOACTION</t>
  </si>
  <si>
    <t>B</t>
  </si>
  <si>
    <t>Each</t>
  </si>
  <si>
    <t>C</t>
  </si>
  <si>
    <t>Integrated Building Management Software which is   Open to  Integrate with DDC Controllers (as per list of approved makes), Middlewares, Third Party Systems etc using any or all of the Open  Protocols  Like  Bacnet,  Modbus,  and  not  Limited  to  the  above.  The Software  Must be more  of  a  Framework  with  an  Enterprise  Architecture  and  a  Robust  Database.  The  IBMS Software must have additional  25% License Cost Accommodation above and beyond  the IO Summary.</t>
  </si>
  <si>
    <t>Set</t>
  </si>
  <si>
    <t>D</t>
  </si>
  <si>
    <t>Energy Meters</t>
  </si>
  <si>
    <t>STP</t>
  </si>
  <si>
    <t>DG Set</t>
  </si>
  <si>
    <t>Fire Alarm System</t>
  </si>
  <si>
    <t>UPS</t>
  </si>
  <si>
    <t>Lighting Management System</t>
  </si>
  <si>
    <t>VRF</t>
  </si>
  <si>
    <t>Spare</t>
  </si>
  <si>
    <t>E</t>
  </si>
  <si>
    <t>Brand   agnostic,   open   platform,   seamless   integration   with  any   make   of   BMS   software, customized analytical tool having Rule Engine, dashboards, reports etc. The software should be able to reside in the customer server. The Analytical Edge Server will be a fanless pc with small form factor for remote support and data sharing
1. Base Analytical software for 500 IO points
2.  05  nos.  Rules,  05  nos.  Dashboards,  05  nos.  Reports  to  be  developed  as  per  clients requirement
3.  The  above  unique  tool  should  provide  alerts  from  safety  comfort  and  ultimately  goal  of saving energy
4.  The  software  should  have  good  local  support  for  few  changes  to  be  incorporated  as  per clients requirement</t>
  </si>
  <si>
    <t>Water leak detection system
Supply, Installation,Testing Commissioning of WLD  System comprising of following:</t>
  </si>
  <si>
    <t>Water Leak Cable with end connections 10  Mtrs Length</t>
  </si>
  <si>
    <t>Electronic Sounder 85db for water leak detection</t>
  </si>
  <si>
    <t>2C X 1.0 sqmm YRY</t>
  </si>
  <si>
    <t>Mtr.</t>
  </si>
  <si>
    <t>4C X 1.0 sqmm YRY</t>
  </si>
  <si>
    <t>8C X 1.0 sqmm YRY</t>
  </si>
  <si>
    <t>FIELD DEVICES</t>
  </si>
  <si>
    <t>FF system</t>
  </si>
  <si>
    <t>Tank Level Monitoring</t>
  </si>
  <si>
    <t>HT/LT system</t>
  </si>
  <si>
    <t>Power distribution panel</t>
  </si>
  <si>
    <t>Supply Installation Testing &amp; commissioning of field devices complete with necessary accessories. Civil/piping related work will be in the respective contractors scope</t>
  </si>
  <si>
    <t>Outdoor Temperature + RH sensor + CO2</t>
  </si>
  <si>
    <t>Space Temperature Sensor</t>
  </si>
  <si>
    <t>Ultrasonic Level transmitter ( 1.7 mts Tank Height)</t>
  </si>
  <si>
    <t>Outside Daylight Sensor</t>
  </si>
  <si>
    <t>Flow Switches for FF Hydrant status</t>
  </si>
  <si>
    <t>Payment Terms</t>
  </si>
  <si>
    <t xml:space="preserve">*** For Supply--50% Advance &amp; 50% against Readiness of Material </t>
  </si>
  <si>
    <t>Project Lead Time</t>
  </si>
  <si>
    <t>Delivery-- Material Supply--- 8-10 Weeks &amp; Engineering Services-- 4 Weeks</t>
  </si>
  <si>
    <t>Other T&amp;C</t>
  </si>
  <si>
    <t>* Civil work including Chipping, Core Cutting, Digging, Soil Excavation, Painting,  Etc shall be in Customer Scope.                                                                                                                                                                                            * Fabrication works if necessary shall be in Customer scope. * Necessary Cable tray supply &amp; Its Installation in Customer scope.</t>
  </si>
  <si>
    <t>UPS to be arranged near Equipment/Instrument/System by Customer.</t>
  </si>
  <si>
    <t>Delays</t>
  </si>
  <si>
    <t>INSPECTION AND ACCEPTANCE</t>
  </si>
  <si>
    <r>
      <rPr>
        <sz val="10"/>
        <rFont val="Calibri  "/>
      </rPr>
      <t>Supplying,  Installing,  Testing  &amp;  Commissioning  of  the  Central  Control  Stations  consisting  of
the following</t>
    </r>
  </si>
  <si>
    <r>
      <rPr>
        <sz val="10"/>
        <rFont val="Calibri  "/>
      </rPr>
      <t>Client workstation as per following specifications Processor 1 x Intel Xeon E5‐1620v4 (4‐core, 3.5GHz, 10M) Chipset‐Intel® C612 Express chipset
RAM‐1 x 8GB DDR4‐2400 ECC RDIMM (Total 8GB) (Max 512GB, 08 DIMMs) HDDs‐1 x 1TB SATA Ent 7200 RPM 3.5"
ODD‐1 x DVD RW
NIC‐Two Onboard Intel® i210‐AT Gigabit (10/100/1000 Mbps) Ethernet ports, GPU‐1x GT 710 (2GB)
Audio‐RealTek ALC1150 High Definition Audio Onboard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r>
  </si>
  <si>
    <r>
      <rPr>
        <sz val="10"/>
        <rFont val="Calibri  "/>
      </rPr>
      <t>Deployment of Middleware (Hardware) at the Field Level to Integrate with Third Party Systems using Native Protocols. The Middleware should not be a Router/Bridge/Convertor which Cannot Store or Process any Logic. The Middleware must be Intelligent Enough to Act as a Redundant Layer at the Field Level to Showcase Grpahics, Trends and Logic for the Points Mapped on that Middleware. The Middleware Must be a Single Board Computer having Capability to Connect to Multiple Protocols like Bacnet, Modbus, LonWorks, Cbus etc.
Following 3rd party equipment's with all necessary accessories, firmware, software patches, drivers,  license to complete the package</t>
    </r>
  </si>
  <si>
    <r>
      <rPr>
        <sz val="10"/>
        <rFont val="Calibri  "/>
      </rPr>
      <t>Microprocessor based Water Leak Detection 6 zone Panel with  LCD Display. It shall give A.C. Input to WLD cable to avoid oxidation over a period of time.(refer WLD cable technical specification). It shall have  zonewise potential free relay output, one common alarm output
and one common hooter output.</t>
    </r>
  </si>
  <si>
    <r>
      <rPr>
        <sz val="10"/>
        <rFont val="Calibri  "/>
      </rPr>
      <t>Supply and laying of multi stranded copper conductors cable, twisted, shielded, FRLS sheathed, flexible steel braided control cables with generally as specified and shown in
drawings and shall include the terminations as well on both the ends</t>
    </r>
  </si>
  <si>
    <r>
      <rPr>
        <sz val="10"/>
        <rFont val="Calibri  "/>
      </rPr>
      <t>TCP/IP based 32 bit DDC controller with in‐built high speed processor, drivers,  RTC, with backplate &amp; housing including 100% controller wiring, transformer, small light, 5 A switch socket etc to make the system complete. Each DDC panel not to be loaded more than 50
points</t>
    </r>
  </si>
  <si>
    <t>SR NO</t>
  </si>
  <si>
    <t>ITEM DESCRIPTION</t>
  </si>
  <si>
    <t>QTY</t>
  </si>
  <si>
    <t>PRICE</t>
  </si>
  <si>
    <t>AMOUNT</t>
  </si>
  <si>
    <t>Identix K90 Biometric Fingerprint And Card Reader Time &amp; Attendance With Access Control System Push Data Technology &amp;  Warranty One Year</t>
  </si>
  <si>
    <t>Battery Backup with 7 AH Battery Backup Kit</t>
  </si>
  <si>
    <t>INSTALLATION TESTING COMMISSIONING</t>
  </si>
  <si>
    <t>TOTAL</t>
  </si>
  <si>
    <t>GST 9%</t>
  </si>
  <si>
    <t>Grand Total</t>
  </si>
  <si>
    <t>IDEMIA Morpho Biometric Reader with standard software, 500 users</t>
  </si>
  <si>
    <t>Sr No</t>
  </si>
  <si>
    <t>Item Description</t>
  </si>
  <si>
    <t xml:space="preserve">Qty </t>
  </si>
  <si>
    <t>UoM</t>
  </si>
  <si>
    <t>Unit Rate</t>
  </si>
  <si>
    <t>Supply installing testing &amp; commissioning of Include 1 MAC and 64 doors, 1000 cardholders, Access area balancing, N‐persons authorization, Visitor management, Interface Import/Export interface, Routing, Remote door unlock, Card personalization, Default startup configuration for access control, Include 20 video channel integration for 20 doors.</t>
  </si>
  <si>
    <t>Lot</t>
  </si>
  <si>
    <t>Supply installing testing &amp; commissioning of Client workstation as per following specifications Processor 1 x Intel Xeon E5‐1620v4 (4‐core, 3.5GHz, 10M) Chipset‐Intel® C612 Express chipset RAM‐1 x 8GB DDR4‐2400 ECC RDIMM (Total 8GB) (Max 512GB, 08 DIMMs) HDDs‐1 x 1TB SATA Ent 7200 RPM 3.5 ODD‐1 x DVD RW RAID‐Onboard SATA3 (6Gbps) via C612 controller should support RAID 0, 1, 10 NIC‐Two Onboard Intel® i210‐AT Gigabit (10/100/1000 Mbps) Ethernet ports GPU‐1x GT 710 (2GB) Audio‐RealTek ALC1150 High Definition Audio Onboard Exp. Slots‐4 PCI‐E 3.0 x16 (run at 16/16/NA/8 or 16/8/8/8), 2 PCI‐E 2.0 x1 (in x4) Ports‐1 x Audio, 1x header, 6 x USB 3.0, 2x RJ45 LAN ports,  1 PS/2 Chassis‐Mid‐Tower (4x 3.5" internal SAS/SATA HDD Bays) P. Supply‐900W High Efficiency Power Supply Gold Level Certified OS‐1 x Window 10 Prof All necessary approvals as required at the discretion &amp; final directions of Consultants/ Owner. 3 year Comprehensive on‐site warranty"</t>
  </si>
  <si>
    <t>Supply installing testing &amp; commissioning of Intelligent access Controller; 2GB Flash memory; LCD Display; 8 Inputs &amp; 8 Outputs; 8 Wiegand Readers Designed for installing One AMC2, a power supply (APS PSU 60) and two batteries A power supply unit with an integrated battery charging device</t>
  </si>
  <si>
    <t>Supply installing testing &amp; commissioning  of Mifare Card Reader</t>
  </si>
  <si>
    <t>Supply installing testing &amp; commissioning of Biometric reader for server room and time and attendance</t>
  </si>
  <si>
    <t>Supply installing testing &amp; commissioning of Contactless Smart Card, 2k bit with 2 application areas</t>
  </si>
  <si>
    <t>Supply installing testing &amp; commissioning of 600# magnetic locks with inbuilt contact</t>
  </si>
  <si>
    <t>Supply installing testing &amp; commissioning of Recessed type Magnetic Contacts</t>
  </si>
  <si>
    <t>Supply installing testing &amp; commissioning of Green color emergency break glass Unit</t>
  </si>
  <si>
    <t>Supply installing testing &amp; commissioning of emergency exit push button at reception table</t>
  </si>
  <si>
    <t>(A) Force Majeure--Except for payment obligations, neither party will be liable to the other for any failure to meet its obligations due to any cause beyond the non-performing party's reasonable control. If the inability to perform continues for longer than 90 days, either party may terminate this Agreement by providing written notice to the other party and Buyer will pay J P Techatronics for products delivered and services performed prior to termination. Force majeure events may include but are not limited to: (1) government embargoes, (2) blockades, (3) seizure or freeze of assets, (4) delays or refusals to grant an export license or the suspension or revocation thereof, (5) any other acts of any government that would limit the ability for contract performance, (6) fires, earthquakes, floods, severe weather conditions, (7) any other acts of God, (8) quarantines or regional medical crises, (9) labor strikes or lockouts, (10) riots, strife, insurrection, civil disobedience, armed conflict, terrorism or war, declared or not (or impending threat of any of the foregoing, if such threat might reasonably be expected to cause injury to people or
property), (11) shortages or inability to obtain materials or components and (12) inability or refusal by Buyer's directed third party suppliers to provide J P Techatronics parts, services, manuals, or other information necessary to the goods or services to be provided by J P Techatronics under this Agreement.                                                                                                                                                                                                                                                         (B) Order Adjustment-- If a force majeure event causes a delay, then the date of performance will be extended by the period of time that the non-performing party is actually delayed or for any other period as the parties may agree in writing.</t>
  </si>
  <si>
    <t>Unless other acceptance criterion has been agreed to by the Parties under this Agreement the Buyer will inspect Equipment within a reasonable period after delivery not to exceed 15 calendar days. Equipment will be presumed accepted unless J P Techatronics receives written notice of rejection explaining the basis for rejection within the same timeframe. J P Techatronics will have a reasonable opportunity to repair or replace rejected Equipment, at its option. J P Techatronics assumes shipping costs in an amount not to exceed normal surface shipping charges to J P Techatronics's designated facility for the return of properly rejected Equipment. Following initial delivery, the party initiating shipment will bear the risk of loss or damage to Equipment in transit. If J P Techatronics reasonably determines that rejection was improper, Buyer will be responsible for all expenses caused by the improper rejection.</t>
  </si>
  <si>
    <t>F</t>
  </si>
  <si>
    <t>G</t>
  </si>
  <si>
    <t>H</t>
  </si>
  <si>
    <t>I</t>
  </si>
  <si>
    <t>J</t>
  </si>
  <si>
    <t>Uom</t>
  </si>
  <si>
    <t>ACCESS CONTROL</t>
  </si>
  <si>
    <t>RJ 45 Connector With Crimping etc complete</t>
  </si>
  <si>
    <t>WD Purple Surveillance Hard Disk 4 TB</t>
  </si>
  <si>
    <t>Dahua 5 MP Bullet Camera, 3.6mm</t>
  </si>
  <si>
    <t>Dahua 16 Ch NVR</t>
  </si>
  <si>
    <t>POE Switch 08 Port 1/1000 MBPS) GIGA</t>
  </si>
  <si>
    <t>Network Rack 4 U</t>
  </si>
  <si>
    <t>Dahua 5 MPDome Camera</t>
  </si>
  <si>
    <t>CAT 6 Cable per mtr</t>
  </si>
  <si>
    <t>UPS 1 KVA</t>
  </si>
  <si>
    <t>Spike Guard</t>
  </si>
  <si>
    <t>CAT Cable Laying with Covering PVC</t>
  </si>
  <si>
    <t>Option 1</t>
  </si>
  <si>
    <t>Option 2</t>
  </si>
  <si>
    <t>If required:-</t>
  </si>
  <si>
    <t>1)Display 32'' @ 32990 + GST</t>
  </si>
  <si>
    <t>2) HDMI cable (3mtrs) @ 550/- + GST</t>
  </si>
  <si>
    <t>If required extra CAT 6 Cable per mtr to be charged @ 40/- per mtr + GST</t>
  </si>
  <si>
    <t>If required extra CAT Cable Laying with Covering PVC to be charged @ 60/- per mtr + GST</t>
  </si>
  <si>
    <t>8 Port POE Giga Switch D link or Secue Eye or Similar</t>
  </si>
  <si>
    <t>HDMI cable (3mtrs)</t>
  </si>
  <si>
    <t>WD Purple Surveillance Hard Disk 2 TB</t>
  </si>
  <si>
    <t>Honeywell NVR Professional Series 5CH</t>
  </si>
  <si>
    <t>I-HIB4PI-LS</t>
  </si>
  <si>
    <t>I-HNVR-1105</t>
  </si>
  <si>
    <t>Supply and laying of cat 6 cables through PVC pipe / casing caping to be chrarged as actualls @ 95/- per mtr + GST</t>
  </si>
  <si>
    <t>1)Display 19'' @7900 + GST</t>
  </si>
  <si>
    <t>2) Spike Board @ 600/- + GST</t>
  </si>
  <si>
    <t>In lieu of</t>
  </si>
  <si>
    <t>I-HIB5PI-VS</t>
  </si>
  <si>
    <t>Honeywell 4MP IP Starlight Fixed Lens Bullet ,with inbuilt SD card Slot POE, IP67 Tripwire/Perimeter</t>
  </si>
  <si>
    <r>
      <t>1)</t>
    </r>
    <r>
      <rPr>
        <sz val="10"/>
        <color theme="1"/>
        <rFont val="Calibri"/>
        <family val="2"/>
        <scheme val="minor"/>
      </rPr>
      <t xml:space="preserve"> </t>
    </r>
    <r>
      <rPr>
        <b/>
        <sz val="10"/>
        <color theme="1"/>
        <rFont val="Calibri"/>
        <family val="2"/>
        <scheme val="minor"/>
      </rPr>
      <t>Honeywell 4 MP verifocal Bullet with inbuilt Audio 2.8 -12 MM verifocal lens Tripwire/Perimeter @17360/- + GST</t>
    </r>
  </si>
  <si>
    <t>1*</t>
  </si>
  <si>
    <t>Bosh 12/30W Wooden Cabinet Speaker</t>
  </si>
  <si>
    <t>Plana 240W Mixing Amplifier</t>
  </si>
  <si>
    <t>Bosh or Similar Table Micro Phone</t>
  </si>
  <si>
    <t>Audio cabling to be charged as actualls @ 100 per mtr + GST</t>
  </si>
  <si>
    <t>KNX Messung 4 fold analog 0-10V dimmer</t>
  </si>
  <si>
    <t>Honeywell Motion Sensor</t>
  </si>
  <si>
    <t>Zennio 11 zone touch keypad</t>
  </si>
  <si>
    <t>Gateway for Zennio touch keypad</t>
  </si>
  <si>
    <t>640mA KNX Power Supply</t>
  </si>
  <si>
    <t>KNX Cable to be charged as actuals @ 120/- + GST</t>
  </si>
  <si>
    <t>KNX Programming Charges</t>
  </si>
  <si>
    <t>KNX Interfacing Charges</t>
  </si>
  <si>
    <t>KNX 16Ch Relay</t>
  </si>
  <si>
    <t>3) Network Rack @ 2900/- + GST</t>
  </si>
  <si>
    <t>4) HDMI cable (3mtrs) @ 550/- + GST</t>
  </si>
  <si>
    <t>Dahua 2 MP IP Bullet Camera</t>
  </si>
  <si>
    <t>8 Port POE Switch D link or Secue Eye or Similar</t>
  </si>
  <si>
    <t>Dahua 4 CH NVR Professional Series</t>
  </si>
  <si>
    <r>
      <t>1) Dahua</t>
    </r>
    <r>
      <rPr>
        <sz val="10"/>
        <color theme="1"/>
        <rFont val="Calibri"/>
        <family val="2"/>
        <scheme val="minor"/>
      </rPr>
      <t xml:space="preserve"> </t>
    </r>
    <r>
      <rPr>
        <b/>
        <sz val="10"/>
        <color theme="1"/>
        <rFont val="Calibri"/>
        <family val="2"/>
        <scheme val="minor"/>
      </rPr>
      <t>4MP IP Bullet Camera @6260/- + GST</t>
    </r>
  </si>
  <si>
    <t>Dahua/W Box 2 MP IP Bullet Camera</t>
  </si>
  <si>
    <t>Dahua/ Wbox 16 CH NVR Professional Series</t>
  </si>
  <si>
    <r>
      <t>1) Dahua/ Wbox</t>
    </r>
    <r>
      <rPr>
        <sz val="10"/>
        <color theme="1"/>
        <rFont val="Calibri"/>
        <family val="2"/>
        <scheme val="minor"/>
      </rPr>
      <t xml:space="preserve"> </t>
    </r>
    <r>
      <rPr>
        <b/>
        <sz val="10"/>
        <color theme="1"/>
        <rFont val="Calibri"/>
        <family val="2"/>
        <scheme val="minor"/>
      </rPr>
      <t>4MP IP Bullet Camera @6260/- + GST</t>
    </r>
  </si>
  <si>
    <r>
      <t>1)</t>
    </r>
    <r>
      <rPr>
        <sz val="10"/>
        <color theme="1"/>
        <rFont val="Calibri"/>
        <family val="2"/>
        <scheme val="minor"/>
      </rPr>
      <t xml:space="preserve"> </t>
    </r>
    <r>
      <rPr>
        <b/>
        <sz val="10"/>
        <color theme="1"/>
        <rFont val="Calibri"/>
        <family val="2"/>
        <scheme val="minor"/>
      </rPr>
      <t>Honeywell 4MP IP Starlight Fixed Lens Bullet ,with inbuilt SD card Slot POE, IP67 Tripwire/Perimeter @ 8900/-+GST</t>
    </r>
  </si>
  <si>
    <t>Honeywell 2MP IP Fixed Lens Bullet Camera with inbuilt,SD Card Slot</t>
  </si>
  <si>
    <t>BNC Connector</t>
  </si>
  <si>
    <t>Power Connector</t>
  </si>
  <si>
    <t>Power Supply</t>
  </si>
  <si>
    <t>Enclosure with mounting</t>
  </si>
  <si>
    <t>Dahua/W Box 8 CH DVR, Professional series</t>
  </si>
  <si>
    <t>Honeywell 5MP Bullet Camera</t>
  </si>
  <si>
    <t>Honeywell 8 CH DVR, Professional series</t>
  </si>
  <si>
    <t>Cabling with Cat 6 with casing, cabling, laying @ 95/- + GST per mtr as actuals</t>
  </si>
  <si>
    <t>2) Network Rack @ 2900/- + GST</t>
  </si>
  <si>
    <t>3) Spike Board @ 600/- + GST</t>
  </si>
  <si>
    <t>Dahua / W Box 5MP Bullet Camera</t>
  </si>
  <si>
    <t>Dahua / W Box 5MP Dome Camera</t>
  </si>
  <si>
    <t>Dahua/W Box 2 MP IP Dome Camera</t>
  </si>
  <si>
    <t>Dahua/W Box 4 CH DVR, Professional series</t>
  </si>
  <si>
    <t>Dahua/ Wbox 4 CH NVR Professional Series</t>
  </si>
  <si>
    <t>4 + 2 Port POE Switch D link or Secue Eye or Similar</t>
  </si>
  <si>
    <t>WD Purple Surveillance Hard Disk 1 TB</t>
  </si>
  <si>
    <t>DISCOUNTED PRICE</t>
  </si>
  <si>
    <t>Note : Avove prices are considered as discounted prices of 20%</t>
  </si>
  <si>
    <t>Cabling RJ 59 copper + 3 / Cat 6 with casing, cabling, laying @ 95/- + GST per mtr as actuals</t>
  </si>
  <si>
    <t>Option 3</t>
  </si>
  <si>
    <t>Basic Software Chrges</t>
  </si>
  <si>
    <t>Dahua or Similar Face recognition access controller Biometric Device IP - Face / Finger / Card,  6000 users. 2MP wide - angle dual lens camera, support DWDR white light fill light and IR fill light.</t>
  </si>
  <si>
    <t>Basic Software</t>
  </si>
  <si>
    <t>1 KVA ONLINE UPS BUILT IN BATTERY</t>
  </si>
  <si>
    <t>TESTING COMMISSIONING</t>
  </si>
  <si>
    <t>Port forwarding and network interfacing</t>
  </si>
  <si>
    <t>A) Boom Barrier System</t>
  </si>
  <si>
    <t xml:space="preserve">Sr. No </t>
  </si>
  <si>
    <t xml:space="preserve">Item Description </t>
  </si>
  <si>
    <t xml:space="preserve">Y stand for boom rest </t>
  </si>
  <si>
    <t xml:space="preserve">Photocell in Pair </t>
  </si>
  <si>
    <t xml:space="preserve">Remote set (Transmitter &amp; Receiver) </t>
  </si>
  <si>
    <t xml:space="preserve">Push Button </t>
  </si>
  <si>
    <t>Installation Charges of boom barrier system without civil and electrical work</t>
  </si>
  <si>
    <t xml:space="preserve">Photocell stand in pair </t>
  </si>
  <si>
    <t>Rack and Rack fitting (Per Mtr.)  @990/- + GST to be charged as actuals</t>
  </si>
  <si>
    <t>Installation Charges of sliding gate Motor without civil and electrical work</t>
  </si>
  <si>
    <t xml:space="preserve">In Lieu of </t>
  </si>
  <si>
    <t>1) Special Design Flush Type C4000I INTEGR. SLIDING GATE 24V GEARMOTOR @96000/- + GST</t>
  </si>
  <si>
    <t xml:space="preserve">Controller for swing gate opertaor </t>
  </si>
  <si>
    <t xml:space="preserve">Enclosure for controller </t>
  </si>
  <si>
    <t>2*</t>
  </si>
  <si>
    <t>3*</t>
  </si>
  <si>
    <t>FAAC Make I integrated swing gate operator Singal leaf with Control Board @180000/- + GST</t>
  </si>
  <si>
    <t xml:space="preserve">SAFECODER FOR 412 OPERATOR (Optional if Require) </t>
  </si>
  <si>
    <t>Installation Charges of swing gate operator without civil and electrical work</t>
  </si>
  <si>
    <t>POE switch 4+2 channel (10/100/1000)</t>
  </si>
  <si>
    <t>Network rack 2u</t>
  </si>
  <si>
    <t>4+2 Poe Switch(10/100/1000)</t>
  </si>
  <si>
    <t>Supply and laying of cat 6 cables through PVC pipe / casing caping</t>
  </si>
  <si>
    <t>If required extra Supply and laying of cat 6 cables through PVC pipe / casing caping to be chrarged as actualls @ 95/- per mtr + GST</t>
  </si>
  <si>
    <t>1) Spike Board @ 600/- + GST</t>
  </si>
  <si>
    <t>Honeywell 4 MP Motorized Bullet Varifocal Motorized Lens 2.8-12mm, IH+265/ H.265/H.264 ,120dB WDR,Smart IR Range Up to 80 m Built-in Mic,SD Card Slot, Reset Button, ,Full Metal Housing,IP 67,IK10</t>
  </si>
  <si>
    <t>Honeywell NVR Professional Series 20CH</t>
  </si>
  <si>
    <t>WD Purple Surveillance Hard Disk 2TB</t>
  </si>
  <si>
    <t>Honeywell NVR Professional Series 10CH</t>
  </si>
  <si>
    <t>(8+2)</t>
  </si>
  <si>
    <t>Make</t>
  </si>
  <si>
    <t>Installation / Laying Charges</t>
  </si>
  <si>
    <t>TorqAOK</t>
  </si>
  <si>
    <t>Wifi connectivity buildin card</t>
  </si>
  <si>
    <t>Curtain Rail Driving Belt Track etc complete assembly</t>
  </si>
  <si>
    <t>4 )Additional PDUs</t>
  </si>
  <si>
    <t>1) Site CCTV</t>
  </si>
  <si>
    <t>If required</t>
  </si>
  <si>
    <t>1) LED on Boom Arm @ 12000/- + GST</t>
  </si>
  <si>
    <t>2) uhf5 reader meter @ 46000/- + GST</t>
  </si>
  <si>
    <t>In Lieu of 1, 2, 3 (Altogether)</t>
  </si>
  <si>
    <t>Curtain Motor for 27ft drapering curtain (sheer + main curtain)</t>
  </si>
  <si>
    <t>Curtain Motor for 18 ft drapering curtain (sheer + main curtain)</t>
  </si>
  <si>
    <t>Curtain Motor for 12 ft drapering curtain (sheer + main curtain)</t>
  </si>
  <si>
    <t>Curtain Motor for 6 ft drapering curtain (sheer + main curtain)</t>
  </si>
  <si>
    <t>QTY (per Villa)</t>
  </si>
  <si>
    <t xml:space="preserve">FAAC Swing gate operator RH R1 </t>
  </si>
  <si>
    <t xml:space="preserve">FAAC sliding gate motor. Maximum leaf weight
up to 500 kg. </t>
  </si>
  <si>
    <t xml:space="preserve">FAAC special electromechanical boom barrier . Maximum beam length up to 5 mtr. Foundation Plate with J hooks without LED on Boom </t>
  </si>
  <si>
    <t>Honeywell 5MP IP Fixed Lens BulletCamera Cam, Built in Mic, Smart IR Range: Up to 50M POE, IP67,Tripwire/Perimeter</t>
  </si>
  <si>
    <t>IP Camera</t>
  </si>
  <si>
    <t>Analog Camera</t>
  </si>
  <si>
    <t xml:space="preserve">Cabling RJ 59 copper + 3 / Cat 6 with casing, cabling, laying </t>
  </si>
  <si>
    <t>If required extra Cabling RJ 59 copper + 3 / Cat 6 with casing, cabling, laying to be charged as actuals @ 80/- (per mtr) + GST</t>
  </si>
  <si>
    <t>3) Display Monitor 21 inch @ 29000/- + GST</t>
  </si>
  <si>
    <t>1) Honeywell 2MP IP Verifocal Bullet Camera with inbuilt,SD Card Slot @ 13300/- + GST</t>
  </si>
  <si>
    <t>1) Honeywell 2MP Verifocal Bullet Camera @ 5650/- + GST</t>
  </si>
  <si>
    <t>Honeywell 2MP Fixed Lens Bullet Camera</t>
  </si>
  <si>
    <t>Dahua / WBOX 2MP Verifocal Bullet Camera</t>
  </si>
  <si>
    <t>Dahua / WBOX 8 CH DVR, Professional series</t>
  </si>
  <si>
    <t>GST @ 18% EXTRA</t>
  </si>
  <si>
    <t>QTY (per villa)</t>
  </si>
  <si>
    <t>Audio Solution</t>
  </si>
  <si>
    <t>Marantz Ampliflier/ AV receiver 5x85Watts (6 ohms, 1%), Wifi, HEOS,, Blutooth, HDMI 2.0 (4k fullrate), 6+1in / 1out HDMI (EARC and ALLM), HDCP2.2, Airplay, Spotify Connect, HEOS, Alexa, Gogle Assistant</t>
  </si>
  <si>
    <t>Fonestar Sonora Rock Speaker All weather</t>
  </si>
  <si>
    <t>OR</t>
  </si>
  <si>
    <t>Sound Tube all weather outdoor speaker SM31J-E2</t>
  </si>
  <si>
    <t>Terminations (lum sum)</t>
  </si>
  <si>
    <t>QED Core Cable to be charged as actuals @400/- per mtr</t>
  </si>
  <si>
    <t>Lighting Solution</t>
  </si>
  <si>
    <t>Floor Location</t>
  </si>
  <si>
    <t>Area</t>
  </si>
  <si>
    <t>Board</t>
  </si>
  <si>
    <t>Light Circuit</t>
  </si>
  <si>
    <t>Light Circuit 2-Way</t>
  </si>
  <si>
    <t>Fan Circuit</t>
  </si>
  <si>
    <t>Fan Circuit 2-Way</t>
  </si>
  <si>
    <t>AC Circuit</t>
  </si>
  <si>
    <t>Curtain Circuit</t>
  </si>
  <si>
    <t>Board to Board Curcuit</t>
  </si>
  <si>
    <t>Gyser Circuit</t>
  </si>
  <si>
    <t>Exhaust Circuit</t>
  </si>
  <si>
    <t>TypeC-GF</t>
  </si>
  <si>
    <t>Verandah (MD)</t>
  </si>
  <si>
    <t>SB-41</t>
  </si>
  <si>
    <t>Foyer</t>
  </si>
  <si>
    <t>SB-37</t>
  </si>
  <si>
    <t>SB-38</t>
  </si>
  <si>
    <t>Bedroom-1</t>
  </si>
  <si>
    <t>SB-27</t>
  </si>
  <si>
    <t>SB-28</t>
  </si>
  <si>
    <t>SB-29</t>
  </si>
  <si>
    <t>Toilet-1/Shower</t>
  </si>
  <si>
    <t>SB-32</t>
  </si>
  <si>
    <t>SB-35</t>
  </si>
  <si>
    <t>SB-31</t>
  </si>
  <si>
    <t>Dining room</t>
  </si>
  <si>
    <t>SB-16</t>
  </si>
  <si>
    <t>SB-18</t>
  </si>
  <si>
    <t>SB-19</t>
  </si>
  <si>
    <t>SB-20</t>
  </si>
  <si>
    <t>Living room</t>
  </si>
  <si>
    <t>SB-22</t>
  </si>
  <si>
    <t>SB-23</t>
  </si>
  <si>
    <t>SB-24</t>
  </si>
  <si>
    <t>Verandah</t>
  </si>
  <si>
    <t>SB-26</t>
  </si>
  <si>
    <t>Kitchen</t>
  </si>
  <si>
    <t>SB-12</t>
  </si>
  <si>
    <t>Utility</t>
  </si>
  <si>
    <t>SB-8</t>
  </si>
  <si>
    <t>Staff</t>
  </si>
  <si>
    <t>SB-7</t>
  </si>
  <si>
    <t>Toilet</t>
  </si>
  <si>
    <t>SB-4</t>
  </si>
  <si>
    <t>Pool Filter Room</t>
  </si>
  <si>
    <t>SB-1</t>
  </si>
  <si>
    <t>SB-2</t>
  </si>
  <si>
    <t>Staircase</t>
  </si>
  <si>
    <t>SB-39</t>
  </si>
  <si>
    <t>Pw.Room</t>
  </si>
  <si>
    <t>SB-40</t>
  </si>
  <si>
    <t>TypeC-FF</t>
  </si>
  <si>
    <t>Bedroom-2</t>
  </si>
  <si>
    <t>SB-3</t>
  </si>
  <si>
    <t>SB-5</t>
  </si>
  <si>
    <t>Toilet-2/Shower</t>
  </si>
  <si>
    <t>SB-10</t>
  </si>
  <si>
    <t>Passage</t>
  </si>
  <si>
    <t>SB-2A</t>
  </si>
  <si>
    <t>Bedroom-3</t>
  </si>
  <si>
    <t>SB-11</t>
  </si>
  <si>
    <t>SB-14</t>
  </si>
  <si>
    <t>Master Bedroom</t>
  </si>
  <si>
    <t>SB-21</t>
  </si>
  <si>
    <t>SB-25</t>
  </si>
  <si>
    <t>SB-25A</t>
  </si>
  <si>
    <t>S-27</t>
  </si>
  <si>
    <t>Covered Terrace</t>
  </si>
  <si>
    <t>TypeC-OHT</t>
  </si>
  <si>
    <t xml:space="preserve">Roof </t>
  </si>
  <si>
    <t>Lighting Automation BOQ</t>
  </si>
  <si>
    <t>1=12</t>
  </si>
  <si>
    <t>2=6</t>
  </si>
  <si>
    <t>3+1= 17</t>
  </si>
  <si>
    <t>5+2=6</t>
  </si>
  <si>
    <t>AC=6</t>
  </si>
  <si>
    <t>6=23</t>
  </si>
  <si>
    <t>Touch art cystal glass luxury 1 zone Switch</t>
  </si>
  <si>
    <t>Touch art cystal glass luxury 3+1 swich</t>
  </si>
  <si>
    <t>Touch art cystal glass luxury 5+2 switch</t>
  </si>
  <si>
    <t>Touch art cystal glass luxury Digital AC / Gyeser Thermostatic switch</t>
  </si>
  <si>
    <t>Touch art cystal glass luxury 2 zone  switch</t>
  </si>
  <si>
    <t>Panasonic IOT Wifi Module for 2 switch controller</t>
  </si>
  <si>
    <t>Panasonic IOT Wifi Module for 1 switch controller</t>
  </si>
  <si>
    <t>Panasonic IOT Wifi Module for 6 switch controller</t>
  </si>
  <si>
    <t>Panasonic IOT Wifi Module for AC / Gyeser  switch controller</t>
  </si>
  <si>
    <t>If swiching required for control</t>
  </si>
  <si>
    <t>3 zone remote</t>
  </si>
  <si>
    <t>2 zone remote</t>
  </si>
  <si>
    <t>1) Touch art cystal glass luxury Curtain switch 2 zone @ 20300/- + GST</t>
  </si>
  <si>
    <t>2) Touch art cystal glass luxury Curtain switch 1 zone @ 10640/- + GST</t>
  </si>
  <si>
    <t>QTY (per gate)</t>
  </si>
  <si>
    <t>B) Sliding Gate Automation (per gate) Total gates 12</t>
  </si>
  <si>
    <t>Freight, packaging and Forwarding Charges @ 20000/-</t>
  </si>
  <si>
    <t>C) Swing Gate Operator (Per gate)</t>
  </si>
  <si>
    <t>QTY (Per gate)</t>
  </si>
  <si>
    <t>CCTV for Site Layout</t>
  </si>
  <si>
    <t>2) Villa CCTV (Per Villa)</t>
  </si>
  <si>
    <t>Curtain Automation (Per Villa)</t>
  </si>
  <si>
    <t>1. Curtains for Living Room</t>
  </si>
  <si>
    <t>1.1 Automation for 8.92mtr hall curtain</t>
  </si>
  <si>
    <t>1.2 Automation for 5.79 mar hall curtain</t>
  </si>
  <si>
    <t>2 Curtains for Master Bedroom</t>
  </si>
  <si>
    <t>2.1 Automation for 3.75-4m balcony/ terrace curtain</t>
  </si>
  <si>
    <t>2.2 Automation for Window curtain 1.75 m</t>
  </si>
  <si>
    <t>2.3 Automation for Window curtain 1.75 m</t>
  </si>
  <si>
    <t>Switching Matrix</t>
  </si>
  <si>
    <r>
      <rPr>
        <b/>
        <u/>
        <sz val="10"/>
        <color indexed="8"/>
        <rFont val="Calibri"/>
        <family val="2"/>
      </rPr>
      <t>PAYMENT TERMS AND CONDITIONS:</t>
    </r>
    <r>
      <rPr>
        <sz val="10"/>
        <color indexed="8"/>
        <rFont val="Calibri"/>
        <family val="2"/>
      </rPr>
      <t xml:space="preserve">
</t>
    </r>
    <r>
      <rPr>
        <sz val="10"/>
        <color rgb="FFFF0000"/>
        <rFont val="Calibri"/>
        <family val="2"/>
      </rPr>
      <t>1. Warranty will be standard one year. Warranty period would begin 3 months after delivery of material, or after system start up (defined as in, Control system Processor being functional) - Which EVER is EARLIER.
2. Payment for entire project will be 75% advance and balance before delivery against Performa Invoice before dispatch of material through Cheque/RTGS.
3. For Local Commissioning and Programming charges (in INR) to be paid as per 2.</t>
    </r>
    <r>
      <rPr>
        <sz val="10"/>
        <color indexed="8"/>
        <rFont val="Calibri"/>
        <family val="2"/>
      </rPr>
      <t xml:space="preserve">
4.GST extra as applicable.
5. Validity of Quotation is 1 . 
6. Delivery will be 20 - 24 weeks after receipt of confirmed order and advance.
</t>
    </r>
    <r>
      <rPr>
        <sz val="10"/>
        <color rgb="FFFF0000"/>
        <rFont val="Calibri"/>
        <family val="2"/>
      </rPr>
      <t xml:space="preserve">7. Your electrical contractor using the wiring diagram provided by us will do installation wiring, Conducting, Panel Mounting on wall etc. After that we will do the programming and commissioning.
8. Please note that as part of commissioning, 3 free visits including (i)a pre-commissioning visit, (ii)commissioning visit – at the end of which system start up would be done (iii) Scene setting visit, are included. However, any extra visits for phase wise commissioning (if site is not ready for. E.g.), or for extra scene setting visits, will be charged per visit. Please note the commissioning visit would only commence once pre commissioning checklist (given by us, which includes necessary conditions for us to begin work) is signed by customer representative. 
9. Please note that in case for some reason, commissioning could not be completed within six months of delivery of material (For e.g due to site being on hold or due to material such as lighting or displays not procured, for us to finish system installation) , extra charges for system commissioning, over and above the commissioning amount finalized , would be applicable.
10. Orders finalized at a value must have material delivered/invoiced with in a period of six months from order finalization. Rate finalized would be valid only for material delivered within the period of six months from order.     </t>
    </r>
    <r>
      <rPr>
        <sz val="10"/>
        <color indexed="8"/>
        <rFont val="Calibri"/>
        <family val="2"/>
      </rPr>
      <t xml:space="preserve">                                    
11. If payment not received on time interest @ 15% will incurred per annum.
12. Any extra item if required to be charged as actual.
13. Warranty as per manufacturer not valid in case of surges, fluctuation, lightening etc. to be
claimed directly with the manufacturer without involving JP TECHATRONICS.
14. Solution done as per recommendation and request by client hence, JP TECHATRONICS or
its employees should not be held responsible for any kind of malfunctioning of the system
for any reasons.
15. Service calls post installation to be charged as actuals</t>
    </r>
  </si>
  <si>
    <t>ESSL ZKT Boom Barrier 6 mtr</t>
  </si>
  <si>
    <t>Option 1 Touch art cystal glass luxury switch</t>
  </si>
  <si>
    <t>Option 2 Backhand Wifi Module (Behind normal switches to be installed by client)</t>
  </si>
  <si>
    <t>ViewSonic’s is an advanced 4,500 ANSI Lumens WUXGA ultra short throw installation projector</t>
  </si>
  <si>
    <t>ALR screen 110''</t>
  </si>
  <si>
    <t>Rack</t>
  </si>
  <si>
    <t>Fuji 10 Kva UPS</t>
  </si>
  <si>
    <t>26 AH Battery</t>
  </si>
  <si>
    <t>Cabling RJ 59 copper + 3 / Cat 6 with casing, cabling, laying to be charged as actuals @ 90/- (per mtr) + GST</t>
  </si>
  <si>
    <t>Network rack 4u</t>
  </si>
  <si>
    <t>8+2 port 10/100/1000 giga POE switch D link or Secue Eye or Similar</t>
  </si>
  <si>
    <t>Honeywell 4MP IP Starlight Fixed Lens Bullet ,with inbuilt SD card Slot</t>
  </si>
  <si>
    <t>Honeywell 4 MP verifocal Bullet with inbuilt Audio 2.8 -12 MM verifocal lens</t>
  </si>
  <si>
    <t>Honeywell 4 MP PTZ</t>
  </si>
  <si>
    <t>3) HDMI cable (3mtrs) @ 550/- + GST</t>
  </si>
  <si>
    <t>Dahua 4 MP PTZ</t>
  </si>
  <si>
    <t>I-HIP4PI-S23X</t>
  </si>
  <si>
    <t>Dahua NVR Professional Series 32CH 2 sata</t>
  </si>
  <si>
    <t xml:space="preserve">Dahua 4MP IP  Fixed Lens Bullet </t>
  </si>
  <si>
    <t xml:space="preserve">Dahua 4 MP verifocal Bullet </t>
  </si>
  <si>
    <t>Cat 6 cable 305 mtr box</t>
  </si>
  <si>
    <t xml:space="preserve"> Supply and laying of cat 6 cables through PVC pipe / casing caping to be chrarged as actualls @ 95/- per mtr + GST</t>
  </si>
  <si>
    <t>4) Conduiting with FR conduit laying of cable @100/- per mtr plus GST</t>
  </si>
  <si>
    <t>Components</t>
  </si>
  <si>
    <t>1 Vostro Desktop 3710</t>
  </si>
  <si>
    <t>1 12th Gen Intel(R) Core(TM) i3-12100 processor (4-Core, 12M Cache, 3.3GHz to 4.3GHz)</t>
  </si>
  <si>
    <t>1 180W Green Mesh TPM</t>
  </si>
  <si>
    <t>1 8GB, 8Gx1, DDR4, 3200MHz 1 Multimedia Card Reader 3.0 SD</t>
  </si>
  <si>
    <t>1 256GB M.2 PCIe NVMe Solid State Drive</t>
  </si>
  <si>
    <t>1 No Optical Drive</t>
  </si>
  <si>
    <t>1 System Power Cord India 6A</t>
  </si>
  <si>
    <t>1 Energy Star Label</t>
  </si>
  <si>
    <t>1 Intel UHD Graphics 730 with shared graphics memory</t>
  </si>
  <si>
    <t>1 Wireless Driver 1 802.11ac 1x1 WiFi and Bluetooth</t>
  </si>
  <si>
    <t>1 Windows Driver 1 Dell MS116 Wired Mouse Black</t>
  </si>
  <si>
    <t>1 Dell Wired Keyboard KB216 Black (English) - US International</t>
  </si>
  <si>
    <t>1 No Microsoft Office License Included</t>
  </si>
  <si>
    <t>1 McAfee(R) 30day Trial</t>
  </si>
  <si>
    <t>1 McAfee(R) Multi Device Security 15 month subscription</t>
  </si>
  <si>
    <t>Software</t>
  </si>
  <si>
    <t>1 Windows 11 Home, Single Language English</t>
  </si>
  <si>
    <t>1 Vostro Desktop</t>
  </si>
  <si>
    <t>1 Additional Software</t>
  </si>
  <si>
    <t>CP Plus / Dahua 5MP IP  Fixed Lens Bullet IR Range of 30 Mtrs, IP67, PoE</t>
  </si>
  <si>
    <t>CP Plus  / Dahua 5 MP verifocal Bullet Motorized Registered 1/2.7” 2.7 mm–13.5 mm 60 m 120 dB Dual 0.008 Lux @ F1.5 1/1 1/1 Tripwire; intrusion IP67</t>
  </si>
  <si>
    <t>CP Plus / Dahua 4 MP PTZ</t>
  </si>
  <si>
    <t>CP Plus / Dahua NVR Professional Series 32CH</t>
  </si>
  <si>
    <t>4) Conduiting (not civil work) with FR conduit and laying of cable @100/- per mtr plus GST</t>
  </si>
  <si>
    <t>CP Plus / Dahua 4 CH DVR, Professional series</t>
  </si>
  <si>
    <t>CP Plus / Dahua 2MP Bullet Camera</t>
  </si>
  <si>
    <t>I-HIB2PI-UL</t>
  </si>
  <si>
    <t>I-HIE2PI-UL</t>
  </si>
  <si>
    <t>Honeywell 2MP Bullet with inbuilt Audio</t>
  </si>
  <si>
    <t>Honeywell 2 MP dome with inbuilt Audio</t>
  </si>
  <si>
    <t>Honeywell 2MP IP Dome with inbuilt Audio</t>
  </si>
  <si>
    <t>Honeywell 2MP IP Bullet with inbuilt Audio</t>
  </si>
  <si>
    <t>WD Purple Surveillance Hard Disk 1` TB</t>
  </si>
  <si>
    <t>BOSCH</t>
  </si>
  <si>
    <t>6W Superb Quality Ceiling Speaker module</t>
  </si>
  <si>
    <t>TABLE TOP MICROPHONE</t>
  </si>
  <si>
    <t>PLENA BOOSTER AMPLIFIER 240W</t>
  </si>
  <si>
    <t>Plena Mixing Amplifier 120W</t>
  </si>
  <si>
    <t>Brand</t>
  </si>
  <si>
    <t>k amonkar</t>
  </si>
  <si>
    <t>Programnming and Configuration</t>
  </si>
  <si>
    <t>Programnming and Configuration Charges</t>
  </si>
  <si>
    <t>Installation will be started only on satisfactory site inspection and cabling check after the release of suppliy PO</t>
  </si>
  <si>
    <t>WD Purple Surveillance Hard Disk 4` TB</t>
  </si>
  <si>
    <t>Dahus 2MP IP Bullet with inbuilt Audio</t>
  </si>
  <si>
    <t>Dahua NVR Professional Series 16CH</t>
  </si>
  <si>
    <t>1) Dahua 4 MP Bullet camera @ 6500+- GST</t>
  </si>
  <si>
    <t>1) Honeywell 4 MP Bullet with inbuilt Audio 4 MM lens @ 6900+- GST</t>
  </si>
  <si>
    <t>levied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</si>
</sst>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font>
      <sz val="11"/>
      <color theme="1"/>
      <name val="Calibri"/>
      <family val="2"/>
      <scheme val="minor"/>
    </font>
    <font>
      <sz val="10"/>
      <color theme="1"/>
      <name val="Calibri  "/>
    </font>
    <font>
      <sz val="10"/>
      <color rgb="FF222222"/>
      <name val="Calibri  "/>
    </font>
    <font>
      <b/>
      <sz val="10"/>
      <color theme="1"/>
      <name val="Calibri  "/>
    </font>
    <font>
      <b/>
      <sz val="12"/>
      <color theme="1"/>
      <name val="Calibri  "/>
    </font>
    <font>
      <b/>
      <sz val="10"/>
      <name val="Calibri  "/>
    </font>
    <font>
      <sz val="10"/>
      <color rgb="FF000000"/>
      <name val="Calibri  "/>
    </font>
    <font>
      <sz val="10"/>
      <name val="Calibri  "/>
    </font>
    <font>
      <b/>
      <sz val="11"/>
      <color theme="1"/>
      <name val="Calibri"/>
      <family val="2"/>
      <scheme val="minor"/>
    </font>
    <font>
      <b/>
      <sz val="10"/>
      <color theme="1"/>
      <name val="Calibri"/>
      <family val="2"/>
      <scheme val="minor"/>
    </font>
    <font>
      <sz val="10"/>
      <color theme="1"/>
      <name val="Calibri"/>
      <family val="2"/>
      <scheme val="minor"/>
    </font>
    <font>
      <b/>
      <sz val="11"/>
      <color rgb="FF000000"/>
      <name val="Calibri-Bold"/>
    </font>
    <font>
      <b/>
      <sz val="12"/>
      <color theme="1"/>
      <name val="Calibri"/>
      <family val="2"/>
      <scheme val="minor"/>
    </font>
    <font>
      <sz val="12"/>
      <color theme="1"/>
      <name val="Calibri"/>
      <family val="2"/>
      <scheme val="minor"/>
    </font>
    <font>
      <b/>
      <sz val="10"/>
      <color rgb="FF000000"/>
      <name val="Calibri  "/>
    </font>
    <font>
      <b/>
      <sz val="10"/>
      <color indexed="8"/>
      <name val="Calibri  "/>
    </font>
    <font>
      <sz val="10"/>
      <color indexed="8"/>
      <name val="Calibri  "/>
    </font>
    <font>
      <b/>
      <sz val="10"/>
      <color rgb="FF000000"/>
      <name val="Calibri"/>
      <family val="2"/>
    </font>
    <font>
      <sz val="10"/>
      <color rgb="FF000000"/>
      <name val="Calibri"/>
      <family val="2"/>
    </font>
    <font>
      <b/>
      <sz val="8"/>
      <color theme="1"/>
      <name val="Calibri  "/>
    </font>
    <font>
      <sz val="10"/>
      <color indexed="8"/>
      <name val="Calibri"/>
      <family val="2"/>
    </font>
    <font>
      <b/>
      <u/>
      <sz val="10"/>
      <color indexed="8"/>
      <name val="Calibri"/>
      <family val="2"/>
    </font>
    <font>
      <sz val="10"/>
      <color rgb="FFFF0000"/>
      <name val="Calibri"/>
      <family val="2"/>
    </font>
    <font>
      <sz val="11"/>
      <color rgb="FF434343"/>
      <name val="Calibri  "/>
    </font>
    <font>
      <sz val="10"/>
      <color rgb="FF333333"/>
      <name val="Calibri  "/>
    </font>
  </fonts>
  <fills count="10">
    <fill>
      <patternFill patternType="none"/>
    </fill>
    <fill>
      <patternFill patternType="gray125"/>
    </fill>
    <fill>
      <patternFill patternType="solid">
        <fgColor rgb="FFFFFFFF"/>
        <bgColor indexed="64"/>
      </patternFill>
    </fill>
    <fill>
      <patternFill patternType="solid">
        <fgColor rgb="FFC4BD97"/>
      </patternFill>
    </fill>
    <fill>
      <patternFill patternType="solid">
        <fgColor rgb="FFFFFF00"/>
        <bgColor indexed="64"/>
      </patternFill>
    </fill>
    <fill>
      <patternFill patternType="solid">
        <fgColor rgb="FF00B0F0"/>
        <bgColor indexed="64"/>
      </patternFill>
    </fill>
    <fill>
      <patternFill patternType="solid">
        <fgColor theme="7"/>
        <bgColor indexed="64"/>
      </patternFill>
    </fill>
    <fill>
      <patternFill patternType="solid">
        <fgColor rgb="FFFFC000"/>
        <bgColor indexed="64"/>
      </patternFill>
    </fill>
    <fill>
      <patternFill patternType="solid">
        <fgColor theme="9"/>
        <bgColor indexed="64"/>
      </patternFill>
    </fill>
    <fill>
      <patternFill patternType="solid">
        <fgColor indexed="9"/>
        <bgColor auto="1"/>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rgb="FF000000"/>
      </right>
      <top style="medium">
        <color indexed="64"/>
      </top>
      <bottom style="medium">
        <color indexed="64"/>
      </bottom>
      <diagonal/>
    </border>
    <border>
      <left style="thin">
        <color indexed="8"/>
      </left>
      <right/>
      <top/>
      <bottom style="thin">
        <color indexed="64"/>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medium">
        <color indexed="8"/>
      </left>
      <right/>
      <top style="thin">
        <color indexed="8"/>
      </top>
      <bottom/>
      <diagonal/>
    </border>
    <border>
      <left/>
      <right/>
      <top style="thin">
        <color indexed="8"/>
      </top>
      <bottom/>
      <diagonal/>
    </border>
    <border>
      <left/>
      <right style="thin">
        <color indexed="10"/>
      </right>
      <top style="thin">
        <color indexed="8"/>
      </top>
      <bottom/>
      <diagonal/>
    </border>
    <border>
      <left style="medium">
        <color indexed="8"/>
      </left>
      <right/>
      <top/>
      <bottom style="thin">
        <color indexed="8"/>
      </bottom>
      <diagonal/>
    </border>
    <border>
      <left/>
      <right/>
      <top/>
      <bottom style="thin">
        <color indexed="8"/>
      </bottom>
      <diagonal/>
    </border>
    <border>
      <left/>
      <right style="thin">
        <color indexed="10"/>
      </right>
      <top/>
      <bottom style="thin">
        <color indexed="8"/>
      </bottom>
      <diagonal/>
    </border>
    <border>
      <left style="thin">
        <color indexed="64"/>
      </left>
      <right style="thin">
        <color indexed="64"/>
      </right>
      <top/>
      <bottom/>
      <diagonal/>
    </border>
  </borders>
  <cellStyleXfs count="1">
    <xf numFmtId="0" fontId="0" fillId="0" borderId="0"/>
  </cellStyleXfs>
  <cellXfs count="207">
    <xf numFmtId="0" fontId="0" fillId="0" borderId="0" xfId="0"/>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3" fillId="0" borderId="0" xfId="0" applyFont="1" applyBorder="1" applyAlignment="1">
      <alignment horizontal="center" vertical="center" wrapText="1"/>
    </xf>
    <xf numFmtId="0" fontId="1" fillId="0" borderId="0" xfId="0" applyFont="1" applyAlignment="1">
      <alignment horizontal="left" vertical="top"/>
    </xf>
    <xf numFmtId="0" fontId="1" fillId="0" borderId="0" xfId="0" applyFont="1"/>
    <xf numFmtId="0" fontId="6" fillId="0" borderId="1" xfId="0" applyFont="1" applyBorder="1" applyAlignment="1">
      <alignment horizontal="center" vertical="center" wrapText="1"/>
    </xf>
    <xf numFmtId="0" fontId="1" fillId="0" borderId="0" xfId="0" applyFont="1" applyAlignment="1">
      <alignment horizontal="center"/>
    </xf>
    <xf numFmtId="0" fontId="1" fillId="0" borderId="0" xfId="0" applyFont="1" applyAlignment="1">
      <alignment horizontal="center" vertical="center"/>
    </xf>
    <xf numFmtId="0" fontId="1" fillId="0" borderId="0" xfId="0" applyFont="1" applyBorder="1" applyAlignment="1">
      <alignment horizontal="left" vertical="top"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6" fillId="0" borderId="0" xfId="0" applyFont="1" applyBorder="1" applyAlignment="1">
      <alignment horizontal="center" vertical="center" wrapText="1"/>
    </xf>
    <xf numFmtId="0" fontId="7" fillId="0" borderId="0" xfId="0" applyFont="1" applyBorder="1" applyAlignment="1">
      <alignment horizontal="center" vertical="center" wrapText="1"/>
    </xf>
    <xf numFmtId="1" fontId="6" fillId="0" borderId="0" xfId="0" applyNumberFormat="1" applyFont="1" applyBorder="1" applyAlignment="1">
      <alignment horizontal="center" vertical="center" wrapText="1" shrinkToFit="1"/>
    </xf>
    <xf numFmtId="0" fontId="1" fillId="0" borderId="0" xfId="0" applyFont="1" applyBorder="1" applyAlignment="1">
      <alignment horizontal="center" vertical="center" wrapText="1"/>
    </xf>
    <xf numFmtId="0" fontId="1" fillId="0" borderId="0" xfId="0" applyFont="1" applyBorder="1"/>
    <xf numFmtId="0" fontId="6" fillId="0" borderId="0" xfId="0" applyFont="1" applyBorder="1" applyAlignment="1">
      <alignment vertical="center" wrapText="1"/>
    </xf>
    <xf numFmtId="0" fontId="7" fillId="0" borderId="6" xfId="0" applyFont="1" applyBorder="1" applyAlignment="1">
      <alignment horizontal="center" vertical="center" wrapText="1"/>
    </xf>
    <xf numFmtId="0" fontId="1" fillId="0" borderId="5" xfId="0" applyFont="1" applyBorder="1" applyAlignment="1">
      <alignment horizontal="center" vertical="center" wrapText="1"/>
    </xf>
    <xf numFmtId="0" fontId="6" fillId="0" borderId="6" xfId="0" applyFont="1" applyBorder="1" applyAlignment="1">
      <alignment horizontal="center" vertical="center" wrapText="1"/>
    </xf>
    <xf numFmtId="0" fontId="0" fillId="0" borderId="1" xfId="0" applyBorder="1" applyAlignment="1">
      <alignment horizontal="center" vertical="center" wrapText="1"/>
    </xf>
    <xf numFmtId="0" fontId="8"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0" fontId="1" fillId="0" borderId="0" xfId="0" applyFont="1" applyBorder="1" applyAlignment="1">
      <alignment horizontal="left" vertical="top" wrapText="1"/>
    </xf>
    <xf numFmtId="0" fontId="10"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Fill="1"/>
    <xf numFmtId="0" fontId="0" fillId="0" borderId="0" xfId="0" applyAlignment="1">
      <alignment wrapText="1"/>
    </xf>
    <xf numFmtId="0" fontId="10" fillId="0" borderId="0" xfId="0" applyFont="1" applyAlignment="1"/>
    <xf numFmtId="0" fontId="10" fillId="0" borderId="0" xfId="0" applyFont="1" applyAlignment="1">
      <alignment wrapText="1"/>
    </xf>
    <xf numFmtId="0" fontId="10" fillId="0" borderId="0" xfId="0" applyFont="1" applyAlignment="1">
      <alignment horizontal="left" vertical="top"/>
    </xf>
    <xf numFmtId="0" fontId="0" fillId="0" borderId="0" xfId="0" applyBorder="1" applyAlignment="1">
      <alignment horizontal="left" vertical="top"/>
    </xf>
    <xf numFmtId="0" fontId="11" fillId="0" borderId="0" xfId="0" applyFont="1" applyAlignment="1">
      <alignment vertical="center" wrapText="1"/>
    </xf>
    <xf numFmtId="0" fontId="9" fillId="0" borderId="0" xfId="0" applyFont="1" applyAlignment="1"/>
    <xf numFmtId="0" fontId="8" fillId="0" borderId="0" xfId="0" applyFont="1"/>
    <xf numFmtId="0" fontId="9" fillId="0" borderId="0" xfId="0" applyFont="1" applyBorder="1" applyAlignment="1">
      <alignment vertical="top" wrapText="1"/>
    </xf>
    <xf numFmtId="0" fontId="0" fillId="0" borderId="0" xfId="0" applyAlignment="1"/>
    <xf numFmtId="0" fontId="9" fillId="0" borderId="0" xfId="0" applyFont="1" applyBorder="1" applyAlignment="1">
      <alignment vertical="top"/>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8" fillId="0" borderId="0" xfId="0" applyFont="1" applyAlignment="1">
      <alignment horizontal="left" vertical="top"/>
    </xf>
    <xf numFmtId="0" fontId="8" fillId="0" borderId="0" xfId="0" applyFont="1" applyAlignment="1"/>
    <xf numFmtId="0" fontId="8" fillId="0" borderId="0" xfId="0" applyFont="1" applyAlignment="1">
      <alignment horizontal="left" vertical="top"/>
    </xf>
    <xf numFmtId="0" fontId="8" fillId="0" borderId="0" xfId="0" applyFont="1" applyAlignment="1">
      <alignment horizontal="left" vertical="top"/>
    </xf>
    <xf numFmtId="0" fontId="12" fillId="0" borderId="4" xfId="0" applyFont="1" applyBorder="1" applyAlignment="1">
      <alignment horizontal="center" vertical="center" wrapText="1"/>
    </xf>
    <xf numFmtId="0" fontId="14" fillId="0" borderId="1" xfId="0" applyFont="1" applyBorder="1" applyAlignment="1">
      <alignment horizontal="center" vertical="center" wrapText="1"/>
    </xf>
    <xf numFmtId="0" fontId="6" fillId="0" borderId="1" xfId="0" applyNumberFormat="1" applyFont="1" applyBorder="1" applyAlignment="1">
      <alignment horizontal="center" vertical="center" wrapText="1"/>
    </xf>
    <xf numFmtId="0" fontId="6" fillId="0" borderId="0" xfId="0" applyFont="1" applyBorder="1" applyAlignment="1">
      <alignment horizontal="left" vertical="top"/>
    </xf>
    <xf numFmtId="0" fontId="3" fillId="0" borderId="0" xfId="0" applyFont="1" applyAlignment="1">
      <alignment horizontal="left" vertical="top"/>
    </xf>
    <xf numFmtId="0" fontId="3" fillId="0" borderId="0" xfId="0" applyFont="1" applyAlignment="1">
      <alignment horizontal="center" vertical="center" wrapText="1"/>
    </xf>
    <xf numFmtId="0" fontId="3" fillId="0" borderId="13" xfId="0" applyNumberFormat="1" applyFont="1" applyBorder="1" applyAlignment="1">
      <alignment horizontal="center" vertical="center" wrapText="1"/>
    </xf>
    <xf numFmtId="0" fontId="1" fillId="0" borderId="0" xfId="0" applyFont="1" applyAlignment="1">
      <alignment horizontal="left" vertical="center"/>
    </xf>
    <xf numFmtId="0" fontId="3" fillId="0" borderId="1" xfId="0" applyFont="1" applyBorder="1" applyAlignment="1">
      <alignment horizontal="center" vertical="center" wrapText="1"/>
    </xf>
    <xf numFmtId="0" fontId="1" fillId="4" borderId="0" xfId="0" applyFont="1" applyFill="1" applyAlignment="1">
      <alignment horizontal="center" vertical="center" wrapText="1"/>
    </xf>
    <xf numFmtId="0" fontId="6" fillId="0"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0" xfId="0" applyFont="1" applyFill="1" applyAlignment="1">
      <alignment horizontal="center" vertical="center" wrapText="1"/>
    </xf>
    <xf numFmtId="49" fontId="15" fillId="0" borderId="15" xfId="0" applyNumberFormat="1" applyFont="1" applyFill="1" applyBorder="1" applyAlignment="1">
      <alignment horizontal="center" vertical="center" wrapText="1"/>
    </xf>
    <xf numFmtId="0" fontId="16" fillId="0" borderId="15" xfId="0" applyNumberFormat="1" applyFont="1" applyFill="1" applyBorder="1" applyAlignment="1">
      <alignment horizontal="center" vertical="center" wrapText="1"/>
    </xf>
    <xf numFmtId="49" fontId="16" fillId="0" borderId="15" xfId="0" applyNumberFormat="1" applyFont="1" applyFill="1" applyBorder="1" applyAlignment="1">
      <alignment horizontal="center" vertical="center" wrapText="1"/>
    </xf>
    <xf numFmtId="0" fontId="16" fillId="0" borderId="15"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0" fontId="16" fillId="0" borderId="1" xfId="0" applyNumberFormat="1" applyFont="1" applyFill="1" applyBorder="1" applyAlignment="1">
      <alignment horizontal="center" vertical="center" wrapText="1"/>
    </xf>
    <xf numFmtId="49" fontId="16" fillId="0"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xf numFmtId="0" fontId="1"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xf numFmtId="0" fontId="3" fillId="0" borderId="0" xfId="0" applyFont="1"/>
    <xf numFmtId="0" fontId="17" fillId="0" borderId="16" xfId="0" applyFont="1" applyBorder="1" applyAlignment="1">
      <alignment horizontal="center" vertical="center" wrapText="1"/>
    </xf>
    <xf numFmtId="0" fontId="17" fillId="0" borderId="1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19" xfId="0" applyFont="1" applyBorder="1" applyAlignment="1">
      <alignment horizontal="center" vertical="center" wrapText="1"/>
    </xf>
    <xf numFmtId="0" fontId="17" fillId="0" borderId="19"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0" xfId="0" applyFont="1" applyAlignment="1">
      <alignment vertical="center" wrapText="1"/>
    </xf>
    <xf numFmtId="0" fontId="16" fillId="0" borderId="5" xfId="0" applyNumberFormat="1" applyFont="1" applyFill="1" applyBorder="1" applyAlignment="1">
      <alignment vertical="center" wrapText="1"/>
    </xf>
    <xf numFmtId="0" fontId="3" fillId="0" borderId="4"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6" fillId="0" borderId="24" xfId="0" applyNumberFormat="1" applyFont="1" applyFill="1" applyBorder="1" applyAlignment="1">
      <alignment horizontal="center" vertical="center" wrapText="1"/>
    </xf>
    <xf numFmtId="49" fontId="16" fillId="0" borderId="2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9" fillId="0" borderId="1" xfId="0" applyFont="1" applyBorder="1" applyAlignment="1">
      <alignment horizontal="center" vertical="center" wrapText="1"/>
    </xf>
    <xf numFmtId="0" fontId="1" fillId="5" borderId="1" xfId="0" applyFont="1" applyFill="1" applyBorder="1" applyAlignment="1">
      <alignment horizontal="center" wrapText="1"/>
    </xf>
    <xf numFmtId="0" fontId="1" fillId="0" borderId="0" xfId="0" applyFont="1" applyAlignment="1">
      <alignment wrapText="1"/>
    </xf>
    <xf numFmtId="0" fontId="1" fillId="0" borderId="1" xfId="0" applyFont="1" applyBorder="1" applyAlignment="1">
      <alignment horizontal="center" wrapText="1"/>
    </xf>
    <xf numFmtId="0" fontId="1" fillId="0" borderId="1" xfId="0" applyFont="1" applyBorder="1" applyAlignment="1">
      <alignment wrapText="1"/>
    </xf>
    <xf numFmtId="0" fontId="1" fillId="6" borderId="1" xfId="0" applyFont="1" applyFill="1" applyBorder="1" applyAlignment="1">
      <alignment horizontal="center" wrapText="1"/>
    </xf>
    <xf numFmtId="0" fontId="1" fillId="7" borderId="1" xfId="0" applyFont="1" applyFill="1" applyBorder="1" applyAlignment="1">
      <alignment horizontal="center" wrapText="1"/>
    </xf>
    <xf numFmtId="0" fontId="1" fillId="8" borderId="1" xfId="0" applyFont="1" applyFill="1" applyBorder="1" applyAlignment="1">
      <alignment horizontal="center" wrapText="1"/>
    </xf>
    <xf numFmtId="0" fontId="16" fillId="0" borderId="24" xfId="0" applyFont="1" applyFill="1" applyBorder="1" applyAlignment="1">
      <alignment horizontal="center" vertical="center" wrapText="1"/>
    </xf>
    <xf numFmtId="0" fontId="1" fillId="0" borderId="4" xfId="0" applyFont="1" applyBorder="1" applyAlignment="1">
      <alignment horizontal="center" vertical="center" wrapText="1"/>
    </xf>
    <xf numFmtId="0" fontId="6" fillId="0" borderId="0" xfId="0" applyFont="1" applyBorder="1" applyAlignment="1">
      <alignment horizontal="left" vertical="top" wrapText="1"/>
    </xf>
    <xf numFmtId="0" fontId="14" fillId="0" borderId="0" xfId="0" applyFont="1" applyBorder="1" applyAlignment="1">
      <alignment horizontal="left" vertical="top"/>
    </xf>
    <xf numFmtId="0" fontId="3" fillId="0" borderId="0" xfId="0" applyFont="1" applyFill="1" applyAlignment="1">
      <alignment horizontal="left" vertical="top"/>
    </xf>
    <xf numFmtId="0" fontId="16" fillId="0" borderId="25" xfId="0" applyNumberFormat="1" applyFont="1" applyFill="1" applyBorder="1" applyAlignment="1">
      <alignment horizontal="center" vertical="center" wrapText="1"/>
    </xf>
    <xf numFmtId="49" fontId="16" fillId="0" borderId="14" xfId="0" applyNumberFormat="1" applyFont="1" applyFill="1" applyBorder="1" applyAlignment="1">
      <alignment horizontal="center" vertical="center" wrapText="1"/>
    </xf>
    <xf numFmtId="0" fontId="16" fillId="0" borderId="0" xfId="0" applyNumberFormat="1" applyFont="1" applyFill="1" applyBorder="1" applyAlignment="1">
      <alignment horizontal="center" vertical="center" wrapText="1"/>
    </xf>
    <xf numFmtId="0" fontId="3" fillId="0" borderId="13" xfId="0" applyFont="1" applyBorder="1" applyAlignment="1">
      <alignment horizontal="center" vertical="center" wrapText="1"/>
    </xf>
    <xf numFmtId="0" fontId="16" fillId="0" borderId="14"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0" xfId="0" applyFont="1" applyAlignment="1">
      <alignment horizontal="left" vertical="center"/>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0" xfId="0" applyAlignment="1">
      <alignment horizontal="center" vertical="center" wrapText="1"/>
    </xf>
    <xf numFmtId="0" fontId="23" fillId="0" borderId="0" xfId="0" applyFont="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24" fillId="0" borderId="1"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1" fillId="0" borderId="0" xfId="0" applyFont="1" applyFill="1" applyAlignment="1">
      <alignment horizontal="left" vertical="top"/>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7"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 fontId="6" fillId="0" borderId="1" xfId="0" applyNumberFormat="1" applyFont="1" applyBorder="1" applyAlignment="1">
      <alignment horizontal="center" vertical="center" wrapText="1" shrinkToFit="1"/>
    </xf>
    <xf numFmtId="0" fontId="1" fillId="0" borderId="1" xfId="0" applyFont="1" applyBorder="1" applyAlignment="1">
      <alignment horizontal="center" vertical="center" wrapText="1"/>
    </xf>
    <xf numFmtId="0" fontId="7" fillId="0" borderId="0" xfId="0" applyFont="1" applyFill="1" applyBorder="1" applyAlignment="1">
      <alignment horizontal="center" vertical="center" wrapText="1"/>
    </xf>
    <xf numFmtId="0" fontId="1" fillId="0" borderId="0" xfId="0"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8" fillId="0" borderId="2"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9" fillId="0" borderId="7" xfId="0" applyFont="1" applyBorder="1" applyAlignment="1">
      <alignment horizontal="left" vertical="top" wrapText="1"/>
    </xf>
    <xf numFmtId="0" fontId="9" fillId="0" borderId="8" xfId="0" applyFont="1" applyBorder="1" applyAlignment="1">
      <alignment horizontal="left" vertical="top" wrapText="1"/>
    </xf>
    <xf numFmtId="0" fontId="9" fillId="0" borderId="9" xfId="0" applyFont="1" applyBorder="1" applyAlignment="1">
      <alignment horizontal="left" vertical="top" wrapText="1"/>
    </xf>
    <xf numFmtId="0" fontId="9" fillId="0" borderId="10" xfId="0" applyFont="1" applyBorder="1" applyAlignment="1">
      <alignment horizontal="left" vertical="top" wrapText="1"/>
    </xf>
    <xf numFmtId="0" fontId="9" fillId="0" borderId="11" xfId="0" applyFont="1" applyBorder="1" applyAlignment="1">
      <alignment horizontal="left" vertical="top" wrapText="1"/>
    </xf>
    <xf numFmtId="0" fontId="9" fillId="0" borderId="12" xfId="0" applyFont="1" applyBorder="1" applyAlignment="1">
      <alignment horizontal="left" vertical="top" wrapText="1"/>
    </xf>
    <xf numFmtId="0" fontId="9" fillId="0" borderId="1" xfId="0" applyFont="1" applyBorder="1" applyAlignment="1">
      <alignment horizontal="left" vertical="top" wrapText="1"/>
    </xf>
    <xf numFmtId="0" fontId="12"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8" fillId="0" borderId="0" xfId="0" applyFont="1" applyAlignment="1">
      <alignment horizontal="left" vertical="top"/>
    </xf>
    <xf numFmtId="0" fontId="10" fillId="0" borderId="0" xfId="0" applyFont="1" applyAlignment="1">
      <alignment horizontal="left" vertical="top"/>
    </xf>
    <xf numFmtId="49" fontId="20" fillId="9" borderId="26" xfId="0" applyNumberFormat="1" applyFont="1" applyFill="1" applyBorder="1" applyAlignment="1">
      <alignment horizontal="left" vertical="center" wrapText="1"/>
    </xf>
    <xf numFmtId="49" fontId="20" fillId="9" borderId="27" xfId="0" applyNumberFormat="1" applyFont="1" applyFill="1" applyBorder="1" applyAlignment="1">
      <alignment horizontal="left" vertical="center" wrapText="1"/>
    </xf>
    <xf numFmtId="49" fontId="20" fillId="9" borderId="28" xfId="0" applyNumberFormat="1" applyFont="1" applyFill="1" applyBorder="1" applyAlignment="1">
      <alignment horizontal="left" vertical="center" wrapText="1"/>
    </xf>
    <xf numFmtId="49" fontId="20" fillId="9" borderId="29" xfId="0" applyNumberFormat="1" applyFont="1" applyFill="1" applyBorder="1" applyAlignment="1">
      <alignment horizontal="left" vertical="center" wrapText="1"/>
    </xf>
    <xf numFmtId="49" fontId="20" fillId="9" borderId="30" xfId="0" applyNumberFormat="1" applyFont="1" applyFill="1" applyBorder="1" applyAlignment="1">
      <alignment horizontal="left" vertical="center" wrapText="1"/>
    </xf>
    <xf numFmtId="49" fontId="20" fillId="9" borderId="31" xfId="0" applyNumberFormat="1" applyFont="1" applyFill="1" applyBorder="1" applyAlignment="1">
      <alignment horizontal="left" vertical="center" wrapText="1"/>
    </xf>
    <xf numFmtId="49" fontId="16" fillId="0" borderId="2" xfId="0" applyNumberFormat="1" applyFont="1" applyFill="1" applyBorder="1" applyAlignment="1">
      <alignment horizontal="center" vertical="center" wrapText="1"/>
    </xf>
    <xf numFmtId="49" fontId="16" fillId="0" borderId="4" xfId="0" applyNumberFormat="1"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4" xfId="0" applyFont="1" applyBorder="1" applyAlignment="1">
      <alignment horizontal="center" vertical="center" wrapText="1"/>
    </xf>
    <xf numFmtId="49" fontId="16" fillId="0" borderId="7" xfId="0" applyNumberFormat="1" applyFont="1" applyFill="1" applyBorder="1" applyAlignment="1">
      <alignment horizontal="center" vertical="center" wrapText="1"/>
    </xf>
    <xf numFmtId="49" fontId="16" fillId="0" borderId="9" xfId="0" applyNumberFormat="1" applyFont="1" applyFill="1" applyBorder="1" applyAlignment="1">
      <alignment horizontal="center" vertical="center"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3" fillId="0" borderId="0" xfId="0" applyFont="1" applyAlignment="1">
      <alignment horizontal="left" vertical="top" wrapText="1"/>
    </xf>
    <xf numFmtId="0" fontId="3" fillId="0" borderId="1" xfId="0" applyFont="1" applyBorder="1" applyAlignment="1">
      <alignment horizontal="center" vertical="center" wrapText="1"/>
    </xf>
    <xf numFmtId="0" fontId="15" fillId="0" borderId="23" xfId="0" applyNumberFormat="1" applyFont="1" applyFill="1" applyBorder="1" applyAlignment="1">
      <alignment horizontal="center" vertical="center" wrapText="1"/>
    </xf>
    <xf numFmtId="0" fontId="15" fillId="0" borderId="11" xfId="0" applyNumberFormat="1" applyFont="1" applyFill="1" applyBorder="1" applyAlignment="1">
      <alignment horizontal="center" vertical="center" wrapText="1"/>
    </xf>
    <xf numFmtId="0" fontId="3" fillId="0" borderId="10"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12" xfId="0" applyFont="1" applyBorder="1" applyAlignment="1">
      <alignment horizontal="center" vertical="center" wrapText="1"/>
    </xf>
    <xf numFmtId="0" fontId="16" fillId="0" borderId="1" xfId="0" applyFont="1" applyFill="1" applyBorder="1" applyAlignment="1">
      <alignment horizontal="center" vertical="center" wrapText="1"/>
    </xf>
    <xf numFmtId="0" fontId="14" fillId="0" borderId="2"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0" fontId="1" fillId="0" borderId="0" xfId="0" applyFont="1" applyAlignment="1">
      <alignment horizontal="left" vertical="top"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22"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3" xfId="0" applyFont="1" applyBorder="1" applyAlignment="1">
      <alignment horizontal="center" vertical="center" wrapText="1"/>
    </xf>
    <xf numFmtId="0" fontId="3"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53340</xdr:colOff>
      <xdr:row>231</xdr:row>
      <xdr:rowOff>13220</xdr:rowOff>
    </xdr:from>
    <xdr:to>
      <xdr:col>3</xdr:col>
      <xdr:colOff>525780</xdr:colOff>
      <xdr:row>231</xdr:row>
      <xdr:rowOff>554414</xdr:rowOff>
    </xdr:to>
    <xdr:pic>
      <xdr:nvPicPr>
        <xdr:cNvPr id="2" name="Picture 1"/>
        <xdr:cNvPicPr>
          <a:picLocks noChangeAspect="1"/>
        </xdr:cNvPicPr>
      </xdr:nvPicPr>
      <xdr:blipFill>
        <a:blip xmlns:r="http://schemas.openxmlformats.org/officeDocument/2006/relationships" r:embed="rId1"/>
        <a:stretch>
          <a:fillRect/>
        </a:stretch>
      </xdr:blipFill>
      <xdr:spPr>
        <a:xfrm>
          <a:off x="2857500" y="62177180"/>
          <a:ext cx="1143000" cy="54119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7"/>
  <sheetViews>
    <sheetView workbookViewId="0">
      <selection activeCell="A21" sqref="A21:E27"/>
    </sheetView>
  </sheetViews>
  <sheetFormatPr defaultRowHeight="13.2"/>
  <cols>
    <col min="1" max="1" width="6.33203125" style="4" customWidth="1"/>
    <col min="2" max="2" width="49.21875" style="4" customWidth="1"/>
    <col min="3" max="3" width="6.5546875" style="4" customWidth="1"/>
    <col min="4" max="4" width="8.33203125" style="4" customWidth="1"/>
    <col min="5" max="16384" width="8.88671875" style="4"/>
  </cols>
  <sheetData>
    <row r="1" spans="1:5" ht="15.6" customHeight="1">
      <c r="A1" s="3" t="s">
        <v>0</v>
      </c>
      <c r="B1" s="3" t="s">
        <v>1</v>
      </c>
      <c r="C1" s="3" t="s">
        <v>20</v>
      </c>
      <c r="D1" s="3" t="s">
        <v>19</v>
      </c>
      <c r="E1" s="3" t="s">
        <v>2</v>
      </c>
    </row>
    <row r="2" spans="1:5" ht="23.4" customHeight="1">
      <c r="A2" s="2">
        <v>1</v>
      </c>
      <c r="B2" s="2" t="s">
        <v>3</v>
      </c>
      <c r="C2" s="2">
        <v>4</v>
      </c>
      <c r="D2" s="2">
        <v>49500</v>
      </c>
      <c r="E2" s="2">
        <f>C2*D2</f>
        <v>198000</v>
      </c>
    </row>
    <row r="3" spans="1:5">
      <c r="A3" s="1">
        <v>2</v>
      </c>
      <c r="B3" s="1" t="s">
        <v>4</v>
      </c>
      <c r="C3" s="1">
        <v>4</v>
      </c>
      <c r="D3" s="2">
        <v>19800</v>
      </c>
      <c r="E3" s="2">
        <f t="shared" ref="E3:E17" si="0">C3*D3</f>
        <v>79200</v>
      </c>
    </row>
    <row r="4" spans="1:5">
      <c r="A4" s="1">
        <v>3</v>
      </c>
      <c r="B4" s="1" t="s">
        <v>5</v>
      </c>
      <c r="C4" s="1">
        <v>8</v>
      </c>
      <c r="D4" s="2">
        <v>7800</v>
      </c>
      <c r="E4" s="2">
        <f t="shared" si="0"/>
        <v>62400</v>
      </c>
    </row>
    <row r="5" spans="1:5">
      <c r="A5" s="1">
        <v>4</v>
      </c>
      <c r="B5" s="1" t="s">
        <v>6</v>
      </c>
      <c r="C5" s="1">
        <v>1</v>
      </c>
      <c r="D5" s="2">
        <v>3500</v>
      </c>
      <c r="E5" s="2">
        <f t="shared" si="0"/>
        <v>3500</v>
      </c>
    </row>
    <row r="6" spans="1:5">
      <c r="A6" s="1">
        <v>5</v>
      </c>
      <c r="B6" s="1" t="s">
        <v>7</v>
      </c>
      <c r="C6" s="1">
        <v>12</v>
      </c>
      <c r="D6" s="2">
        <v>270</v>
      </c>
      <c r="E6" s="2">
        <f t="shared" si="0"/>
        <v>3240</v>
      </c>
    </row>
    <row r="7" spans="1:5">
      <c r="A7" s="1">
        <v>6</v>
      </c>
      <c r="B7" s="1" t="s">
        <v>8</v>
      </c>
      <c r="C7" s="1">
        <v>2</v>
      </c>
      <c r="D7" s="2">
        <v>1250</v>
      </c>
      <c r="E7" s="2">
        <f t="shared" si="0"/>
        <v>2500</v>
      </c>
    </row>
    <row r="8" spans="1:5">
      <c r="A8" s="1">
        <v>7</v>
      </c>
      <c r="B8" s="1" t="s">
        <v>9</v>
      </c>
      <c r="C8" s="1">
        <v>8</v>
      </c>
      <c r="D8" s="2">
        <v>3500</v>
      </c>
      <c r="E8" s="2">
        <f t="shared" si="0"/>
        <v>28000</v>
      </c>
    </row>
    <row r="9" spans="1:5">
      <c r="A9" s="1">
        <v>8</v>
      </c>
      <c r="B9" s="1" t="s">
        <v>10</v>
      </c>
      <c r="C9" s="1">
        <v>2</v>
      </c>
      <c r="D9" s="2">
        <v>4300</v>
      </c>
      <c r="E9" s="2">
        <f t="shared" si="0"/>
        <v>8600</v>
      </c>
    </row>
    <row r="10" spans="1:5">
      <c r="A10" s="1">
        <v>9</v>
      </c>
      <c r="B10" s="1" t="s">
        <v>11</v>
      </c>
      <c r="C10" s="1">
        <v>170</v>
      </c>
      <c r="D10" s="2">
        <v>180</v>
      </c>
      <c r="E10" s="2">
        <f t="shared" si="0"/>
        <v>30600</v>
      </c>
    </row>
    <row r="11" spans="1:5">
      <c r="A11" s="1">
        <v>10</v>
      </c>
      <c r="B11" s="1" t="s">
        <v>12</v>
      </c>
      <c r="C11" s="1">
        <v>170</v>
      </c>
      <c r="D11" s="2">
        <v>180</v>
      </c>
      <c r="E11" s="2">
        <f t="shared" si="0"/>
        <v>30600</v>
      </c>
    </row>
    <row r="12" spans="1:5">
      <c r="A12" s="1">
        <v>11</v>
      </c>
      <c r="B12" s="1" t="s">
        <v>13</v>
      </c>
      <c r="C12" s="1">
        <v>160</v>
      </c>
      <c r="D12" s="2">
        <v>180</v>
      </c>
      <c r="E12" s="2">
        <f t="shared" si="0"/>
        <v>28800</v>
      </c>
    </row>
    <row r="13" spans="1:5" ht="26.4">
      <c r="A13" s="1">
        <v>12</v>
      </c>
      <c r="B13" s="1" t="s">
        <v>14</v>
      </c>
      <c r="C13" s="1">
        <v>2</v>
      </c>
      <c r="D13" s="2">
        <v>24900</v>
      </c>
      <c r="E13" s="2">
        <f t="shared" si="0"/>
        <v>49800</v>
      </c>
    </row>
    <row r="14" spans="1:5">
      <c r="A14" s="1">
        <v>13</v>
      </c>
      <c r="B14" s="1" t="s">
        <v>15</v>
      </c>
      <c r="C14" s="1">
        <v>1</v>
      </c>
      <c r="D14" s="2">
        <v>280</v>
      </c>
      <c r="E14" s="2">
        <f t="shared" si="0"/>
        <v>280</v>
      </c>
    </row>
    <row r="15" spans="1:5">
      <c r="A15" s="1">
        <v>14</v>
      </c>
      <c r="B15" s="1" t="s">
        <v>16</v>
      </c>
      <c r="C15" s="1">
        <v>80</v>
      </c>
      <c r="D15" s="2">
        <v>120</v>
      </c>
      <c r="E15" s="2">
        <f t="shared" si="0"/>
        <v>9600</v>
      </c>
    </row>
    <row r="16" spans="1:5">
      <c r="A16" s="1">
        <v>15</v>
      </c>
      <c r="B16" s="1" t="s">
        <v>17</v>
      </c>
      <c r="C16" s="1">
        <v>10</v>
      </c>
      <c r="D16" s="2">
        <v>120</v>
      </c>
      <c r="E16" s="2">
        <f t="shared" si="0"/>
        <v>1200</v>
      </c>
    </row>
    <row r="17" spans="1:5">
      <c r="A17" s="1">
        <v>16</v>
      </c>
      <c r="B17" s="1" t="s">
        <v>18</v>
      </c>
      <c r="C17" s="1">
        <v>25</v>
      </c>
      <c r="D17" s="2">
        <v>110</v>
      </c>
      <c r="E17" s="2">
        <f t="shared" si="0"/>
        <v>2750</v>
      </c>
    </row>
    <row r="18" spans="1:5" ht="14.4" customHeight="1">
      <c r="A18" s="144" t="s">
        <v>2</v>
      </c>
      <c r="B18" s="145"/>
      <c r="C18" s="145"/>
      <c r="D18" s="146"/>
      <c r="E18" s="3">
        <f>SUM(E2:E17)</f>
        <v>539070</v>
      </c>
    </row>
    <row r="19" spans="1:5" ht="14.4" customHeight="1">
      <c r="A19" s="5"/>
      <c r="B19" s="5"/>
      <c r="C19" s="5"/>
      <c r="D19" s="5"/>
      <c r="E19" s="5"/>
    </row>
    <row r="20" spans="1:5">
      <c r="A20" s="6" t="s">
        <v>26</v>
      </c>
    </row>
    <row r="21" spans="1:5" ht="26.4">
      <c r="A21" s="3" t="s">
        <v>0</v>
      </c>
      <c r="B21" s="3" t="s">
        <v>1</v>
      </c>
      <c r="C21" s="3" t="s">
        <v>20</v>
      </c>
      <c r="D21" s="3" t="s">
        <v>19</v>
      </c>
      <c r="E21" s="3" t="s">
        <v>2</v>
      </c>
    </row>
    <row r="22" spans="1:5">
      <c r="A22" s="2">
        <v>1</v>
      </c>
      <c r="B22" s="2" t="s">
        <v>21</v>
      </c>
      <c r="C22" s="2">
        <v>2400</v>
      </c>
      <c r="D22" s="2">
        <v>40</v>
      </c>
      <c r="E22" s="2">
        <f>C22*D22</f>
        <v>96000</v>
      </c>
    </row>
    <row r="23" spans="1:5">
      <c r="A23" s="2">
        <v>2</v>
      </c>
      <c r="B23" s="2" t="s">
        <v>22</v>
      </c>
      <c r="C23" s="2">
        <v>12</v>
      </c>
      <c r="D23" s="2">
        <v>650</v>
      </c>
      <c r="E23" s="2">
        <f t="shared" ref="E23:E26" si="1">C23*D23</f>
        <v>7800</v>
      </c>
    </row>
    <row r="24" spans="1:5">
      <c r="A24" s="2">
        <v>3</v>
      </c>
      <c r="B24" s="2" t="s">
        <v>23</v>
      </c>
      <c r="C24" s="2">
        <v>2</v>
      </c>
      <c r="D24" s="2">
        <v>2500</v>
      </c>
      <c r="E24" s="2">
        <f t="shared" si="1"/>
        <v>5000</v>
      </c>
    </row>
    <row r="25" spans="1:5">
      <c r="A25" s="2">
        <v>4</v>
      </c>
      <c r="B25" s="2" t="s">
        <v>24</v>
      </c>
      <c r="C25" s="2">
        <v>8</v>
      </c>
      <c r="D25" s="2">
        <v>4800</v>
      </c>
      <c r="E25" s="2">
        <f t="shared" si="1"/>
        <v>38400</v>
      </c>
    </row>
    <row r="26" spans="1:5">
      <c r="A26" s="2">
        <v>5</v>
      </c>
      <c r="B26" s="2" t="s">
        <v>25</v>
      </c>
      <c r="C26" s="2">
        <v>170</v>
      </c>
      <c r="D26" s="2">
        <v>350</v>
      </c>
      <c r="E26" s="2">
        <f t="shared" si="1"/>
        <v>59500</v>
      </c>
    </row>
    <row r="27" spans="1:5">
      <c r="A27" s="144" t="s">
        <v>2</v>
      </c>
      <c r="B27" s="145"/>
      <c r="C27" s="145"/>
      <c r="D27" s="146"/>
      <c r="E27" s="3">
        <f>SUM(E22:E26)</f>
        <v>206700</v>
      </c>
    </row>
  </sheetData>
  <mergeCells count="2">
    <mergeCell ref="A18:D18"/>
    <mergeCell ref="A27:D27"/>
  </mergeCells>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A8" sqref="A8:E8"/>
    </sheetView>
  </sheetViews>
  <sheetFormatPr defaultRowHeight="14.4"/>
  <cols>
    <col min="1" max="1" width="6.109375" style="42" customWidth="1"/>
    <col min="2" max="2" width="42.6640625" style="42" customWidth="1"/>
    <col min="3" max="16384" width="8.88671875" style="42"/>
  </cols>
  <sheetData>
    <row r="1" spans="1:6" ht="28.8">
      <c r="A1" s="25" t="s">
        <v>79</v>
      </c>
      <c r="B1" s="25" t="s">
        <v>80</v>
      </c>
      <c r="C1" s="25" t="s">
        <v>81</v>
      </c>
      <c r="D1" s="25" t="s">
        <v>82</v>
      </c>
      <c r="E1" s="25" t="s">
        <v>83</v>
      </c>
    </row>
    <row r="2" spans="1:6">
      <c r="A2" s="24" t="s">
        <v>147</v>
      </c>
      <c r="B2" s="24" t="s">
        <v>163</v>
      </c>
      <c r="C2" s="24">
        <v>2</v>
      </c>
      <c r="D2" s="24">
        <v>4300</v>
      </c>
      <c r="E2" s="24">
        <f t="shared" ref="E2:E7" si="0">C2*D2</f>
        <v>8600</v>
      </c>
    </row>
    <row r="3" spans="1:6">
      <c r="A3" s="24">
        <v>2</v>
      </c>
      <c r="B3" s="24" t="s">
        <v>165</v>
      </c>
      <c r="C3" s="24">
        <v>1</v>
      </c>
      <c r="D3" s="24">
        <v>5860</v>
      </c>
      <c r="E3" s="24">
        <f t="shared" si="0"/>
        <v>5860</v>
      </c>
      <c r="F3" s="42">
        <f>2930*2</f>
        <v>5860</v>
      </c>
    </row>
    <row r="4" spans="1:6">
      <c r="A4" s="24">
        <v>3</v>
      </c>
      <c r="B4" s="24" t="s">
        <v>136</v>
      </c>
      <c r="C4" s="24">
        <v>1</v>
      </c>
      <c r="D4" s="24">
        <v>5500</v>
      </c>
      <c r="E4" s="24">
        <f t="shared" si="0"/>
        <v>5500</v>
      </c>
    </row>
    <row r="5" spans="1:6">
      <c r="A5" s="24">
        <v>4</v>
      </c>
      <c r="B5" s="24" t="s">
        <v>164</v>
      </c>
      <c r="C5" s="24">
        <v>1</v>
      </c>
      <c r="D5" s="24">
        <v>9500</v>
      </c>
      <c r="E5" s="24">
        <f t="shared" si="0"/>
        <v>9500</v>
      </c>
    </row>
    <row r="6" spans="1:6">
      <c r="A6" s="24">
        <v>5</v>
      </c>
      <c r="B6" s="24" t="s">
        <v>116</v>
      </c>
      <c r="C6" s="24">
        <v>6</v>
      </c>
      <c r="D6" s="24">
        <v>175</v>
      </c>
      <c r="E6" s="24">
        <f t="shared" si="0"/>
        <v>1050</v>
      </c>
    </row>
    <row r="7" spans="1:6" ht="10.199999999999999" customHeight="1">
      <c r="A7" s="24">
        <v>6</v>
      </c>
      <c r="B7" s="24" t="s">
        <v>86</v>
      </c>
      <c r="C7" s="24">
        <v>1</v>
      </c>
      <c r="D7" s="24">
        <v>4000</v>
      </c>
      <c r="E7" s="24">
        <f t="shared" si="0"/>
        <v>4000</v>
      </c>
    </row>
    <row r="8" spans="1:6" ht="14.4" customHeight="1">
      <c r="A8" s="159" t="s">
        <v>87</v>
      </c>
      <c r="B8" s="160"/>
      <c r="C8" s="160"/>
      <c r="D8" s="161"/>
      <c r="E8" s="25">
        <f>SUM(E2:E7)</f>
        <v>34510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8" t="s">
        <v>166</v>
      </c>
      <c r="B19" s="168"/>
      <c r="C19" s="168"/>
      <c r="D19" s="168"/>
      <c r="E19" s="43"/>
    </row>
  </sheetData>
  <mergeCells count="2">
    <mergeCell ref="A8:D8"/>
    <mergeCell ref="A19:D19"/>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election activeCell="F2" sqref="F2"/>
    </sheetView>
  </sheetViews>
  <sheetFormatPr defaultRowHeight="14.4"/>
  <cols>
    <col min="1" max="1" width="8.88671875" style="42"/>
    <col min="2" max="2" width="34.77734375" style="42" customWidth="1"/>
    <col min="3" max="16384" width="8.88671875" style="42"/>
  </cols>
  <sheetData>
    <row r="1" spans="1:6" ht="28.8">
      <c r="A1" s="25" t="s">
        <v>79</v>
      </c>
      <c r="B1" s="25" t="s">
        <v>80</v>
      </c>
      <c r="C1" s="25" t="s">
        <v>81</v>
      </c>
      <c r="D1" s="25" t="s">
        <v>82</v>
      </c>
      <c r="E1" s="25" t="s">
        <v>83</v>
      </c>
    </row>
    <row r="2" spans="1:6" ht="53.4" customHeight="1">
      <c r="A2" s="24" t="s">
        <v>147</v>
      </c>
      <c r="B2" s="24" t="s">
        <v>171</v>
      </c>
      <c r="C2" s="24">
        <v>10</v>
      </c>
      <c r="D2" s="24">
        <v>6780</v>
      </c>
      <c r="E2" s="24">
        <f t="shared" ref="E2:E7" si="0">C2*D2</f>
        <v>67800</v>
      </c>
      <c r="F2" s="42">
        <f>3390*2</f>
        <v>6780</v>
      </c>
    </row>
    <row r="3" spans="1:6">
      <c r="A3" s="24">
        <v>2</v>
      </c>
      <c r="B3" s="24" t="s">
        <v>137</v>
      </c>
      <c r="C3" s="24">
        <v>1</v>
      </c>
      <c r="D3" s="24">
        <v>11880</v>
      </c>
      <c r="E3" s="24">
        <f t="shared" si="0"/>
        <v>11880</v>
      </c>
      <c r="F3" s="42">
        <f>5940*2</f>
        <v>11880</v>
      </c>
    </row>
    <row r="4" spans="1:6">
      <c r="A4" s="24">
        <v>3</v>
      </c>
      <c r="B4" s="24" t="s">
        <v>136</v>
      </c>
      <c r="C4" s="24">
        <v>1</v>
      </c>
      <c r="D4" s="24">
        <v>5500</v>
      </c>
      <c r="E4" s="24">
        <f t="shared" si="0"/>
        <v>5500</v>
      </c>
    </row>
    <row r="5" spans="1:6" ht="28.8">
      <c r="A5" s="24">
        <v>4</v>
      </c>
      <c r="B5" s="24" t="s">
        <v>134</v>
      </c>
      <c r="C5" s="24">
        <v>1</v>
      </c>
      <c r="D5" s="24">
        <v>11500</v>
      </c>
      <c r="E5" s="24">
        <f t="shared" si="0"/>
        <v>11500</v>
      </c>
    </row>
    <row r="6" spans="1:6" ht="28.8">
      <c r="A6" s="24">
        <v>6</v>
      </c>
      <c r="B6" s="24" t="s">
        <v>116</v>
      </c>
      <c r="C6" s="24">
        <v>22</v>
      </c>
      <c r="D6" s="24">
        <v>175</v>
      </c>
      <c r="E6" s="24">
        <f t="shared" si="0"/>
        <v>3850</v>
      </c>
    </row>
    <row r="7" spans="1:6" ht="28.8">
      <c r="A7" s="24">
        <v>7</v>
      </c>
      <c r="B7" s="24" t="s">
        <v>86</v>
      </c>
      <c r="C7" s="24">
        <v>1</v>
      </c>
      <c r="D7" s="24">
        <v>9900</v>
      </c>
      <c r="E7" s="24">
        <f t="shared" si="0"/>
        <v>9900</v>
      </c>
    </row>
    <row r="8" spans="1:6">
      <c r="A8" s="159" t="s">
        <v>87</v>
      </c>
      <c r="B8" s="160"/>
      <c r="C8" s="160"/>
      <c r="D8" s="161"/>
      <c r="E8" s="25">
        <f>SUM(E2:E7)</f>
        <v>110430</v>
      </c>
    </row>
    <row r="10" spans="1:6">
      <c r="A10" s="36" t="s">
        <v>140</v>
      </c>
      <c r="B10" s="34"/>
      <c r="C10" s="34"/>
      <c r="D10" s="34"/>
      <c r="E10" s="34"/>
    </row>
    <row r="11" spans="1:6">
      <c r="A11" s="36"/>
      <c r="B11" s="34"/>
      <c r="C11" s="34"/>
      <c r="D11" s="34"/>
      <c r="E11" s="34"/>
    </row>
    <row r="12" spans="1:6">
      <c r="A12" s="36" t="s">
        <v>129</v>
      </c>
      <c r="B12" s="34"/>
      <c r="C12" s="34"/>
      <c r="D12" s="34"/>
      <c r="E12" s="34"/>
    </row>
    <row r="13" spans="1:6">
      <c r="A13" s="36" t="s">
        <v>141</v>
      </c>
      <c r="B13" s="34"/>
      <c r="C13" s="34"/>
      <c r="D13" s="34"/>
      <c r="E13" s="34"/>
    </row>
    <row r="14" spans="1:6">
      <c r="A14" s="36" t="s">
        <v>142</v>
      </c>
      <c r="B14" s="34"/>
      <c r="C14" s="34"/>
      <c r="D14" s="34"/>
      <c r="E14" s="34"/>
    </row>
    <row r="15" spans="1:6">
      <c r="A15" s="36" t="s">
        <v>161</v>
      </c>
      <c r="B15" s="34"/>
      <c r="C15" s="34"/>
      <c r="D15" s="34"/>
      <c r="E15" s="34"/>
    </row>
    <row r="16" spans="1:6">
      <c r="A16" s="36" t="s">
        <v>162</v>
      </c>
      <c r="B16" s="34"/>
      <c r="C16" s="34"/>
      <c r="D16" s="34"/>
      <c r="E16" s="34"/>
    </row>
    <row r="17" spans="1:5">
      <c r="A17" s="36"/>
      <c r="B17" s="34"/>
      <c r="C17" s="34"/>
      <c r="D17" s="34"/>
      <c r="E17" s="34"/>
    </row>
    <row r="18" spans="1:5">
      <c r="A18" s="39" t="s">
        <v>143</v>
      </c>
      <c r="B18" s="34"/>
      <c r="C18" s="34"/>
      <c r="D18" s="34"/>
      <c r="E18" s="34"/>
    </row>
    <row r="19" spans="1:5">
      <c r="A19" s="162" t="s">
        <v>170</v>
      </c>
      <c r="B19" s="163"/>
      <c r="C19" s="163"/>
      <c r="D19" s="163"/>
      <c r="E19" s="164"/>
    </row>
    <row r="20" spans="1:5">
      <c r="A20" s="165"/>
      <c r="B20" s="166"/>
      <c r="C20" s="166"/>
      <c r="D20" s="166"/>
      <c r="E20" s="167"/>
    </row>
  </sheetData>
  <mergeCells count="2">
    <mergeCell ref="A8:D8"/>
    <mergeCell ref="A19:E2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opLeftCell="A19" workbookViewId="0">
      <selection activeCell="I3" sqref="I3"/>
    </sheetView>
  </sheetViews>
  <sheetFormatPr defaultRowHeight="14.4"/>
  <cols>
    <col min="2" max="2" width="41.21875" customWidth="1"/>
    <col min="5" max="5" width="15.5546875" customWidth="1"/>
    <col min="6" max="6" width="10.6640625" customWidth="1"/>
  </cols>
  <sheetData>
    <row r="1" spans="1:9">
      <c r="A1" t="s">
        <v>127</v>
      </c>
    </row>
    <row r="2" spans="1:9" ht="19.2" customHeight="1">
      <c r="A2" s="44" t="s">
        <v>79</v>
      </c>
      <c r="B2" s="44" t="s">
        <v>80</v>
      </c>
      <c r="C2" s="44" t="s">
        <v>81</v>
      </c>
      <c r="D2" s="44" t="s">
        <v>82</v>
      </c>
      <c r="E2" s="44" t="s">
        <v>83</v>
      </c>
    </row>
    <row r="3" spans="1:9" ht="15.6" customHeight="1">
      <c r="A3" s="45">
        <v>1</v>
      </c>
      <c r="B3" s="45" t="s">
        <v>182</v>
      </c>
      <c r="C3" s="45">
        <v>8</v>
      </c>
      <c r="D3" s="45">
        <v>2500</v>
      </c>
      <c r="E3" s="45">
        <f t="shared" ref="E3:E10" si="0">C3*D3</f>
        <v>20000</v>
      </c>
      <c r="I3">
        <v>2250</v>
      </c>
    </row>
    <row r="4" spans="1:9" ht="23.4" customHeight="1">
      <c r="A4" s="45">
        <v>2</v>
      </c>
      <c r="B4" s="45" t="s">
        <v>176</v>
      </c>
      <c r="C4" s="45">
        <v>1</v>
      </c>
      <c r="D4" s="45">
        <v>9630</v>
      </c>
      <c r="E4" s="45">
        <f t="shared" si="0"/>
        <v>9630</v>
      </c>
    </row>
    <row r="5" spans="1:9" ht="13.2" customHeight="1">
      <c r="A5" s="45">
        <v>3</v>
      </c>
      <c r="B5" s="45" t="s">
        <v>172</v>
      </c>
      <c r="C5" s="45">
        <v>16</v>
      </c>
      <c r="D5" s="45">
        <v>60</v>
      </c>
      <c r="E5" s="45">
        <f t="shared" si="0"/>
        <v>960</v>
      </c>
    </row>
    <row r="6" spans="1:9" ht="22.8" customHeight="1">
      <c r="A6" s="45">
        <v>4</v>
      </c>
      <c r="B6" s="45" t="s">
        <v>173</v>
      </c>
      <c r="C6" s="45">
        <v>8</v>
      </c>
      <c r="D6" s="45">
        <v>45</v>
      </c>
      <c r="E6" s="45">
        <f t="shared" si="0"/>
        <v>360</v>
      </c>
    </row>
    <row r="7" spans="1:9" ht="21.6" customHeight="1">
      <c r="A7" s="45">
        <v>5</v>
      </c>
      <c r="B7" s="45" t="s">
        <v>174</v>
      </c>
      <c r="C7" s="45">
        <v>1</v>
      </c>
      <c r="D7" s="45">
        <v>1890</v>
      </c>
      <c r="E7" s="45">
        <f t="shared" si="0"/>
        <v>1890</v>
      </c>
    </row>
    <row r="8" spans="1:9" ht="24.6" customHeight="1">
      <c r="A8" s="45">
        <v>6</v>
      </c>
      <c r="B8" s="45" t="s">
        <v>136</v>
      </c>
      <c r="C8" s="45">
        <v>1</v>
      </c>
      <c r="D8" s="45">
        <v>5500</v>
      </c>
      <c r="E8" s="45">
        <f t="shared" si="0"/>
        <v>5500</v>
      </c>
    </row>
    <row r="9" spans="1:9" ht="15.6">
      <c r="A9" s="45">
        <v>7</v>
      </c>
      <c r="B9" s="45" t="s">
        <v>175</v>
      </c>
      <c r="C9" s="45">
        <v>8</v>
      </c>
      <c r="D9" s="45">
        <v>100</v>
      </c>
      <c r="E9" s="45">
        <f t="shared" si="0"/>
        <v>800</v>
      </c>
    </row>
    <row r="10" spans="1:9" ht="22.2" customHeight="1">
      <c r="A10" s="45">
        <v>8</v>
      </c>
      <c r="B10" s="45" t="s">
        <v>86</v>
      </c>
      <c r="C10" s="45">
        <v>1</v>
      </c>
      <c r="D10" s="45">
        <v>9000</v>
      </c>
      <c r="E10" s="45">
        <f t="shared" si="0"/>
        <v>9000</v>
      </c>
      <c r="I10">
        <v>6000</v>
      </c>
    </row>
    <row r="11" spans="1:9">
      <c r="A11" s="159" t="s">
        <v>87</v>
      </c>
      <c r="B11" s="160"/>
      <c r="C11" s="160"/>
      <c r="D11" s="161"/>
      <c r="E11" s="25">
        <f>SUM(E3:E10)</f>
        <v>48140</v>
      </c>
    </row>
    <row r="13" spans="1:9">
      <c r="A13" s="171" t="s">
        <v>179</v>
      </c>
      <c r="B13" s="171"/>
      <c r="C13" s="171"/>
      <c r="D13" s="171"/>
    </row>
    <row r="15" spans="1:9">
      <c r="A15" s="46" t="s">
        <v>129</v>
      </c>
    </row>
    <row r="16" spans="1:9">
      <c r="A16" s="46" t="s">
        <v>141</v>
      </c>
    </row>
    <row r="17" spans="1:7">
      <c r="A17" s="47" t="s">
        <v>180</v>
      </c>
    </row>
    <row r="18" spans="1:7">
      <c r="A18" s="47" t="s">
        <v>181</v>
      </c>
    </row>
    <row r="19" spans="1:7">
      <c r="A19" s="47"/>
    </row>
    <row r="20" spans="1:7">
      <c r="A20" t="s">
        <v>128</v>
      </c>
    </row>
    <row r="21" spans="1:7" ht="15.6">
      <c r="A21" s="44" t="s">
        <v>79</v>
      </c>
      <c r="B21" s="44" t="s">
        <v>80</v>
      </c>
      <c r="C21" s="44" t="s">
        <v>81</v>
      </c>
      <c r="D21" s="44" t="s">
        <v>82</v>
      </c>
      <c r="E21" s="44" t="s">
        <v>83</v>
      </c>
    </row>
    <row r="22" spans="1:7" ht="15.6">
      <c r="A22" s="45">
        <v>1</v>
      </c>
      <c r="B22" s="45" t="s">
        <v>177</v>
      </c>
      <c r="C22" s="45">
        <v>8</v>
      </c>
      <c r="D22" s="45">
        <v>2540</v>
      </c>
      <c r="E22" s="45">
        <f t="shared" ref="E22:E29" si="1">C22*D22</f>
        <v>20320</v>
      </c>
      <c r="G22">
        <f>1270*2</f>
        <v>2540</v>
      </c>
    </row>
    <row r="23" spans="1:7" ht="15.6">
      <c r="A23" s="45">
        <v>2</v>
      </c>
      <c r="B23" s="45" t="s">
        <v>178</v>
      </c>
      <c r="C23" s="45">
        <v>1</v>
      </c>
      <c r="D23" s="45">
        <v>13700</v>
      </c>
      <c r="E23" s="45">
        <f t="shared" si="1"/>
        <v>13700</v>
      </c>
      <c r="G23">
        <f>6850*2</f>
        <v>13700</v>
      </c>
    </row>
    <row r="24" spans="1:7" ht="15.6">
      <c r="A24" s="45">
        <v>3</v>
      </c>
      <c r="B24" s="45" t="s">
        <v>172</v>
      </c>
      <c r="C24" s="45">
        <v>16</v>
      </c>
      <c r="D24" s="45">
        <v>60</v>
      </c>
      <c r="E24" s="45">
        <f t="shared" si="1"/>
        <v>960</v>
      </c>
    </row>
    <row r="25" spans="1:7" ht="15.6">
      <c r="A25" s="45">
        <v>4</v>
      </c>
      <c r="B25" s="45" t="s">
        <v>173</v>
      </c>
      <c r="C25" s="45">
        <v>8</v>
      </c>
      <c r="D25" s="45">
        <v>45</v>
      </c>
      <c r="E25" s="45">
        <f t="shared" si="1"/>
        <v>360</v>
      </c>
    </row>
    <row r="26" spans="1:7" ht="15.6">
      <c r="A26" s="45">
        <v>5</v>
      </c>
      <c r="B26" s="45" t="s">
        <v>174</v>
      </c>
      <c r="C26" s="45">
        <v>1</v>
      </c>
      <c r="D26" s="45">
        <v>1890</v>
      </c>
      <c r="E26" s="45">
        <f t="shared" si="1"/>
        <v>1890</v>
      </c>
    </row>
    <row r="27" spans="1:7" ht="13.8" customHeight="1">
      <c r="A27" s="45">
        <v>6</v>
      </c>
      <c r="B27" s="45" t="s">
        <v>136</v>
      </c>
      <c r="C27" s="45">
        <v>1</v>
      </c>
      <c r="D27" s="45">
        <v>5500</v>
      </c>
      <c r="E27" s="45">
        <f t="shared" si="1"/>
        <v>5500</v>
      </c>
    </row>
    <row r="28" spans="1:7" ht="15.6">
      <c r="A28" s="45">
        <v>7</v>
      </c>
      <c r="B28" s="45" t="s">
        <v>175</v>
      </c>
      <c r="C28" s="45">
        <v>8</v>
      </c>
      <c r="D28" s="45">
        <v>100</v>
      </c>
      <c r="E28" s="45">
        <f t="shared" si="1"/>
        <v>800</v>
      </c>
    </row>
    <row r="29" spans="1:7" ht="15.6">
      <c r="A29" s="45">
        <v>8</v>
      </c>
      <c r="B29" s="45" t="s">
        <v>86</v>
      </c>
      <c r="C29" s="45">
        <v>1</v>
      </c>
      <c r="D29" s="45">
        <v>9000</v>
      </c>
      <c r="E29" s="45">
        <f t="shared" si="1"/>
        <v>9000</v>
      </c>
    </row>
    <row r="30" spans="1:7">
      <c r="A30" s="159" t="s">
        <v>87</v>
      </c>
      <c r="B30" s="160"/>
      <c r="C30" s="160"/>
      <c r="D30" s="161"/>
      <c r="E30" s="25">
        <f>SUM(E22:E29)</f>
        <v>52530</v>
      </c>
    </row>
    <row r="32" spans="1:7" ht="15.6">
      <c r="A32" s="44" t="s">
        <v>79</v>
      </c>
      <c r="B32" s="44" t="s">
        <v>80</v>
      </c>
      <c r="C32" s="44" t="s">
        <v>81</v>
      </c>
      <c r="D32" s="44" t="s">
        <v>82</v>
      </c>
      <c r="E32" s="44" t="s">
        <v>83</v>
      </c>
    </row>
    <row r="33" spans="1:5" ht="15.6">
      <c r="A33" s="45">
        <v>1</v>
      </c>
      <c r="B33" s="45" t="s">
        <v>182</v>
      </c>
      <c r="C33" s="45">
        <v>8</v>
      </c>
      <c r="D33" s="45">
        <v>2250</v>
      </c>
      <c r="E33" s="45">
        <f>C33*D33</f>
        <v>18000</v>
      </c>
    </row>
    <row r="34" spans="1:5" ht="16.8" customHeight="1">
      <c r="A34" s="45">
        <v>2</v>
      </c>
      <c r="B34" s="45" t="s">
        <v>176</v>
      </c>
      <c r="C34" s="45">
        <v>1</v>
      </c>
      <c r="D34" s="45">
        <v>9630</v>
      </c>
      <c r="E34" s="45">
        <f t="shared" ref="E34:E40" si="2">C34*D34</f>
        <v>9630</v>
      </c>
    </row>
    <row r="35" spans="1:5" ht="15.6">
      <c r="A35" s="45">
        <v>3</v>
      </c>
      <c r="B35" s="45" t="s">
        <v>172</v>
      </c>
      <c r="C35" s="45">
        <v>16</v>
      </c>
      <c r="D35" s="45">
        <v>60</v>
      </c>
      <c r="E35" s="45">
        <f t="shared" si="2"/>
        <v>960</v>
      </c>
    </row>
    <row r="36" spans="1:5" ht="15.6">
      <c r="A36" s="45">
        <v>4</v>
      </c>
      <c r="B36" s="45" t="s">
        <v>173</v>
      </c>
      <c r="C36" s="45">
        <v>8</v>
      </c>
      <c r="D36" s="45">
        <v>45</v>
      </c>
      <c r="E36" s="45">
        <f t="shared" si="2"/>
        <v>360</v>
      </c>
    </row>
    <row r="37" spans="1:5" ht="15.6">
      <c r="A37" s="45">
        <v>5</v>
      </c>
      <c r="B37" s="45" t="s">
        <v>174</v>
      </c>
      <c r="C37" s="45">
        <v>1</v>
      </c>
      <c r="D37" s="45">
        <v>1890</v>
      </c>
      <c r="E37" s="45">
        <f t="shared" si="2"/>
        <v>1890</v>
      </c>
    </row>
    <row r="38" spans="1:5" ht="15.6">
      <c r="A38" s="45">
        <v>6</v>
      </c>
      <c r="B38" s="45" t="s">
        <v>136</v>
      </c>
      <c r="C38" s="45">
        <v>1</v>
      </c>
      <c r="D38" s="45">
        <v>5500</v>
      </c>
      <c r="E38" s="45">
        <f t="shared" si="2"/>
        <v>5500</v>
      </c>
    </row>
    <row r="39" spans="1:5" ht="15.6">
      <c r="A39" s="45">
        <v>7</v>
      </c>
      <c r="B39" s="45" t="s">
        <v>197</v>
      </c>
      <c r="C39" s="45">
        <v>1</v>
      </c>
      <c r="D39" s="45">
        <v>4000</v>
      </c>
      <c r="E39" s="45">
        <f t="shared" si="2"/>
        <v>4000</v>
      </c>
    </row>
    <row r="40" spans="1:5" ht="15.6">
      <c r="A40" s="45">
        <v>8</v>
      </c>
      <c r="B40" s="45" t="s">
        <v>198</v>
      </c>
      <c r="C40" s="45">
        <v>1</v>
      </c>
      <c r="D40" s="45">
        <v>1800</v>
      </c>
      <c r="E40" s="45">
        <f t="shared" si="2"/>
        <v>1800</v>
      </c>
    </row>
    <row r="41" spans="1:5" ht="15.6" customHeight="1">
      <c r="A41" s="169" t="s">
        <v>87</v>
      </c>
      <c r="B41" s="170"/>
      <c r="C41" s="170"/>
      <c r="D41" s="170"/>
      <c r="E41" s="50">
        <f>SUM(E33:E40)</f>
        <v>42140</v>
      </c>
    </row>
    <row r="43" spans="1:5">
      <c r="A43" s="49" t="s">
        <v>129</v>
      </c>
    </row>
    <row r="44" spans="1:5">
      <c r="A44" s="49" t="s">
        <v>141</v>
      </c>
    </row>
    <row r="45" spans="1:5">
      <c r="A45" s="47" t="s">
        <v>180</v>
      </c>
    </row>
    <row r="46" spans="1:5">
      <c r="A46" s="47" t="s">
        <v>181</v>
      </c>
    </row>
    <row r="48" spans="1:5">
      <c r="A48" t="s">
        <v>196</v>
      </c>
    </row>
  </sheetData>
  <mergeCells count="4">
    <mergeCell ref="A41:D41"/>
    <mergeCell ref="A11:D11"/>
    <mergeCell ref="A30:D30"/>
    <mergeCell ref="A13:D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H25" sqref="H25"/>
    </sheetView>
  </sheetViews>
  <sheetFormatPr defaultRowHeight="14.4"/>
  <cols>
    <col min="1" max="1" width="7.5546875" customWidth="1"/>
    <col min="2" max="2" width="43.109375" customWidth="1"/>
    <col min="3" max="3" width="6.44140625" customWidth="1"/>
    <col min="4" max="4" width="22.109375" customWidth="1"/>
    <col min="5" max="5" width="10.88671875" customWidth="1"/>
  </cols>
  <sheetData>
    <row r="1" spans="1:7">
      <c r="A1" t="s">
        <v>127</v>
      </c>
    </row>
    <row r="2" spans="1:7" ht="13.8" customHeight="1">
      <c r="A2" s="44" t="s">
        <v>79</v>
      </c>
      <c r="B2" s="44" t="s">
        <v>80</v>
      </c>
      <c r="C2" s="44" t="s">
        <v>81</v>
      </c>
      <c r="D2" s="44" t="s">
        <v>189</v>
      </c>
      <c r="E2" s="44" t="s">
        <v>83</v>
      </c>
    </row>
    <row r="3" spans="1:7" ht="15.6" customHeight="1">
      <c r="A3" s="45">
        <v>1</v>
      </c>
      <c r="B3" s="45" t="s">
        <v>183</v>
      </c>
      <c r="C3" s="45">
        <v>2</v>
      </c>
      <c r="D3" s="45">
        <v>2400</v>
      </c>
      <c r="E3" s="45">
        <f t="shared" ref="E3:E10" si="0">C3*D3</f>
        <v>4800</v>
      </c>
      <c r="G3">
        <f>1170*2</f>
        <v>2340</v>
      </c>
    </row>
    <row r="4" spans="1:7" ht="18.600000000000001" customHeight="1">
      <c r="A4" s="45">
        <v>2</v>
      </c>
      <c r="B4" s="45" t="s">
        <v>185</v>
      </c>
      <c r="C4" s="45">
        <v>1</v>
      </c>
      <c r="D4" s="45">
        <v>5900</v>
      </c>
      <c r="E4" s="45">
        <f t="shared" si="0"/>
        <v>5900</v>
      </c>
      <c r="G4">
        <f>2950*2</f>
        <v>5900</v>
      </c>
    </row>
    <row r="5" spans="1:7" ht="13.2" customHeight="1">
      <c r="A5" s="45">
        <v>3</v>
      </c>
      <c r="B5" s="45" t="s">
        <v>172</v>
      </c>
      <c r="C5" s="45">
        <v>4</v>
      </c>
      <c r="D5" s="45">
        <v>60</v>
      </c>
      <c r="E5" s="45">
        <f t="shared" si="0"/>
        <v>240</v>
      </c>
    </row>
    <row r="6" spans="1:7" ht="18" customHeight="1">
      <c r="A6" s="45">
        <v>4</v>
      </c>
      <c r="B6" s="45" t="s">
        <v>173</v>
      </c>
      <c r="C6" s="45">
        <v>2</v>
      </c>
      <c r="D6" s="45">
        <v>45</v>
      </c>
      <c r="E6" s="45">
        <f t="shared" si="0"/>
        <v>90</v>
      </c>
    </row>
    <row r="7" spans="1:7" ht="16.8" customHeight="1">
      <c r="A7" s="45">
        <v>5</v>
      </c>
      <c r="B7" s="45" t="s">
        <v>174</v>
      </c>
      <c r="C7" s="45">
        <v>1</v>
      </c>
      <c r="D7" s="45">
        <v>900</v>
      </c>
      <c r="E7" s="45">
        <f t="shared" si="0"/>
        <v>900</v>
      </c>
    </row>
    <row r="8" spans="1:7" ht="18" customHeight="1">
      <c r="A8" s="45">
        <v>6</v>
      </c>
      <c r="B8" s="45" t="s">
        <v>136</v>
      </c>
      <c r="C8" s="45">
        <v>1</v>
      </c>
      <c r="D8" s="45">
        <v>5500</v>
      </c>
      <c r="E8" s="45">
        <f t="shared" si="0"/>
        <v>5500</v>
      </c>
    </row>
    <row r="9" spans="1:7" ht="15.6">
      <c r="A9" s="45">
        <v>7</v>
      </c>
      <c r="B9" s="45" t="s">
        <v>175</v>
      </c>
      <c r="C9" s="45">
        <v>2</v>
      </c>
      <c r="D9" s="45">
        <v>100</v>
      </c>
      <c r="E9" s="45">
        <f t="shared" si="0"/>
        <v>200</v>
      </c>
    </row>
    <row r="10" spans="1:7" ht="13.8" customHeight="1">
      <c r="A10" s="45">
        <v>8</v>
      </c>
      <c r="B10" s="45" t="s">
        <v>86</v>
      </c>
      <c r="C10" s="45">
        <v>1</v>
      </c>
      <c r="D10" s="45">
        <v>2000</v>
      </c>
      <c r="E10" s="45">
        <f t="shared" si="0"/>
        <v>2000</v>
      </c>
    </row>
    <row r="11" spans="1:7">
      <c r="A11" s="159" t="s">
        <v>87</v>
      </c>
      <c r="B11" s="160"/>
      <c r="C11" s="160"/>
      <c r="D11" s="161"/>
      <c r="E11" s="25">
        <f>SUM(E3:E10)</f>
        <v>19630</v>
      </c>
    </row>
    <row r="13" spans="1:7">
      <c r="A13" s="172" t="s">
        <v>191</v>
      </c>
      <c r="B13" s="172"/>
      <c r="C13" s="172"/>
      <c r="D13" s="172"/>
    </row>
    <row r="15" spans="1:7">
      <c r="A15" s="48" t="s">
        <v>129</v>
      </c>
    </row>
    <row r="16" spans="1:7">
      <c r="A16" s="48" t="s">
        <v>141</v>
      </c>
    </row>
    <row r="17" spans="1:7">
      <c r="A17" s="47" t="s">
        <v>180</v>
      </c>
    </row>
    <row r="18" spans="1:7">
      <c r="A18" s="47" t="s">
        <v>181</v>
      </c>
    </row>
    <row r="19" spans="1:7">
      <c r="A19" s="47"/>
    </row>
    <row r="20" spans="1:7">
      <c r="A20" t="s">
        <v>128</v>
      </c>
    </row>
    <row r="21" spans="1:7" ht="22.2" customHeight="1">
      <c r="A21" s="25" t="s">
        <v>79</v>
      </c>
      <c r="B21" s="25" t="s">
        <v>80</v>
      </c>
      <c r="C21" s="25" t="s">
        <v>81</v>
      </c>
      <c r="D21" s="44" t="s">
        <v>189</v>
      </c>
      <c r="E21" s="25" t="s">
        <v>83</v>
      </c>
    </row>
    <row r="22" spans="1:7">
      <c r="A22" s="24">
        <v>1</v>
      </c>
      <c r="B22" s="24" t="s">
        <v>184</v>
      </c>
      <c r="C22" s="24">
        <v>2</v>
      </c>
      <c r="D22" s="24">
        <v>3690</v>
      </c>
      <c r="E22" s="24">
        <f t="shared" ref="E22:E27" si="1">C22*D22</f>
        <v>7380</v>
      </c>
      <c r="F22">
        <f>2120*2</f>
        <v>4240</v>
      </c>
    </row>
    <row r="23" spans="1:7">
      <c r="A23" s="24">
        <v>2</v>
      </c>
      <c r="B23" s="24" t="s">
        <v>186</v>
      </c>
      <c r="C23" s="24">
        <v>1</v>
      </c>
      <c r="D23" s="24">
        <v>5860</v>
      </c>
      <c r="E23" s="24">
        <f t="shared" si="1"/>
        <v>5860</v>
      </c>
      <c r="G23">
        <f>2930*2</f>
        <v>5860</v>
      </c>
    </row>
    <row r="24" spans="1:7">
      <c r="A24" s="24">
        <v>3</v>
      </c>
      <c r="B24" s="24" t="s">
        <v>188</v>
      </c>
      <c r="C24" s="24">
        <v>1</v>
      </c>
      <c r="D24" s="24">
        <v>4200</v>
      </c>
      <c r="E24" s="24">
        <f t="shared" si="1"/>
        <v>4200</v>
      </c>
    </row>
    <row r="25" spans="1:7">
      <c r="A25" s="24">
        <v>4</v>
      </c>
      <c r="B25" s="24" t="s">
        <v>187</v>
      </c>
      <c r="C25" s="24">
        <v>1</v>
      </c>
      <c r="D25" s="24">
        <v>7500</v>
      </c>
      <c r="E25" s="24">
        <f t="shared" si="1"/>
        <v>7500</v>
      </c>
    </row>
    <row r="26" spans="1:7">
      <c r="A26" s="24">
        <v>5</v>
      </c>
      <c r="B26" s="24" t="s">
        <v>116</v>
      </c>
      <c r="C26" s="24">
        <v>6</v>
      </c>
      <c r="D26" s="24">
        <v>160</v>
      </c>
      <c r="E26" s="24">
        <f t="shared" si="1"/>
        <v>960</v>
      </c>
    </row>
    <row r="27" spans="1:7">
      <c r="A27" s="24">
        <v>6</v>
      </c>
      <c r="B27" s="24" t="s">
        <v>86</v>
      </c>
      <c r="C27" s="24">
        <v>1</v>
      </c>
      <c r="D27" s="24">
        <v>4000</v>
      </c>
      <c r="E27" s="24">
        <f t="shared" si="1"/>
        <v>4000</v>
      </c>
    </row>
    <row r="28" spans="1:7">
      <c r="A28" s="159" t="s">
        <v>87</v>
      </c>
      <c r="B28" s="160"/>
      <c r="C28" s="160"/>
      <c r="D28" s="161"/>
      <c r="E28" s="25">
        <f>SUM(E22:E27)</f>
        <v>29900</v>
      </c>
    </row>
    <row r="30" spans="1:7">
      <c r="A30" s="36" t="s">
        <v>140</v>
      </c>
      <c r="B30" s="34"/>
      <c r="C30" s="34"/>
      <c r="D30" s="34"/>
      <c r="E30" s="34"/>
    </row>
    <row r="31" spans="1:7">
      <c r="A31" s="36"/>
      <c r="B31" s="34"/>
      <c r="C31" s="34"/>
      <c r="D31" s="34"/>
      <c r="E31" s="34"/>
    </row>
    <row r="32" spans="1:7">
      <c r="A32" s="36" t="s">
        <v>129</v>
      </c>
      <c r="B32" s="34"/>
      <c r="C32" s="34"/>
      <c r="D32" s="34"/>
      <c r="E32" s="34"/>
    </row>
    <row r="33" spans="1:5">
      <c r="A33" s="36" t="s">
        <v>141</v>
      </c>
      <c r="B33" s="34"/>
      <c r="C33" s="34"/>
      <c r="D33" s="34"/>
      <c r="E33" s="34"/>
    </row>
    <row r="34" spans="1:5">
      <c r="A34" s="36" t="s">
        <v>142</v>
      </c>
      <c r="B34" s="34"/>
      <c r="C34" s="34"/>
      <c r="D34" s="34"/>
      <c r="E34" s="34"/>
    </row>
    <row r="35" spans="1:5">
      <c r="A35" s="36" t="s">
        <v>161</v>
      </c>
      <c r="B35" s="34"/>
      <c r="C35" s="34"/>
      <c r="D35" s="34"/>
      <c r="E35" s="34"/>
    </row>
    <row r="36" spans="1:5">
      <c r="A36" s="36" t="s">
        <v>162</v>
      </c>
      <c r="B36" s="34"/>
      <c r="C36" s="34"/>
      <c r="D36" s="34"/>
      <c r="E36" s="34"/>
    </row>
    <row r="37" spans="1:5">
      <c r="A37" s="36"/>
      <c r="B37" s="34"/>
      <c r="C37" s="34"/>
      <c r="D37" s="34"/>
      <c r="E37" s="34"/>
    </row>
    <row r="38" spans="1:5">
      <c r="A38" s="36" t="s">
        <v>190</v>
      </c>
    </row>
  </sheetData>
  <mergeCells count="3">
    <mergeCell ref="A11:D11"/>
    <mergeCell ref="A13:D13"/>
    <mergeCell ref="A28:D28"/>
  </mergeCell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opLeftCell="A19" workbookViewId="0">
      <selection activeCell="E16" sqref="E16"/>
    </sheetView>
  </sheetViews>
  <sheetFormatPr defaultRowHeight="14.4"/>
  <cols>
    <col min="1" max="1" width="6.5546875" customWidth="1"/>
    <col min="2" max="2" width="54.44140625" customWidth="1"/>
    <col min="3" max="3" width="5.5546875" customWidth="1"/>
    <col min="4" max="4" width="7.5546875" customWidth="1"/>
    <col min="5" max="5" width="9" customWidth="1"/>
  </cols>
  <sheetData>
    <row r="1" spans="1:8">
      <c r="A1" s="40" t="s">
        <v>127</v>
      </c>
    </row>
    <row r="2" spans="1:8" ht="15" customHeight="1">
      <c r="A2" s="25" t="s">
        <v>79</v>
      </c>
      <c r="B2" s="25" t="s">
        <v>80</v>
      </c>
      <c r="C2" s="25" t="s">
        <v>81</v>
      </c>
      <c r="D2" s="25" t="s">
        <v>82</v>
      </c>
      <c r="E2" s="25" t="s">
        <v>83</v>
      </c>
    </row>
    <row r="3" spans="1:8" ht="44.4" customHeight="1">
      <c r="A3" s="24">
        <v>1</v>
      </c>
      <c r="B3" s="24" t="s">
        <v>84</v>
      </c>
      <c r="C3" s="24">
        <v>1</v>
      </c>
      <c r="D3" s="24">
        <v>14990</v>
      </c>
      <c r="E3" s="24">
        <f>C3*D3</f>
        <v>14990</v>
      </c>
    </row>
    <row r="4" spans="1:8" ht="16.8" customHeight="1">
      <c r="A4" s="24">
        <v>2</v>
      </c>
      <c r="B4" s="24" t="s">
        <v>85</v>
      </c>
      <c r="C4" s="24">
        <v>1</v>
      </c>
      <c r="D4" s="24">
        <v>2500</v>
      </c>
      <c r="E4" s="24">
        <f t="shared" ref="E4:E6" si="0">C4*D4</f>
        <v>2500</v>
      </c>
    </row>
    <row r="5" spans="1:8" ht="16.8" customHeight="1">
      <c r="A5" s="24">
        <v>3</v>
      </c>
      <c r="B5" s="24" t="s">
        <v>195</v>
      </c>
      <c r="C5" s="24">
        <v>1</v>
      </c>
      <c r="D5" s="24">
        <v>5000</v>
      </c>
      <c r="E5" s="24">
        <f t="shared" si="0"/>
        <v>5000</v>
      </c>
    </row>
    <row r="6" spans="1:8" ht="16.2" customHeight="1">
      <c r="A6" s="24">
        <v>4</v>
      </c>
      <c r="B6" s="24" t="s">
        <v>86</v>
      </c>
      <c r="C6" s="24">
        <v>1</v>
      </c>
      <c r="D6" s="24">
        <v>5000</v>
      </c>
      <c r="E6" s="24">
        <f t="shared" si="0"/>
        <v>5000</v>
      </c>
    </row>
    <row r="7" spans="1:8">
      <c r="A7" s="159" t="s">
        <v>87</v>
      </c>
      <c r="B7" s="160"/>
      <c r="C7" s="160"/>
      <c r="D7" s="161"/>
      <c r="E7" s="25">
        <f>SUM(E3:E6)</f>
        <v>27490</v>
      </c>
    </row>
    <row r="8" spans="1:8">
      <c r="A8" s="159" t="s">
        <v>88</v>
      </c>
      <c r="B8" s="160"/>
      <c r="C8" s="160"/>
      <c r="D8" s="161"/>
      <c r="E8" s="25">
        <f>E7*9%</f>
        <v>2474.1</v>
      </c>
    </row>
    <row r="9" spans="1:8">
      <c r="A9" s="159" t="s">
        <v>88</v>
      </c>
      <c r="B9" s="160"/>
      <c r="C9" s="160"/>
      <c r="D9" s="161"/>
      <c r="E9" s="25">
        <f>E7*9%</f>
        <v>2474.1</v>
      </c>
    </row>
    <row r="10" spans="1:8">
      <c r="A10" s="159" t="s">
        <v>89</v>
      </c>
      <c r="B10" s="160"/>
      <c r="C10" s="160"/>
      <c r="D10" s="161"/>
      <c r="E10" s="25">
        <f>SUM(E7:E9)</f>
        <v>32438.199999999997</v>
      </c>
    </row>
    <row r="12" spans="1:8">
      <c r="A12" s="40" t="s">
        <v>128</v>
      </c>
    </row>
    <row r="13" spans="1:8">
      <c r="A13" s="25" t="s">
        <v>79</v>
      </c>
      <c r="B13" s="25" t="s">
        <v>80</v>
      </c>
      <c r="C13" s="25" t="s">
        <v>81</v>
      </c>
      <c r="D13" s="25" t="s">
        <v>82</v>
      </c>
      <c r="E13" s="25" t="s">
        <v>83</v>
      </c>
    </row>
    <row r="14" spans="1:8" ht="55.2" customHeight="1">
      <c r="A14" s="24">
        <v>1</v>
      </c>
      <c r="B14" s="24" t="s">
        <v>194</v>
      </c>
      <c r="C14" s="24">
        <v>1</v>
      </c>
      <c r="D14" s="24">
        <v>29000</v>
      </c>
      <c r="E14" s="24">
        <f>C14*D14</f>
        <v>29000</v>
      </c>
      <c r="G14">
        <f>10260*2</f>
        <v>20520</v>
      </c>
      <c r="H14">
        <f>G14+10260</f>
        <v>30780</v>
      </c>
    </row>
    <row r="15" spans="1:8">
      <c r="A15" s="24">
        <v>2</v>
      </c>
      <c r="B15" s="24" t="s">
        <v>193</v>
      </c>
      <c r="C15" s="24">
        <v>1</v>
      </c>
      <c r="D15" s="24">
        <v>5000</v>
      </c>
      <c r="E15" s="24">
        <f t="shared" ref="E15:E16" si="1">C15*D15</f>
        <v>5000</v>
      </c>
    </row>
    <row r="16" spans="1:8">
      <c r="A16" s="24">
        <v>3</v>
      </c>
      <c r="B16" s="24" t="s">
        <v>86</v>
      </c>
      <c r="C16" s="24">
        <v>1</v>
      </c>
      <c r="D16" s="24">
        <v>5000</v>
      </c>
      <c r="E16" s="24">
        <f t="shared" si="1"/>
        <v>5000</v>
      </c>
    </row>
    <row r="17" spans="1:5">
      <c r="A17" s="159" t="s">
        <v>87</v>
      </c>
      <c r="B17" s="160"/>
      <c r="C17" s="160"/>
      <c r="D17" s="161"/>
      <c r="E17" s="25">
        <f>SUM(E14:E16)</f>
        <v>39000</v>
      </c>
    </row>
    <row r="18" spans="1:5">
      <c r="A18" s="159" t="s">
        <v>88</v>
      </c>
      <c r="B18" s="160"/>
      <c r="C18" s="160"/>
      <c r="D18" s="161"/>
      <c r="E18" s="25">
        <f>E17*9%</f>
        <v>3510</v>
      </c>
    </row>
    <row r="19" spans="1:5">
      <c r="A19" s="159" t="s">
        <v>88</v>
      </c>
      <c r="B19" s="160"/>
      <c r="C19" s="160"/>
      <c r="D19" s="161"/>
      <c r="E19" s="25">
        <f>E17*9%</f>
        <v>3510</v>
      </c>
    </row>
    <row r="20" spans="1:5">
      <c r="A20" s="159" t="s">
        <v>89</v>
      </c>
      <c r="B20" s="160"/>
      <c r="C20" s="160"/>
      <c r="D20" s="161"/>
      <c r="E20" s="25">
        <f>SUM(E17:E19)</f>
        <v>46020</v>
      </c>
    </row>
    <row r="22" spans="1:5">
      <c r="A22" s="40" t="s">
        <v>192</v>
      </c>
    </row>
    <row r="23" spans="1:5">
      <c r="A23" s="25" t="s">
        <v>79</v>
      </c>
      <c r="B23" s="25" t="s">
        <v>80</v>
      </c>
      <c r="C23" s="25" t="s">
        <v>81</v>
      </c>
      <c r="D23" s="25" t="s">
        <v>82</v>
      </c>
      <c r="E23" s="25" t="s">
        <v>83</v>
      </c>
    </row>
    <row r="24" spans="1:5" ht="28.8">
      <c r="A24" s="24">
        <v>1</v>
      </c>
      <c r="B24" s="24" t="s">
        <v>90</v>
      </c>
      <c r="C24" s="24">
        <v>1</v>
      </c>
      <c r="D24" s="24">
        <v>69600</v>
      </c>
      <c r="E24" s="24">
        <f>C24*D24</f>
        <v>69600</v>
      </c>
    </row>
    <row r="25" spans="1:5">
      <c r="A25" s="24">
        <v>2</v>
      </c>
      <c r="B25" s="24" t="s">
        <v>195</v>
      </c>
      <c r="C25" s="24">
        <v>1</v>
      </c>
      <c r="D25" s="24">
        <v>9000</v>
      </c>
      <c r="E25" s="24">
        <f t="shared" ref="E25:E26" si="2">C25*D25</f>
        <v>9000</v>
      </c>
    </row>
    <row r="26" spans="1:5">
      <c r="A26" s="24">
        <v>3</v>
      </c>
      <c r="B26" s="24" t="s">
        <v>86</v>
      </c>
      <c r="C26" s="24">
        <v>1</v>
      </c>
      <c r="D26" s="24">
        <v>5000</v>
      </c>
      <c r="E26" s="24">
        <f t="shared" si="2"/>
        <v>5000</v>
      </c>
    </row>
    <row r="27" spans="1:5">
      <c r="A27" s="159" t="s">
        <v>87</v>
      </c>
      <c r="B27" s="160"/>
      <c r="C27" s="160"/>
      <c r="D27" s="161"/>
      <c r="E27" s="25">
        <f>SUM(E24:E26)</f>
        <v>83600</v>
      </c>
    </row>
    <row r="28" spans="1:5">
      <c r="A28" s="159" t="s">
        <v>88</v>
      </c>
      <c r="B28" s="160"/>
      <c r="C28" s="160"/>
      <c r="D28" s="161"/>
      <c r="E28" s="25">
        <f>E27*9%</f>
        <v>7524</v>
      </c>
    </row>
    <row r="29" spans="1:5">
      <c r="A29" s="159" t="s">
        <v>88</v>
      </c>
      <c r="B29" s="160"/>
      <c r="C29" s="160"/>
      <c r="D29" s="161"/>
      <c r="E29" s="25">
        <f>E27*9%</f>
        <v>7524</v>
      </c>
    </row>
    <row r="30" spans="1:5">
      <c r="A30" s="159" t="s">
        <v>89</v>
      </c>
      <c r="B30" s="160"/>
      <c r="C30" s="160"/>
      <c r="D30" s="161"/>
      <c r="E30" s="25">
        <f>SUM(E27:E29)</f>
        <v>98648</v>
      </c>
    </row>
  </sheetData>
  <mergeCells count="12">
    <mergeCell ref="A28:D28"/>
    <mergeCell ref="A29:D29"/>
    <mergeCell ref="A30:D30"/>
    <mergeCell ref="A7:D7"/>
    <mergeCell ref="A27:D27"/>
    <mergeCell ref="A17:D17"/>
    <mergeCell ref="A18:D18"/>
    <mergeCell ref="A8:D8"/>
    <mergeCell ref="A9:D9"/>
    <mergeCell ref="A10:D10"/>
    <mergeCell ref="A19:D19"/>
    <mergeCell ref="A20:D20"/>
  </mergeCells>
  <pageMargins left="0.7" right="0.7" top="0.75" bottom="0.75" header="0.3" footer="0.3"/>
  <pageSetup orientation="portrait" horizontalDpi="0"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8"/>
  <sheetViews>
    <sheetView topLeftCell="A94" workbookViewId="0">
      <selection activeCell="A101" sqref="A101"/>
    </sheetView>
  </sheetViews>
  <sheetFormatPr defaultRowHeight="13.2"/>
  <cols>
    <col min="1" max="1" width="5.109375" style="4" customWidth="1"/>
    <col min="2" max="2" width="35.77734375" style="4" customWidth="1"/>
    <col min="3" max="3" width="9.77734375" style="4" customWidth="1"/>
    <col min="4" max="4" width="10.88671875" style="4" customWidth="1"/>
    <col min="5" max="5" width="11" style="4" customWidth="1"/>
    <col min="6" max="6" width="6.21875" style="4" customWidth="1"/>
    <col min="7" max="7" width="7" style="4" customWidth="1"/>
    <col min="8" max="8" width="8" style="4" customWidth="1"/>
    <col min="9" max="9" width="5.33203125" style="4" customWidth="1"/>
    <col min="10" max="10" width="6.109375" style="4" customWidth="1"/>
    <col min="11" max="11" width="7.6640625" style="4" customWidth="1"/>
    <col min="12" max="12" width="5.109375" style="4" customWidth="1"/>
    <col min="13" max="13" width="6.21875" style="4" customWidth="1"/>
    <col min="14" max="16384" width="8.88671875" style="4"/>
  </cols>
  <sheetData>
    <row r="1" spans="1:5">
      <c r="A1" s="54" t="s">
        <v>199</v>
      </c>
    </row>
    <row r="2" spans="1:5">
      <c r="A2" s="54" t="s">
        <v>127</v>
      </c>
    </row>
    <row r="3" spans="1:5" s="55" customFormat="1" ht="26.4">
      <c r="A3" s="51" t="s">
        <v>200</v>
      </c>
      <c r="B3" s="51" t="s">
        <v>201</v>
      </c>
      <c r="C3" s="91" t="s">
        <v>81</v>
      </c>
      <c r="D3" s="91" t="s">
        <v>82</v>
      </c>
      <c r="E3" s="91" t="s">
        <v>83</v>
      </c>
    </row>
    <row r="4" spans="1:5" ht="50.4" customHeight="1">
      <c r="A4" s="8">
        <v>1</v>
      </c>
      <c r="B4" s="8" t="s">
        <v>248</v>
      </c>
      <c r="C4" s="8">
        <v>3</v>
      </c>
      <c r="D4" s="8">
        <v>180000</v>
      </c>
      <c r="E4" s="52">
        <f>C4*D4</f>
        <v>540000</v>
      </c>
    </row>
    <row r="5" spans="1:5">
      <c r="A5" s="8">
        <v>2</v>
      </c>
      <c r="B5" s="60" t="s">
        <v>202</v>
      </c>
      <c r="C5" s="8">
        <v>3</v>
      </c>
      <c r="D5" s="8">
        <v>4800</v>
      </c>
      <c r="E5" s="52">
        <f t="shared" ref="E5:E9" si="0">C5*D5</f>
        <v>14400</v>
      </c>
    </row>
    <row r="6" spans="1:5">
      <c r="A6" s="8">
        <v>3</v>
      </c>
      <c r="B6" s="60" t="s">
        <v>203</v>
      </c>
      <c r="C6" s="8">
        <v>3</v>
      </c>
      <c r="D6" s="8">
        <v>6000</v>
      </c>
      <c r="E6" s="52">
        <f t="shared" si="0"/>
        <v>18000</v>
      </c>
    </row>
    <row r="7" spans="1:5">
      <c r="A7" s="8">
        <v>4</v>
      </c>
      <c r="B7" s="60" t="s">
        <v>204</v>
      </c>
      <c r="C7" s="8">
        <v>3</v>
      </c>
      <c r="D7" s="8">
        <v>9000</v>
      </c>
      <c r="E7" s="52">
        <f t="shared" si="0"/>
        <v>27000</v>
      </c>
    </row>
    <row r="8" spans="1:5">
      <c r="A8" s="8">
        <v>5</v>
      </c>
      <c r="B8" s="60" t="s">
        <v>205</v>
      </c>
      <c r="C8" s="8">
        <v>3</v>
      </c>
      <c r="D8" s="8">
        <v>3000</v>
      </c>
      <c r="E8" s="52">
        <f t="shared" si="0"/>
        <v>9000</v>
      </c>
    </row>
    <row r="9" spans="1:5" ht="26.4">
      <c r="A9" s="8">
        <v>6</v>
      </c>
      <c r="B9" s="60" t="s">
        <v>206</v>
      </c>
      <c r="C9" s="8">
        <v>3</v>
      </c>
      <c r="D9" s="8">
        <v>25000</v>
      </c>
      <c r="E9" s="52">
        <f t="shared" si="0"/>
        <v>75000</v>
      </c>
    </row>
    <row r="10" spans="1:5">
      <c r="A10" s="144" t="s">
        <v>2</v>
      </c>
      <c r="B10" s="145"/>
      <c r="C10" s="145"/>
      <c r="D10" s="146"/>
      <c r="E10" s="56">
        <f>SUM(E4:E9)</f>
        <v>683400</v>
      </c>
    </row>
    <row r="12" spans="1:5">
      <c r="A12" s="106" t="s">
        <v>364</v>
      </c>
    </row>
    <row r="14" spans="1:5">
      <c r="A14" s="54" t="s">
        <v>128</v>
      </c>
    </row>
    <row r="15" spans="1:5" ht="26.4">
      <c r="A15" s="51" t="s">
        <v>200</v>
      </c>
      <c r="B15" s="51" t="s">
        <v>201</v>
      </c>
      <c r="C15" s="91" t="s">
        <v>81</v>
      </c>
      <c r="D15" s="91" t="s">
        <v>82</v>
      </c>
      <c r="E15" s="91" t="s">
        <v>83</v>
      </c>
    </row>
    <row r="16" spans="1:5">
      <c r="A16" s="8">
        <v>1</v>
      </c>
      <c r="B16" s="8" t="s">
        <v>379</v>
      </c>
      <c r="C16" s="8">
        <v>3</v>
      </c>
      <c r="D16" s="8">
        <v>96000</v>
      </c>
      <c r="E16" s="52">
        <f>C16*D16</f>
        <v>288000</v>
      </c>
    </row>
    <row r="17" spans="1:5">
      <c r="A17" s="8">
        <v>2</v>
      </c>
      <c r="B17" s="60" t="s">
        <v>202</v>
      </c>
      <c r="C17" s="8">
        <v>3</v>
      </c>
      <c r="D17" s="8">
        <v>4800</v>
      </c>
      <c r="E17" s="52">
        <f>C17*D17</f>
        <v>14400</v>
      </c>
    </row>
    <row r="18" spans="1:5">
      <c r="A18" s="8">
        <v>3</v>
      </c>
      <c r="B18" s="8" t="s">
        <v>203</v>
      </c>
      <c r="C18" s="8">
        <v>3</v>
      </c>
      <c r="D18" s="8">
        <v>6000</v>
      </c>
      <c r="E18" s="52">
        <f t="shared" ref="E18:E20" si="1">C18*D18</f>
        <v>18000</v>
      </c>
    </row>
    <row r="19" spans="1:5">
      <c r="A19" s="8">
        <v>4</v>
      </c>
      <c r="B19" s="8" t="s">
        <v>204</v>
      </c>
      <c r="C19" s="8">
        <v>3</v>
      </c>
      <c r="D19" s="8">
        <v>4500</v>
      </c>
      <c r="E19" s="52">
        <f t="shared" si="1"/>
        <v>13500</v>
      </c>
    </row>
    <row r="20" spans="1:5" ht="26.4">
      <c r="A20" s="8">
        <v>5</v>
      </c>
      <c r="B20" s="8" t="s">
        <v>206</v>
      </c>
      <c r="C20" s="8">
        <v>3</v>
      </c>
      <c r="D20" s="8">
        <v>25000</v>
      </c>
      <c r="E20" s="52">
        <f t="shared" si="1"/>
        <v>75000</v>
      </c>
    </row>
    <row r="21" spans="1:5">
      <c r="A21" s="144" t="s">
        <v>2</v>
      </c>
      <c r="B21" s="145"/>
      <c r="C21" s="145"/>
      <c r="D21" s="146"/>
      <c r="E21" s="56">
        <f>SUM(E16:E20)</f>
        <v>408900</v>
      </c>
    </row>
    <row r="23" spans="1:5">
      <c r="A23" s="106" t="s">
        <v>364</v>
      </c>
    </row>
    <row r="25" spans="1:5">
      <c r="A25" s="6" t="s">
        <v>237</v>
      </c>
    </row>
    <row r="26" spans="1:5">
      <c r="A26" s="6" t="s">
        <v>238</v>
      </c>
    </row>
    <row r="27" spans="1:5">
      <c r="A27" s="6" t="s">
        <v>239</v>
      </c>
    </row>
    <row r="28" spans="1:5">
      <c r="A28" s="6"/>
    </row>
    <row r="30" spans="1:5">
      <c r="A30" s="54" t="s">
        <v>363</v>
      </c>
    </row>
    <row r="31" spans="1:5" ht="26.4">
      <c r="A31" s="51" t="s">
        <v>200</v>
      </c>
      <c r="B31" s="51" t="s">
        <v>201</v>
      </c>
      <c r="C31" s="91" t="s">
        <v>362</v>
      </c>
      <c r="D31" s="91" t="s">
        <v>82</v>
      </c>
      <c r="E31" s="91" t="s">
        <v>83</v>
      </c>
    </row>
    <row r="32" spans="1:5" ht="39.6">
      <c r="A32" s="8" t="s">
        <v>147</v>
      </c>
      <c r="B32" s="8" t="s">
        <v>247</v>
      </c>
      <c r="C32" s="8">
        <v>1</v>
      </c>
      <c r="D32" s="8">
        <v>69000</v>
      </c>
      <c r="E32" s="52">
        <f>C32*D32</f>
        <v>69000</v>
      </c>
    </row>
    <row r="33" spans="1:5" ht="16.2" customHeight="1">
      <c r="A33" s="8">
        <v>2</v>
      </c>
      <c r="B33" s="8" t="s">
        <v>203</v>
      </c>
      <c r="C33" s="8">
        <v>1</v>
      </c>
      <c r="D33" s="8">
        <v>6000</v>
      </c>
      <c r="E33" s="52">
        <f t="shared" ref="E33:E37" si="2">C33*D33</f>
        <v>6000</v>
      </c>
    </row>
    <row r="34" spans="1:5" ht="12.6" customHeight="1">
      <c r="A34" s="8">
        <v>3</v>
      </c>
      <c r="B34" s="8" t="s">
        <v>204</v>
      </c>
      <c r="C34" s="8">
        <v>1</v>
      </c>
      <c r="D34" s="8">
        <v>9000</v>
      </c>
      <c r="E34" s="52">
        <f t="shared" si="2"/>
        <v>9000</v>
      </c>
    </row>
    <row r="35" spans="1:5">
      <c r="A35" s="8">
        <v>4</v>
      </c>
      <c r="B35" s="8" t="s">
        <v>205</v>
      </c>
      <c r="C35" s="8">
        <v>1</v>
      </c>
      <c r="D35" s="8">
        <v>3000</v>
      </c>
      <c r="E35" s="52">
        <f t="shared" si="2"/>
        <v>3000</v>
      </c>
    </row>
    <row r="36" spans="1:5">
      <c r="A36" s="8">
        <v>5</v>
      </c>
      <c r="B36" s="8" t="s">
        <v>207</v>
      </c>
      <c r="C36" s="8">
        <v>1</v>
      </c>
      <c r="D36" s="8">
        <v>9600</v>
      </c>
      <c r="E36" s="52">
        <f t="shared" si="2"/>
        <v>9600</v>
      </c>
    </row>
    <row r="37" spans="1:5" ht="28.8" customHeight="1">
      <c r="A37" s="8">
        <v>6</v>
      </c>
      <c r="B37" s="8" t="s">
        <v>209</v>
      </c>
      <c r="C37" s="8">
        <v>1</v>
      </c>
      <c r="D37" s="8">
        <v>25000</v>
      </c>
      <c r="E37" s="52">
        <f t="shared" si="2"/>
        <v>25000</v>
      </c>
    </row>
    <row r="38" spans="1:5">
      <c r="A38" s="144" t="s">
        <v>2</v>
      </c>
      <c r="B38" s="145"/>
      <c r="C38" s="145"/>
      <c r="D38" s="146"/>
      <c r="E38" s="56">
        <f>SUM(E32:E37)</f>
        <v>121600</v>
      </c>
    </row>
    <row r="40" spans="1:5" ht="13.2" customHeight="1">
      <c r="A40" s="106" t="s">
        <v>364</v>
      </c>
      <c r="B40" s="105"/>
      <c r="C40" s="105"/>
      <c r="D40" s="105"/>
    </row>
    <row r="42" spans="1:5">
      <c r="A42" s="57" t="s">
        <v>208</v>
      </c>
    </row>
    <row r="44" spans="1:5" ht="14.4" customHeight="1">
      <c r="A44" s="6" t="s">
        <v>210</v>
      </c>
    </row>
    <row r="45" spans="1:5">
      <c r="A45" s="57" t="s">
        <v>211</v>
      </c>
    </row>
    <row r="46" spans="1:5">
      <c r="A46" s="57"/>
    </row>
    <row r="47" spans="1:5">
      <c r="A47" s="57"/>
    </row>
    <row r="48" spans="1:5">
      <c r="A48" s="54" t="s">
        <v>365</v>
      </c>
    </row>
    <row r="49" spans="1:5" ht="26.4">
      <c r="A49" s="51" t="s">
        <v>200</v>
      </c>
      <c r="B49" s="51" t="s">
        <v>201</v>
      </c>
      <c r="C49" s="91" t="s">
        <v>366</v>
      </c>
      <c r="D49" s="91" t="s">
        <v>82</v>
      </c>
      <c r="E49" s="91" t="s">
        <v>83</v>
      </c>
    </row>
    <row r="50" spans="1:5">
      <c r="A50" s="8" t="s">
        <v>147</v>
      </c>
      <c r="B50" s="8" t="s">
        <v>246</v>
      </c>
      <c r="C50" s="8">
        <v>1</v>
      </c>
      <c r="D50" s="8">
        <v>48000</v>
      </c>
      <c r="E50" s="52">
        <f>C50*D50</f>
        <v>48000</v>
      </c>
    </row>
    <row r="51" spans="1:5">
      <c r="A51" s="8" t="s">
        <v>214</v>
      </c>
      <c r="B51" s="8" t="s">
        <v>212</v>
      </c>
      <c r="C51" s="8">
        <v>1</v>
      </c>
      <c r="D51" s="8">
        <v>24000</v>
      </c>
      <c r="E51" s="52">
        <f t="shared" ref="E51:E58" si="3">C51*D51</f>
        <v>24000</v>
      </c>
    </row>
    <row r="52" spans="1:5">
      <c r="A52" s="8" t="s">
        <v>215</v>
      </c>
      <c r="B52" s="8" t="s">
        <v>213</v>
      </c>
      <c r="C52" s="8">
        <v>1</v>
      </c>
      <c r="D52" s="8">
        <v>3600</v>
      </c>
      <c r="E52" s="52">
        <f t="shared" si="3"/>
        <v>3600</v>
      </c>
    </row>
    <row r="53" spans="1:5" ht="26.4">
      <c r="A53" s="8">
        <v>4</v>
      </c>
      <c r="B53" s="8" t="s">
        <v>217</v>
      </c>
      <c r="C53" s="8">
        <v>1</v>
      </c>
      <c r="D53" s="8">
        <v>9300</v>
      </c>
      <c r="E53" s="52">
        <f t="shared" si="3"/>
        <v>9300</v>
      </c>
    </row>
    <row r="54" spans="1:5">
      <c r="A54" s="8">
        <v>5</v>
      </c>
      <c r="B54" s="8" t="s">
        <v>203</v>
      </c>
      <c r="C54" s="8">
        <v>1</v>
      </c>
      <c r="D54" s="8">
        <v>6000</v>
      </c>
      <c r="E54" s="52">
        <f t="shared" si="3"/>
        <v>6000</v>
      </c>
    </row>
    <row r="55" spans="1:5">
      <c r="A55" s="8">
        <v>6</v>
      </c>
      <c r="B55" s="8" t="s">
        <v>204</v>
      </c>
      <c r="C55" s="8">
        <v>1</v>
      </c>
      <c r="D55" s="8">
        <v>9000</v>
      </c>
      <c r="E55" s="52">
        <f t="shared" si="3"/>
        <v>9000</v>
      </c>
    </row>
    <row r="56" spans="1:5">
      <c r="A56" s="8">
        <v>7</v>
      </c>
      <c r="B56" s="8" t="s">
        <v>205</v>
      </c>
      <c r="C56" s="8">
        <v>1</v>
      </c>
      <c r="D56" s="8">
        <v>3000</v>
      </c>
      <c r="E56" s="52">
        <f t="shared" si="3"/>
        <v>3000</v>
      </c>
    </row>
    <row r="57" spans="1:5">
      <c r="A57" s="8">
        <v>8</v>
      </c>
      <c r="B57" s="8" t="s">
        <v>207</v>
      </c>
      <c r="C57" s="8">
        <v>1</v>
      </c>
      <c r="D57" s="8">
        <v>9600</v>
      </c>
      <c r="E57" s="52">
        <f t="shared" si="3"/>
        <v>9600</v>
      </c>
    </row>
    <row r="58" spans="1:5" ht="30" customHeight="1">
      <c r="A58" s="8">
        <v>9</v>
      </c>
      <c r="B58" s="8" t="s">
        <v>218</v>
      </c>
      <c r="C58" s="8">
        <v>1</v>
      </c>
      <c r="D58" s="8">
        <v>25000</v>
      </c>
      <c r="E58" s="52">
        <f t="shared" si="3"/>
        <v>25000</v>
      </c>
    </row>
    <row r="59" spans="1:5">
      <c r="A59" s="195" t="s">
        <v>2</v>
      </c>
      <c r="B59" s="196"/>
      <c r="C59" s="196"/>
      <c r="D59" s="197"/>
      <c r="E59" s="56">
        <f>SUM(E50:E58)</f>
        <v>137500</v>
      </c>
    </row>
    <row r="61" spans="1:5">
      <c r="A61" s="106" t="s">
        <v>364</v>
      </c>
    </row>
    <row r="63" spans="1:5" ht="14.4" customHeight="1">
      <c r="A63" s="198" t="s">
        <v>240</v>
      </c>
      <c r="B63" s="198"/>
    </row>
    <row r="64" spans="1:5">
      <c r="A64" s="53" t="s">
        <v>216</v>
      </c>
    </row>
    <row r="67" spans="1:18">
      <c r="A67" s="54" t="s">
        <v>367</v>
      </c>
    </row>
    <row r="68" spans="1:18">
      <c r="A68" s="54" t="s">
        <v>236</v>
      </c>
    </row>
    <row r="69" spans="1:18" ht="26.4">
      <c r="A69" s="51" t="s">
        <v>200</v>
      </c>
      <c r="B69" s="91" t="s">
        <v>80</v>
      </c>
      <c r="C69" s="91" t="s">
        <v>81</v>
      </c>
      <c r="D69" s="91" t="s">
        <v>82</v>
      </c>
      <c r="E69" s="91" t="s">
        <v>83</v>
      </c>
    </row>
    <row r="70" spans="1:18" ht="84.6" customHeight="1">
      <c r="A70" s="90">
        <v>1</v>
      </c>
      <c r="B70" s="63" t="s">
        <v>225</v>
      </c>
      <c r="C70" s="90">
        <v>2</v>
      </c>
      <c r="D70" s="90">
        <v>17360</v>
      </c>
      <c r="E70" s="90">
        <f t="shared" ref="E70:E78" si="4">C70*D70</f>
        <v>34720</v>
      </c>
      <c r="Q70" s="4">
        <f>8680*2</f>
        <v>17360</v>
      </c>
    </row>
    <row r="71" spans="1:18" ht="60.6" customHeight="1">
      <c r="A71" s="61">
        <v>2</v>
      </c>
      <c r="B71" s="8" t="s">
        <v>249</v>
      </c>
      <c r="C71" s="62">
        <v>4</v>
      </c>
      <c r="D71" s="90">
        <v>9320</v>
      </c>
      <c r="E71" s="90">
        <f t="shared" si="4"/>
        <v>37280</v>
      </c>
      <c r="Q71" s="4">
        <f>4660*2</f>
        <v>9320</v>
      </c>
    </row>
    <row r="72" spans="1:18" ht="17.399999999999999" customHeight="1">
      <c r="A72" s="90">
        <v>3</v>
      </c>
      <c r="B72" s="64" t="s">
        <v>226</v>
      </c>
      <c r="C72" s="90">
        <v>1</v>
      </c>
      <c r="D72" s="90">
        <v>24400</v>
      </c>
      <c r="E72" s="90">
        <f t="shared" si="4"/>
        <v>24400</v>
      </c>
      <c r="Q72" s="4">
        <f>7060*2</f>
        <v>14120</v>
      </c>
      <c r="R72" s="4">
        <f>12200*2</f>
        <v>24400</v>
      </c>
    </row>
    <row r="73" spans="1:18">
      <c r="A73" s="61">
        <v>4</v>
      </c>
      <c r="B73" s="90" t="s">
        <v>117</v>
      </c>
      <c r="C73" s="90">
        <v>1</v>
      </c>
      <c r="D73" s="90">
        <v>9000</v>
      </c>
      <c r="E73" s="90">
        <f t="shared" si="4"/>
        <v>9000</v>
      </c>
    </row>
    <row r="74" spans="1:18">
      <c r="A74" s="90">
        <v>5</v>
      </c>
      <c r="B74" s="90" t="s">
        <v>219</v>
      </c>
      <c r="C74" s="90">
        <v>4</v>
      </c>
      <c r="D74" s="90">
        <v>5300</v>
      </c>
      <c r="E74" s="90">
        <f t="shared" si="4"/>
        <v>21200</v>
      </c>
    </row>
    <row r="75" spans="1:18" ht="26.4">
      <c r="A75" s="61">
        <v>6</v>
      </c>
      <c r="B75" s="90" t="s">
        <v>116</v>
      </c>
      <c r="C75" s="90">
        <v>20</v>
      </c>
      <c r="D75" s="90">
        <v>175</v>
      </c>
      <c r="E75" s="90">
        <f t="shared" si="4"/>
        <v>3500</v>
      </c>
    </row>
    <row r="76" spans="1:18">
      <c r="A76" s="90">
        <v>7</v>
      </c>
      <c r="B76" s="90" t="s">
        <v>220</v>
      </c>
      <c r="C76" s="90">
        <v>4</v>
      </c>
      <c r="D76" s="90">
        <v>2900</v>
      </c>
      <c r="E76" s="90">
        <f t="shared" si="4"/>
        <v>11600</v>
      </c>
    </row>
    <row r="77" spans="1:18" ht="26.4">
      <c r="A77" s="61">
        <v>8</v>
      </c>
      <c r="B77" s="90" t="s">
        <v>222</v>
      </c>
      <c r="C77" s="90">
        <v>750</v>
      </c>
      <c r="D77" s="90">
        <v>95</v>
      </c>
      <c r="E77" s="90">
        <f t="shared" si="4"/>
        <v>71250</v>
      </c>
    </row>
    <row r="78" spans="1:18" ht="18" customHeight="1">
      <c r="A78" s="90">
        <v>9</v>
      </c>
      <c r="B78" s="90" t="s">
        <v>86</v>
      </c>
      <c r="C78" s="90">
        <v>1</v>
      </c>
      <c r="D78" s="90">
        <v>9000</v>
      </c>
      <c r="E78" s="90">
        <f t="shared" si="4"/>
        <v>9000</v>
      </c>
    </row>
    <row r="79" spans="1:18">
      <c r="A79" s="144" t="s">
        <v>87</v>
      </c>
      <c r="B79" s="145"/>
      <c r="C79" s="145"/>
      <c r="D79" s="146"/>
      <c r="E79" s="91">
        <f>SUM(E70:E78)</f>
        <v>221950</v>
      </c>
    </row>
    <row r="81" spans="1:19">
      <c r="A81" s="6" t="s">
        <v>223</v>
      </c>
    </row>
    <row r="82" spans="1:19">
      <c r="A82" s="6"/>
    </row>
    <row r="83" spans="1:19">
      <c r="A83" s="6" t="s">
        <v>129</v>
      </c>
    </row>
    <row r="84" spans="1:19">
      <c r="A84" s="6" t="s">
        <v>224</v>
      </c>
    </row>
    <row r="85" spans="1:19">
      <c r="A85" s="6" t="s">
        <v>131</v>
      </c>
    </row>
    <row r="86" spans="1:19">
      <c r="A86" s="6" t="s">
        <v>254</v>
      </c>
    </row>
    <row r="87" spans="1:19">
      <c r="A87" s="6" t="s">
        <v>235</v>
      </c>
    </row>
    <row r="88" spans="1:19">
      <c r="A88" s="6"/>
    </row>
    <row r="89" spans="1:19">
      <c r="A89" s="54" t="s">
        <v>368</v>
      </c>
    </row>
    <row r="90" spans="1:19" ht="16.2" customHeight="1">
      <c r="A90" s="51" t="s">
        <v>200</v>
      </c>
      <c r="B90" s="91" t="s">
        <v>80</v>
      </c>
      <c r="C90" s="91" t="s">
        <v>261</v>
      </c>
      <c r="D90" s="91" t="s">
        <v>82</v>
      </c>
      <c r="E90" s="91" t="s">
        <v>83</v>
      </c>
    </row>
    <row r="91" spans="1:19" ht="26.4">
      <c r="A91" s="90">
        <v>1</v>
      </c>
      <c r="B91" s="90" t="s">
        <v>171</v>
      </c>
      <c r="C91" s="90">
        <v>7</v>
      </c>
      <c r="D91" s="90">
        <v>6780</v>
      </c>
      <c r="E91" s="90">
        <f>C91*D91</f>
        <v>47460</v>
      </c>
    </row>
    <row r="92" spans="1:19">
      <c r="A92" s="90">
        <v>2</v>
      </c>
      <c r="B92" s="90" t="s">
        <v>228</v>
      </c>
      <c r="C92" s="90">
        <v>1</v>
      </c>
      <c r="D92" s="90">
        <v>11880</v>
      </c>
      <c r="E92" s="90">
        <f t="shared" ref="E92:E98" si="5">C92*D92</f>
        <v>11880</v>
      </c>
      <c r="Q92" s="4">
        <f>5940*2</f>
        <v>11880</v>
      </c>
    </row>
    <row r="93" spans="1:19">
      <c r="A93" s="90">
        <v>3</v>
      </c>
      <c r="B93" s="90" t="s">
        <v>227</v>
      </c>
      <c r="C93" s="90">
        <v>1</v>
      </c>
      <c r="D93" s="90">
        <v>5500</v>
      </c>
      <c r="E93" s="90">
        <f t="shared" si="5"/>
        <v>5500</v>
      </c>
    </row>
    <row r="94" spans="1:19">
      <c r="A94" s="90">
        <v>4</v>
      </c>
      <c r="B94" s="90" t="s">
        <v>221</v>
      </c>
      <c r="C94" s="90">
        <v>2</v>
      </c>
      <c r="D94" s="90">
        <v>5300</v>
      </c>
      <c r="E94" s="90">
        <f t="shared" si="5"/>
        <v>10600</v>
      </c>
      <c r="Q94" s="4">
        <f>2650*2</f>
        <v>5300</v>
      </c>
      <c r="R94" s="59">
        <f>5900*2</f>
        <v>11800</v>
      </c>
      <c r="S94" s="59" t="s">
        <v>229</v>
      </c>
    </row>
    <row r="95" spans="1:19" ht="26.4">
      <c r="A95" s="90">
        <v>5</v>
      </c>
      <c r="B95" s="90" t="s">
        <v>116</v>
      </c>
      <c r="C95" s="90">
        <v>20</v>
      </c>
      <c r="D95" s="90">
        <v>175</v>
      </c>
      <c r="E95" s="90">
        <f t="shared" si="5"/>
        <v>3500</v>
      </c>
    </row>
    <row r="96" spans="1:19">
      <c r="A96" s="90">
        <v>6</v>
      </c>
      <c r="B96" s="90" t="s">
        <v>220</v>
      </c>
      <c r="C96" s="90">
        <v>2</v>
      </c>
      <c r="D96" s="90">
        <v>2900</v>
      </c>
      <c r="E96" s="90">
        <f t="shared" si="5"/>
        <v>5800</v>
      </c>
    </row>
    <row r="97" spans="1:7" ht="26.4">
      <c r="A97" s="90">
        <v>7</v>
      </c>
      <c r="B97" s="90" t="s">
        <v>222</v>
      </c>
      <c r="C97" s="90">
        <v>65</v>
      </c>
      <c r="D97" s="90">
        <v>95</v>
      </c>
      <c r="E97" s="90">
        <f t="shared" si="5"/>
        <v>6175</v>
      </c>
    </row>
    <row r="98" spans="1:7" ht="26.4">
      <c r="A98" s="90">
        <v>8</v>
      </c>
      <c r="B98" s="90" t="s">
        <v>86</v>
      </c>
      <c r="C98" s="90">
        <v>1</v>
      </c>
      <c r="D98" s="90">
        <v>9000</v>
      </c>
      <c r="E98" s="90">
        <f t="shared" si="5"/>
        <v>9000</v>
      </c>
    </row>
    <row r="99" spans="1:7">
      <c r="A99" s="144" t="s">
        <v>87</v>
      </c>
      <c r="B99" s="145"/>
      <c r="C99" s="145"/>
      <c r="D99" s="145"/>
      <c r="E99" s="89">
        <f>SUM(E91:E98)</f>
        <v>99915</v>
      </c>
    </row>
    <row r="101" spans="1:7">
      <c r="A101" s="6" t="s">
        <v>223</v>
      </c>
    </row>
    <row r="103" spans="1:7">
      <c r="A103" s="6" t="s">
        <v>129</v>
      </c>
    </row>
    <row r="104" spans="1:7">
      <c r="A104" s="6" t="s">
        <v>224</v>
      </c>
    </row>
    <row r="105" spans="1:7">
      <c r="A105" s="6" t="s">
        <v>131</v>
      </c>
    </row>
    <row r="106" spans="1:7">
      <c r="A106" s="6" t="s">
        <v>254</v>
      </c>
    </row>
    <row r="107" spans="1:7">
      <c r="A107" s="6" t="s">
        <v>235</v>
      </c>
    </row>
    <row r="109" spans="1:7" s="65" customFormat="1">
      <c r="A109" s="107" t="s">
        <v>369</v>
      </c>
    </row>
    <row r="110" spans="1:7" s="65" customFormat="1">
      <c r="A110" s="107" t="s">
        <v>370</v>
      </c>
    </row>
    <row r="111" spans="1:7" s="65" customFormat="1">
      <c r="A111" s="107" t="s">
        <v>371</v>
      </c>
    </row>
    <row r="112" spans="1:7" ht="92.4">
      <c r="A112" s="51" t="s">
        <v>200</v>
      </c>
      <c r="B112" s="70" t="s">
        <v>230</v>
      </c>
      <c r="C112" s="70" t="s">
        <v>80</v>
      </c>
      <c r="D112" s="70" t="s">
        <v>245</v>
      </c>
      <c r="E112" s="91" t="s">
        <v>82</v>
      </c>
      <c r="F112" s="91" t="s">
        <v>231</v>
      </c>
      <c r="G112" s="91" t="s">
        <v>83</v>
      </c>
    </row>
    <row r="113" spans="1:8" ht="57" customHeight="1">
      <c r="A113" s="71">
        <v>1.1100000000000001</v>
      </c>
      <c r="B113" s="72" t="s">
        <v>232</v>
      </c>
      <c r="C113" s="72" t="s">
        <v>241</v>
      </c>
      <c r="D113" s="71">
        <v>3</v>
      </c>
      <c r="E113" s="90">
        <v>18000</v>
      </c>
      <c r="F113" s="90">
        <v>4000</v>
      </c>
      <c r="G113" s="90">
        <f>(E113+F113)*D113</f>
        <v>66000</v>
      </c>
    </row>
    <row r="114" spans="1:8" ht="52.8">
      <c r="A114" s="71">
        <v>1.1200000000000001</v>
      </c>
      <c r="B114" s="73"/>
      <c r="C114" s="72" t="s">
        <v>233</v>
      </c>
      <c r="D114" s="71">
        <v>3</v>
      </c>
      <c r="E114" s="90">
        <v>3000</v>
      </c>
      <c r="F114" s="90">
        <v>900</v>
      </c>
      <c r="G114" s="90">
        <f t="shared" ref="G114:G115" si="6">(E114+F114)*D114</f>
        <v>11700</v>
      </c>
    </row>
    <row r="115" spans="1:8" ht="47.4" customHeight="1">
      <c r="A115" s="71">
        <v>1.1299999999999999</v>
      </c>
      <c r="B115" s="73"/>
      <c r="C115" s="72" t="s">
        <v>234</v>
      </c>
      <c r="D115" s="71">
        <v>27</v>
      </c>
      <c r="E115" s="90">
        <v>960</v>
      </c>
      <c r="F115" s="90">
        <v>150</v>
      </c>
      <c r="G115" s="90">
        <f t="shared" si="6"/>
        <v>29970</v>
      </c>
    </row>
    <row r="116" spans="1:8" ht="36" customHeight="1">
      <c r="A116" s="71">
        <v>1.1399999999999999</v>
      </c>
      <c r="B116" s="194" t="s">
        <v>359</v>
      </c>
      <c r="C116" s="194"/>
      <c r="D116" s="71">
        <v>1</v>
      </c>
      <c r="E116" s="181">
        <v>9000</v>
      </c>
      <c r="F116" s="182"/>
      <c r="G116" s="90">
        <f>D116*E116</f>
        <v>9000</v>
      </c>
    </row>
    <row r="117" spans="1:8">
      <c r="A117" s="144" t="s">
        <v>87</v>
      </c>
      <c r="B117" s="145"/>
      <c r="C117" s="145"/>
      <c r="D117" s="145"/>
      <c r="E117" s="145"/>
      <c r="F117" s="146"/>
      <c r="G117" s="91">
        <f>SUM(G113:G116)</f>
        <v>116670</v>
      </c>
    </row>
    <row r="118" spans="1:8">
      <c r="A118" s="5"/>
      <c r="B118" s="5"/>
      <c r="C118" s="5"/>
      <c r="D118" s="5"/>
      <c r="E118" s="5"/>
      <c r="F118" s="5"/>
      <c r="G118" s="5"/>
      <c r="H118" s="5"/>
    </row>
    <row r="119" spans="1:8">
      <c r="A119" s="54" t="s">
        <v>372</v>
      </c>
    </row>
    <row r="120" spans="1:8" ht="92.4">
      <c r="A120" s="51" t="s">
        <v>200</v>
      </c>
      <c r="B120" s="66" t="s">
        <v>230</v>
      </c>
      <c r="C120" s="66" t="s">
        <v>80</v>
      </c>
      <c r="D120" s="66" t="s">
        <v>245</v>
      </c>
      <c r="E120" s="91" t="s">
        <v>82</v>
      </c>
      <c r="F120" s="91" t="s">
        <v>231</v>
      </c>
      <c r="G120" s="91" t="s">
        <v>83</v>
      </c>
    </row>
    <row r="121" spans="1:8" ht="52.8" customHeight="1">
      <c r="A121" s="108">
        <v>1.21</v>
      </c>
      <c r="B121" s="68" t="s">
        <v>232</v>
      </c>
      <c r="C121" s="68" t="s">
        <v>242</v>
      </c>
      <c r="D121" s="67">
        <v>1</v>
      </c>
      <c r="E121" s="90">
        <v>18000</v>
      </c>
      <c r="F121" s="90">
        <v>4000</v>
      </c>
      <c r="G121" s="90">
        <f>(E121+F121)*D121</f>
        <v>22000</v>
      </c>
    </row>
    <row r="122" spans="1:8" ht="25.8" customHeight="1">
      <c r="A122" s="67">
        <v>1.22</v>
      </c>
      <c r="B122" s="69"/>
      <c r="C122" s="68" t="s">
        <v>233</v>
      </c>
      <c r="D122" s="67">
        <v>1</v>
      </c>
      <c r="E122" s="90">
        <v>3000</v>
      </c>
      <c r="F122" s="90">
        <v>900</v>
      </c>
      <c r="G122" s="90">
        <f t="shared" ref="G122" si="7">(E122+F122)*D122</f>
        <v>3900</v>
      </c>
    </row>
    <row r="123" spans="1:8" ht="56.4" customHeight="1">
      <c r="A123" s="92">
        <v>1.23</v>
      </c>
      <c r="B123" s="103"/>
      <c r="C123" s="93" t="s">
        <v>234</v>
      </c>
      <c r="D123" s="92">
        <v>18</v>
      </c>
      <c r="E123" s="63">
        <v>960</v>
      </c>
      <c r="F123" s="63">
        <v>150</v>
      </c>
      <c r="G123" s="63">
        <f>(E123+F123)*D123</f>
        <v>19980</v>
      </c>
    </row>
    <row r="124" spans="1:8" ht="27" customHeight="1">
      <c r="A124" s="71">
        <v>1.24</v>
      </c>
      <c r="B124" s="194" t="s">
        <v>359</v>
      </c>
      <c r="C124" s="194"/>
      <c r="D124" s="71">
        <v>1</v>
      </c>
      <c r="E124" s="153">
        <v>9000</v>
      </c>
      <c r="F124" s="153"/>
      <c r="G124" s="94">
        <f>D124*E124</f>
        <v>9000</v>
      </c>
    </row>
    <row r="125" spans="1:8">
      <c r="A125" s="191" t="s">
        <v>87</v>
      </c>
      <c r="B125" s="192"/>
      <c r="C125" s="192"/>
      <c r="D125" s="192"/>
      <c r="E125" s="192"/>
      <c r="F125" s="193"/>
      <c r="G125" s="111">
        <f>SUM(G121:G124)</f>
        <v>54880</v>
      </c>
    </row>
    <row r="128" spans="1:8">
      <c r="A128" s="54" t="s">
        <v>373</v>
      </c>
    </row>
    <row r="129" spans="1:8">
      <c r="A129" s="54" t="s">
        <v>374</v>
      </c>
    </row>
    <row r="130" spans="1:8" ht="92.4">
      <c r="A130" s="66" t="s">
        <v>79</v>
      </c>
      <c r="B130" s="66" t="s">
        <v>230</v>
      </c>
      <c r="C130" s="66" t="s">
        <v>80</v>
      </c>
      <c r="D130" s="66" t="s">
        <v>245</v>
      </c>
      <c r="E130" s="91" t="s">
        <v>82</v>
      </c>
      <c r="F130" s="91" t="s">
        <v>231</v>
      </c>
      <c r="G130" s="91" t="s">
        <v>83</v>
      </c>
    </row>
    <row r="131" spans="1:8" ht="52.8" customHeight="1">
      <c r="A131" s="67">
        <v>2.11</v>
      </c>
      <c r="B131" s="68" t="s">
        <v>232</v>
      </c>
      <c r="C131" s="68" t="s">
        <v>243</v>
      </c>
      <c r="D131" s="67">
        <v>1</v>
      </c>
      <c r="E131" s="90">
        <v>18000</v>
      </c>
      <c r="F131" s="90">
        <v>4000</v>
      </c>
      <c r="G131" s="90">
        <f>(E131+F131)*D131</f>
        <v>22000</v>
      </c>
    </row>
    <row r="132" spans="1:8" ht="41.4" customHeight="1">
      <c r="A132" s="67">
        <v>2.12</v>
      </c>
      <c r="B132" s="69"/>
      <c r="C132" s="68" t="s">
        <v>233</v>
      </c>
      <c r="D132" s="67">
        <v>1</v>
      </c>
      <c r="E132" s="90">
        <v>3000</v>
      </c>
      <c r="F132" s="90">
        <v>900</v>
      </c>
      <c r="G132" s="90">
        <f t="shared" ref="G132:G134" si="8">(E132+F132)*D132</f>
        <v>3900</v>
      </c>
    </row>
    <row r="133" spans="1:8" ht="60" customHeight="1">
      <c r="A133" s="92">
        <v>2.13</v>
      </c>
      <c r="B133" s="103"/>
      <c r="C133" s="93" t="s">
        <v>234</v>
      </c>
      <c r="D133" s="92">
        <v>12</v>
      </c>
      <c r="E133" s="63">
        <v>960</v>
      </c>
      <c r="F133" s="63">
        <v>150</v>
      </c>
      <c r="G133" s="90">
        <f t="shared" si="8"/>
        <v>13320</v>
      </c>
    </row>
    <row r="134" spans="1:8" ht="36.6" customHeight="1">
      <c r="A134" s="71">
        <v>2.14</v>
      </c>
      <c r="B134" s="179" t="s">
        <v>358</v>
      </c>
      <c r="C134" s="180"/>
      <c r="D134" s="71">
        <v>1</v>
      </c>
      <c r="E134" s="181">
        <v>12000</v>
      </c>
      <c r="F134" s="182"/>
      <c r="G134" s="90">
        <f t="shared" si="8"/>
        <v>12000</v>
      </c>
    </row>
    <row r="135" spans="1:8">
      <c r="A135" s="191" t="s">
        <v>87</v>
      </c>
      <c r="B135" s="192"/>
      <c r="C135" s="192"/>
      <c r="D135" s="192"/>
      <c r="E135" s="192"/>
      <c r="F135" s="193"/>
      <c r="G135" s="91">
        <f>SUM(G131:G134)</f>
        <v>51220</v>
      </c>
    </row>
    <row r="137" spans="1:8">
      <c r="A137" s="54" t="s">
        <v>375</v>
      </c>
    </row>
    <row r="138" spans="1:8" ht="92.4">
      <c r="A138" s="51" t="s">
        <v>200</v>
      </c>
      <c r="B138" s="66" t="s">
        <v>230</v>
      </c>
      <c r="C138" s="66" t="s">
        <v>80</v>
      </c>
      <c r="D138" s="66" t="s">
        <v>245</v>
      </c>
      <c r="E138" s="91" t="s">
        <v>82</v>
      </c>
      <c r="F138" s="91" t="s">
        <v>231</v>
      </c>
      <c r="G138" s="91" t="s">
        <v>83</v>
      </c>
    </row>
    <row r="139" spans="1:8" ht="67.2" customHeight="1">
      <c r="A139" s="108">
        <v>2.21</v>
      </c>
      <c r="B139" s="68" t="s">
        <v>232</v>
      </c>
      <c r="C139" s="68" t="s">
        <v>244</v>
      </c>
      <c r="D139" s="67">
        <v>1</v>
      </c>
      <c r="E139" s="90">
        <v>18000</v>
      </c>
      <c r="F139" s="90">
        <v>4000</v>
      </c>
      <c r="G139" s="90">
        <f>(E139+F139)*D139</f>
        <v>22000</v>
      </c>
    </row>
    <row r="140" spans="1:8" ht="39.6" customHeight="1">
      <c r="A140" s="67">
        <v>2.2200000000000002</v>
      </c>
      <c r="B140" s="69"/>
      <c r="C140" s="68" t="s">
        <v>233</v>
      </c>
      <c r="D140" s="67">
        <v>1</v>
      </c>
      <c r="E140" s="90">
        <v>3000</v>
      </c>
      <c r="F140" s="90">
        <v>900</v>
      </c>
      <c r="G140" s="90">
        <f t="shared" ref="G140:G141" si="9">(E140+F140)*D140</f>
        <v>3900</v>
      </c>
    </row>
    <row r="141" spans="1:8" ht="57" customHeight="1">
      <c r="A141" s="92">
        <v>2.23</v>
      </c>
      <c r="B141" s="103"/>
      <c r="C141" s="93" t="s">
        <v>234</v>
      </c>
      <c r="D141" s="92">
        <v>6</v>
      </c>
      <c r="E141" s="63">
        <v>960</v>
      </c>
      <c r="F141" s="63">
        <v>150</v>
      </c>
      <c r="G141" s="63">
        <f t="shared" si="9"/>
        <v>6660</v>
      </c>
    </row>
    <row r="142" spans="1:8" ht="27.6" customHeight="1">
      <c r="A142" s="71">
        <v>2.2400000000000002</v>
      </c>
      <c r="B142" s="179" t="s">
        <v>358</v>
      </c>
      <c r="C142" s="180"/>
      <c r="D142" s="71">
        <v>1</v>
      </c>
      <c r="E142" s="181">
        <v>12000</v>
      </c>
      <c r="F142" s="182"/>
      <c r="G142" s="94">
        <f>D142*E142</f>
        <v>12000</v>
      </c>
    </row>
    <row r="143" spans="1:8">
      <c r="A143" s="191" t="s">
        <v>87</v>
      </c>
      <c r="B143" s="192"/>
      <c r="C143" s="192"/>
      <c r="D143" s="192"/>
      <c r="E143" s="192"/>
      <c r="F143" s="193"/>
      <c r="G143" s="111">
        <f>SUM(G139:G142)</f>
        <v>44560</v>
      </c>
    </row>
    <row r="144" spans="1:8">
      <c r="A144" s="5"/>
      <c r="B144" s="5"/>
      <c r="C144" s="5"/>
      <c r="D144" s="5"/>
      <c r="E144" s="5"/>
      <c r="F144" s="5"/>
      <c r="G144" s="5"/>
      <c r="H144" s="5"/>
    </row>
    <row r="145" spans="1:7">
      <c r="A145" s="54" t="s">
        <v>376</v>
      </c>
    </row>
    <row r="146" spans="1:7" ht="44.4" customHeight="1">
      <c r="A146" s="51" t="s">
        <v>200</v>
      </c>
      <c r="B146" s="66" t="s">
        <v>230</v>
      </c>
      <c r="C146" s="66" t="s">
        <v>80</v>
      </c>
      <c r="D146" s="66" t="s">
        <v>245</v>
      </c>
      <c r="E146" s="91" t="s">
        <v>82</v>
      </c>
      <c r="F146" s="91" t="s">
        <v>231</v>
      </c>
      <c r="G146" s="91" t="s">
        <v>83</v>
      </c>
    </row>
    <row r="147" spans="1:7" ht="64.8" customHeight="1">
      <c r="A147" s="67">
        <v>2.31</v>
      </c>
      <c r="B147" s="68" t="s">
        <v>232</v>
      </c>
      <c r="C147" s="68" t="s">
        <v>244</v>
      </c>
      <c r="D147" s="67">
        <v>1</v>
      </c>
      <c r="E147" s="90">
        <v>18000</v>
      </c>
      <c r="F147" s="90">
        <v>4000</v>
      </c>
      <c r="G147" s="90">
        <f>(E147+F147)*D147</f>
        <v>22000</v>
      </c>
    </row>
    <row r="148" spans="1:7" ht="58.2" customHeight="1">
      <c r="A148" s="67">
        <v>2.3199999999999998</v>
      </c>
      <c r="B148" s="69"/>
      <c r="C148" s="68" t="s">
        <v>233</v>
      </c>
      <c r="D148" s="67">
        <v>1</v>
      </c>
      <c r="E148" s="90">
        <v>3000</v>
      </c>
      <c r="F148" s="90">
        <v>900</v>
      </c>
      <c r="G148" s="90">
        <f t="shared" ref="G148:G149" si="10">(E148+F148)*D148</f>
        <v>3900</v>
      </c>
    </row>
    <row r="149" spans="1:7" ht="37.200000000000003" customHeight="1">
      <c r="A149" s="67">
        <v>2.33</v>
      </c>
      <c r="B149" s="69"/>
      <c r="C149" s="68" t="s">
        <v>234</v>
      </c>
      <c r="D149" s="67">
        <v>6</v>
      </c>
      <c r="E149" s="90">
        <v>960</v>
      </c>
      <c r="F149" s="90">
        <v>150</v>
      </c>
      <c r="G149" s="90">
        <f t="shared" si="10"/>
        <v>6660</v>
      </c>
    </row>
    <row r="150" spans="1:7" ht="18.600000000000001" customHeight="1">
      <c r="A150" s="110">
        <v>2.34</v>
      </c>
      <c r="B150" s="183" t="s">
        <v>358</v>
      </c>
      <c r="C150" s="184"/>
      <c r="D150" s="112">
        <v>1</v>
      </c>
      <c r="E150" s="185">
        <v>12000</v>
      </c>
      <c r="F150" s="186"/>
      <c r="G150" s="94">
        <f>D150*E150</f>
        <v>12000</v>
      </c>
    </row>
    <row r="151" spans="1:7">
      <c r="A151" s="188" t="s">
        <v>87</v>
      </c>
      <c r="B151" s="188"/>
      <c r="C151" s="188"/>
      <c r="D151" s="188"/>
      <c r="E151" s="188"/>
      <c r="F151" s="188"/>
      <c r="G151" s="91">
        <f>SUM(G147:G150)</f>
        <v>44560</v>
      </c>
    </row>
    <row r="154" spans="1:7" ht="15" customHeight="1">
      <c r="A154" s="187" t="s">
        <v>262</v>
      </c>
      <c r="B154" s="187"/>
    </row>
    <row r="156" spans="1:7" ht="27" customHeight="1">
      <c r="A156" s="51" t="s">
        <v>200</v>
      </c>
      <c r="B156" s="66" t="s">
        <v>80</v>
      </c>
      <c r="C156" s="66" t="s">
        <v>245</v>
      </c>
      <c r="D156" s="91" t="s">
        <v>82</v>
      </c>
      <c r="E156" s="91" t="s">
        <v>83</v>
      </c>
    </row>
    <row r="157" spans="1:7" ht="79.2">
      <c r="A157" s="67">
        <v>1</v>
      </c>
      <c r="B157" s="68" t="s">
        <v>263</v>
      </c>
      <c r="C157" s="67">
        <v>1</v>
      </c>
      <c r="D157" s="90">
        <v>125000</v>
      </c>
      <c r="E157" s="90">
        <f>C157*D157</f>
        <v>125000</v>
      </c>
    </row>
    <row r="158" spans="1:7" ht="26.4">
      <c r="A158" s="67">
        <v>2</v>
      </c>
      <c r="B158" s="68" t="s">
        <v>264</v>
      </c>
      <c r="C158" s="67">
        <v>2</v>
      </c>
      <c r="D158" s="90">
        <v>25000</v>
      </c>
      <c r="E158" s="90">
        <f t="shared" ref="E158:E162" si="11">C158*D158</f>
        <v>50000</v>
      </c>
    </row>
    <row r="159" spans="1:7">
      <c r="A159" s="189" t="s">
        <v>265</v>
      </c>
      <c r="B159" s="190"/>
      <c r="C159" s="190"/>
      <c r="D159" s="190"/>
      <c r="E159" s="88"/>
    </row>
    <row r="160" spans="1:7" ht="26.4">
      <c r="A160" s="71">
        <v>2</v>
      </c>
      <c r="B160" s="72" t="s">
        <v>266</v>
      </c>
      <c r="C160" s="71">
        <v>2</v>
      </c>
      <c r="D160" s="90">
        <v>25000</v>
      </c>
      <c r="E160" s="90">
        <f>C160*D160</f>
        <v>50000</v>
      </c>
    </row>
    <row r="161" spans="1:13">
      <c r="A161" s="71">
        <v>3</v>
      </c>
      <c r="B161" s="72" t="s">
        <v>267</v>
      </c>
      <c r="C161" s="71">
        <v>1</v>
      </c>
      <c r="D161" s="90">
        <v>5000</v>
      </c>
      <c r="E161" s="90">
        <f t="shared" si="11"/>
        <v>5000</v>
      </c>
    </row>
    <row r="162" spans="1:13" ht="26.4">
      <c r="A162" s="71">
        <v>4</v>
      </c>
      <c r="B162" s="90" t="s">
        <v>86</v>
      </c>
      <c r="C162" s="71">
        <v>1</v>
      </c>
      <c r="D162" s="90">
        <v>5000</v>
      </c>
      <c r="E162" s="90">
        <f t="shared" si="11"/>
        <v>5000</v>
      </c>
    </row>
    <row r="163" spans="1:13">
      <c r="A163" s="188" t="s">
        <v>2</v>
      </c>
      <c r="B163" s="188"/>
      <c r="C163" s="188"/>
      <c r="D163" s="188"/>
      <c r="E163" s="91">
        <f>E157+E158+E161+E162</f>
        <v>185000</v>
      </c>
      <c r="F163" s="87"/>
    </row>
    <row r="165" spans="1:13">
      <c r="A165" s="6" t="s">
        <v>268</v>
      </c>
    </row>
    <row r="167" spans="1:13">
      <c r="A167" s="54" t="s">
        <v>269</v>
      </c>
    </row>
    <row r="169" spans="1:13" s="10" customFormat="1">
      <c r="A169" s="54" t="s">
        <v>377</v>
      </c>
    </row>
    <row r="170" spans="1:13" s="87" customFormat="1" ht="43.8" customHeight="1">
      <c r="A170" s="95" t="s">
        <v>0</v>
      </c>
      <c r="B170" s="95" t="s">
        <v>270</v>
      </c>
      <c r="C170" s="95" t="s">
        <v>271</v>
      </c>
      <c r="D170" s="95" t="s">
        <v>272</v>
      </c>
      <c r="E170" s="95" t="s">
        <v>273</v>
      </c>
      <c r="F170" s="95" t="s">
        <v>274</v>
      </c>
      <c r="G170" s="95" t="s">
        <v>275</v>
      </c>
      <c r="H170" s="95" t="s">
        <v>276</v>
      </c>
      <c r="I170" s="95" t="s">
        <v>277</v>
      </c>
      <c r="J170" s="95" t="s">
        <v>278</v>
      </c>
      <c r="K170" s="95" t="s">
        <v>279</v>
      </c>
      <c r="L170" s="95" t="s">
        <v>280</v>
      </c>
      <c r="M170" s="95" t="s">
        <v>281</v>
      </c>
    </row>
    <row r="171" spans="1:13" s="97" customFormat="1" ht="26.4">
      <c r="A171" s="96">
        <v>1</v>
      </c>
      <c r="B171" s="96" t="s">
        <v>282</v>
      </c>
      <c r="C171" s="96" t="s">
        <v>283</v>
      </c>
      <c r="D171" s="96" t="s">
        <v>284</v>
      </c>
      <c r="E171" s="96">
        <v>2</v>
      </c>
      <c r="F171" s="96">
        <v>0</v>
      </c>
      <c r="G171" s="96">
        <v>0</v>
      </c>
      <c r="H171" s="96">
        <v>0</v>
      </c>
      <c r="I171" s="96">
        <v>0</v>
      </c>
      <c r="J171" s="96">
        <v>0</v>
      </c>
      <c r="K171" s="96">
        <v>1</v>
      </c>
      <c r="L171" s="96">
        <v>0</v>
      </c>
      <c r="M171" s="96">
        <v>0</v>
      </c>
    </row>
    <row r="172" spans="1:13" s="97" customFormat="1">
      <c r="A172" s="96">
        <v>2</v>
      </c>
      <c r="B172" s="96"/>
      <c r="C172" s="96" t="s">
        <v>285</v>
      </c>
      <c r="D172" s="96" t="s">
        <v>286</v>
      </c>
      <c r="E172" s="96">
        <v>2</v>
      </c>
      <c r="F172" s="96">
        <v>0</v>
      </c>
      <c r="G172" s="96">
        <v>0</v>
      </c>
      <c r="H172" s="96">
        <v>0</v>
      </c>
      <c r="I172" s="96">
        <v>0</v>
      </c>
      <c r="J172" s="96">
        <v>0</v>
      </c>
      <c r="K172" s="96">
        <v>0</v>
      </c>
      <c r="L172" s="96">
        <v>0</v>
      </c>
      <c r="M172" s="96">
        <v>0</v>
      </c>
    </row>
    <row r="173" spans="1:13" s="97" customFormat="1">
      <c r="A173" s="96"/>
      <c r="B173" s="96"/>
      <c r="C173" s="96"/>
      <c r="D173" s="96" t="s">
        <v>287</v>
      </c>
      <c r="E173" s="96">
        <v>3</v>
      </c>
      <c r="F173" s="96">
        <v>0</v>
      </c>
      <c r="G173" s="96">
        <v>0</v>
      </c>
      <c r="H173" s="96">
        <v>0</v>
      </c>
      <c r="I173" s="96">
        <v>0</v>
      </c>
      <c r="J173" s="96">
        <v>0</v>
      </c>
      <c r="K173" s="96">
        <v>0</v>
      </c>
      <c r="L173" s="96">
        <v>0</v>
      </c>
      <c r="M173" s="96">
        <v>0</v>
      </c>
    </row>
    <row r="174" spans="1:13" s="97" customFormat="1">
      <c r="A174" s="98"/>
      <c r="B174" s="98"/>
      <c r="C174" s="98"/>
      <c r="D174" s="98"/>
      <c r="E174" s="98"/>
      <c r="F174" s="98"/>
      <c r="G174" s="98"/>
      <c r="H174" s="98"/>
      <c r="I174" s="98"/>
      <c r="J174" s="98"/>
      <c r="K174" s="98"/>
      <c r="L174" s="98"/>
      <c r="M174" s="99"/>
    </row>
    <row r="175" spans="1:13" s="97" customFormat="1" ht="26.4">
      <c r="A175" s="96">
        <v>3</v>
      </c>
      <c r="B175" s="96" t="s">
        <v>282</v>
      </c>
      <c r="C175" s="96" t="s">
        <v>288</v>
      </c>
      <c r="D175" s="96" t="s">
        <v>289</v>
      </c>
      <c r="E175" s="96">
        <v>3</v>
      </c>
      <c r="F175" s="96">
        <v>0</v>
      </c>
      <c r="G175" s="96">
        <v>0</v>
      </c>
      <c r="H175" s="96">
        <v>1</v>
      </c>
      <c r="I175" s="96">
        <v>0</v>
      </c>
      <c r="J175" s="96">
        <v>0</v>
      </c>
      <c r="K175" s="96">
        <v>0</v>
      </c>
      <c r="L175" s="96">
        <v>0</v>
      </c>
      <c r="M175" s="96">
        <v>0</v>
      </c>
    </row>
    <row r="176" spans="1:13" s="97" customFormat="1">
      <c r="A176" s="96"/>
      <c r="B176" s="96"/>
      <c r="C176" s="96"/>
      <c r="D176" s="96" t="s">
        <v>290</v>
      </c>
      <c r="E176" s="96">
        <v>3</v>
      </c>
      <c r="F176" s="96">
        <v>0</v>
      </c>
      <c r="G176" s="96">
        <v>0</v>
      </c>
      <c r="H176" s="96">
        <v>1</v>
      </c>
      <c r="I176" s="96">
        <v>0</v>
      </c>
      <c r="J176" s="96">
        <v>0</v>
      </c>
      <c r="K176" s="96">
        <v>0</v>
      </c>
      <c r="L176" s="96">
        <v>0</v>
      </c>
      <c r="M176" s="96">
        <v>0</v>
      </c>
    </row>
    <row r="177" spans="1:13" s="97" customFormat="1">
      <c r="A177" s="96"/>
      <c r="B177" s="96"/>
      <c r="C177" s="96"/>
      <c r="D177" s="96" t="s">
        <v>291</v>
      </c>
      <c r="E177" s="96">
        <v>0</v>
      </c>
      <c r="F177" s="96">
        <v>0</v>
      </c>
      <c r="G177" s="96">
        <v>0</v>
      </c>
      <c r="H177" s="96">
        <v>0</v>
      </c>
      <c r="I177" s="96">
        <v>1</v>
      </c>
      <c r="J177" s="96">
        <v>0</v>
      </c>
      <c r="K177" s="96">
        <v>0</v>
      </c>
      <c r="L177" s="96">
        <v>0</v>
      </c>
      <c r="M177" s="96">
        <v>0</v>
      </c>
    </row>
    <row r="178" spans="1:13" s="97" customFormat="1" ht="26.4">
      <c r="A178" s="96">
        <v>4</v>
      </c>
      <c r="B178" s="96"/>
      <c r="C178" s="96" t="s">
        <v>292</v>
      </c>
      <c r="D178" s="96" t="s">
        <v>293</v>
      </c>
      <c r="E178" s="96">
        <v>3</v>
      </c>
      <c r="F178" s="96">
        <v>0</v>
      </c>
      <c r="G178" s="96">
        <v>1</v>
      </c>
      <c r="H178" s="96">
        <v>0</v>
      </c>
      <c r="I178" s="96">
        <v>0</v>
      </c>
      <c r="J178" s="96">
        <v>0</v>
      </c>
      <c r="K178" s="96">
        <v>0</v>
      </c>
      <c r="L178" s="96">
        <v>1</v>
      </c>
      <c r="M178" s="96">
        <v>0</v>
      </c>
    </row>
    <row r="179" spans="1:13" s="97" customFormat="1">
      <c r="A179" s="96"/>
      <c r="B179" s="96"/>
      <c r="C179" s="96"/>
      <c r="D179" s="96" t="s">
        <v>294</v>
      </c>
      <c r="E179" s="96">
        <v>1</v>
      </c>
      <c r="F179" s="96">
        <v>0</v>
      </c>
      <c r="G179" s="96">
        <v>0</v>
      </c>
      <c r="H179" s="96">
        <v>0</v>
      </c>
      <c r="I179" s="96">
        <v>0</v>
      </c>
      <c r="J179" s="96">
        <v>0</v>
      </c>
      <c r="K179" s="96">
        <v>0</v>
      </c>
      <c r="L179" s="96">
        <v>0</v>
      </c>
      <c r="M179" s="96">
        <v>1</v>
      </c>
    </row>
    <row r="180" spans="1:13" s="97" customFormat="1">
      <c r="A180" s="96"/>
      <c r="B180" s="96"/>
      <c r="C180" s="96"/>
      <c r="D180" s="96" t="s">
        <v>295</v>
      </c>
      <c r="E180" s="96">
        <v>1</v>
      </c>
      <c r="F180" s="96">
        <v>0</v>
      </c>
      <c r="G180" s="96">
        <v>0</v>
      </c>
      <c r="H180" s="96">
        <v>0</v>
      </c>
      <c r="I180" s="96">
        <v>0</v>
      </c>
      <c r="J180" s="96">
        <v>0</v>
      </c>
      <c r="K180" s="96">
        <v>0</v>
      </c>
      <c r="L180" s="96">
        <v>0</v>
      </c>
      <c r="M180" s="96">
        <v>0</v>
      </c>
    </row>
    <row r="181" spans="1:13" s="97" customFormat="1">
      <c r="A181" s="98"/>
      <c r="B181" s="98"/>
      <c r="C181" s="98"/>
      <c r="D181" s="98"/>
      <c r="E181" s="98"/>
      <c r="F181" s="98"/>
      <c r="G181" s="98"/>
      <c r="H181" s="98"/>
      <c r="I181" s="98"/>
      <c r="J181" s="98"/>
      <c r="K181" s="98"/>
      <c r="L181" s="98"/>
      <c r="M181" s="99"/>
    </row>
    <row r="182" spans="1:13" s="97" customFormat="1" ht="26.4">
      <c r="A182" s="96">
        <v>5</v>
      </c>
      <c r="B182" s="96" t="s">
        <v>282</v>
      </c>
      <c r="C182" s="96" t="s">
        <v>296</v>
      </c>
      <c r="D182" s="96" t="s">
        <v>297</v>
      </c>
      <c r="E182" s="96">
        <v>2</v>
      </c>
      <c r="F182" s="96">
        <v>0</v>
      </c>
      <c r="G182" s="96">
        <v>1</v>
      </c>
      <c r="H182" s="96">
        <v>0</v>
      </c>
      <c r="I182" s="96">
        <v>0</v>
      </c>
      <c r="J182" s="96">
        <v>0</v>
      </c>
      <c r="K182" s="96">
        <v>1</v>
      </c>
      <c r="L182" s="96">
        <v>0</v>
      </c>
      <c r="M182" s="96">
        <v>0</v>
      </c>
    </row>
    <row r="183" spans="1:13" s="97" customFormat="1">
      <c r="A183" s="96"/>
      <c r="B183" s="96"/>
      <c r="C183" s="96"/>
      <c r="D183" s="96" t="s">
        <v>298</v>
      </c>
      <c r="E183" s="96">
        <v>2</v>
      </c>
      <c r="F183" s="96">
        <v>0</v>
      </c>
      <c r="G183" s="96">
        <v>0</v>
      </c>
      <c r="H183" s="96">
        <v>0</v>
      </c>
      <c r="I183" s="96">
        <v>0</v>
      </c>
      <c r="J183" s="96">
        <v>0</v>
      </c>
      <c r="K183" s="96">
        <v>0</v>
      </c>
      <c r="L183" s="96">
        <v>0</v>
      </c>
      <c r="M183" s="96">
        <v>0</v>
      </c>
    </row>
    <row r="184" spans="1:13" s="97" customFormat="1">
      <c r="A184" s="96"/>
      <c r="B184" s="96"/>
      <c r="C184" s="96"/>
      <c r="D184" s="96" t="s">
        <v>299</v>
      </c>
      <c r="E184" s="96">
        <v>6</v>
      </c>
      <c r="F184" s="96">
        <v>0</v>
      </c>
      <c r="G184" s="96">
        <v>0</v>
      </c>
      <c r="H184" s="96">
        <v>0</v>
      </c>
      <c r="I184" s="96">
        <v>0</v>
      </c>
      <c r="J184" s="96">
        <v>0</v>
      </c>
      <c r="K184" s="96">
        <v>0</v>
      </c>
      <c r="L184" s="96">
        <v>0</v>
      </c>
      <c r="M184" s="96">
        <v>0</v>
      </c>
    </row>
    <row r="185" spans="1:13" s="97" customFormat="1">
      <c r="A185" s="96"/>
      <c r="B185" s="96"/>
      <c r="C185" s="96"/>
      <c r="D185" s="96" t="s">
        <v>300</v>
      </c>
      <c r="E185" s="96">
        <v>0</v>
      </c>
      <c r="F185" s="96">
        <v>0</v>
      </c>
      <c r="G185" s="96">
        <v>0</v>
      </c>
      <c r="H185" s="96">
        <v>0</v>
      </c>
      <c r="I185" s="96">
        <v>1</v>
      </c>
      <c r="J185" s="96">
        <v>0</v>
      </c>
      <c r="K185" s="96">
        <v>0</v>
      </c>
      <c r="L185" s="96">
        <v>0</v>
      </c>
      <c r="M185" s="96">
        <v>0</v>
      </c>
    </row>
    <row r="186" spans="1:13" s="97" customFormat="1" ht="26.4">
      <c r="A186" s="96">
        <v>6</v>
      </c>
      <c r="B186" s="96"/>
      <c r="C186" s="96" t="s">
        <v>301</v>
      </c>
      <c r="D186" s="96" t="s">
        <v>302</v>
      </c>
      <c r="E186" s="96">
        <v>3</v>
      </c>
      <c r="F186" s="96">
        <v>0</v>
      </c>
      <c r="G186" s="96">
        <v>1</v>
      </c>
      <c r="H186" s="96">
        <v>0</v>
      </c>
      <c r="I186" s="96">
        <v>0</v>
      </c>
      <c r="J186" s="96">
        <v>1</v>
      </c>
      <c r="K186" s="96">
        <v>0</v>
      </c>
      <c r="L186" s="96">
        <v>0</v>
      </c>
      <c r="M186" s="96">
        <v>0</v>
      </c>
    </row>
    <row r="187" spans="1:13" s="97" customFormat="1">
      <c r="A187" s="96"/>
      <c r="B187" s="96"/>
      <c r="C187" s="96"/>
      <c r="D187" s="96" t="s">
        <v>303</v>
      </c>
      <c r="E187" s="96">
        <v>0</v>
      </c>
      <c r="F187" s="96">
        <v>0</v>
      </c>
      <c r="G187" s="96">
        <v>0</v>
      </c>
      <c r="H187" s="96">
        <v>0</v>
      </c>
      <c r="I187" s="96">
        <v>1</v>
      </c>
      <c r="J187" s="96">
        <v>0</v>
      </c>
      <c r="K187" s="96">
        <v>0</v>
      </c>
      <c r="L187" s="96">
        <v>0</v>
      </c>
      <c r="M187" s="96">
        <v>0</v>
      </c>
    </row>
    <row r="188" spans="1:13" s="97" customFormat="1">
      <c r="A188" s="96"/>
      <c r="B188" s="96"/>
      <c r="C188" s="96"/>
      <c r="D188" s="96" t="s">
        <v>304</v>
      </c>
      <c r="E188" s="96">
        <v>0</v>
      </c>
      <c r="F188" s="96">
        <v>0</v>
      </c>
      <c r="G188" s="96">
        <v>0</v>
      </c>
      <c r="H188" s="96">
        <v>0</v>
      </c>
      <c r="I188" s="96">
        <v>0</v>
      </c>
      <c r="J188" s="96">
        <v>1</v>
      </c>
      <c r="K188" s="96">
        <v>0</v>
      </c>
      <c r="L188" s="96">
        <v>0</v>
      </c>
      <c r="M188" s="96">
        <v>0</v>
      </c>
    </row>
    <row r="189" spans="1:13" s="97" customFormat="1">
      <c r="A189" s="96">
        <v>7</v>
      </c>
      <c r="B189" s="96"/>
      <c r="C189" s="96" t="s">
        <v>305</v>
      </c>
      <c r="D189" s="96" t="s">
        <v>306</v>
      </c>
      <c r="E189" s="96">
        <v>6</v>
      </c>
      <c r="F189" s="96">
        <v>0</v>
      </c>
      <c r="G189" s="96">
        <v>1</v>
      </c>
      <c r="H189" s="96">
        <v>0</v>
      </c>
      <c r="I189" s="96">
        <v>0</v>
      </c>
      <c r="J189" s="96">
        <v>0</v>
      </c>
      <c r="K189" s="96">
        <v>0</v>
      </c>
      <c r="L189" s="96">
        <v>0</v>
      </c>
      <c r="M189" s="96">
        <v>0</v>
      </c>
    </row>
    <row r="190" spans="1:13" s="97" customFormat="1">
      <c r="A190" s="98"/>
      <c r="B190" s="98"/>
      <c r="C190" s="98"/>
      <c r="D190" s="98"/>
      <c r="E190" s="98"/>
      <c r="F190" s="98"/>
      <c r="G190" s="98"/>
      <c r="H190" s="98"/>
      <c r="I190" s="98"/>
      <c r="J190" s="98"/>
      <c r="K190" s="98"/>
      <c r="L190" s="98"/>
      <c r="M190" s="98"/>
    </row>
    <row r="191" spans="1:13" s="97" customFormat="1">
      <c r="A191" s="96">
        <v>8</v>
      </c>
      <c r="B191" s="96" t="s">
        <v>282</v>
      </c>
      <c r="C191" s="96" t="s">
        <v>307</v>
      </c>
      <c r="D191" s="96" t="s">
        <v>308</v>
      </c>
      <c r="E191" s="96">
        <v>2</v>
      </c>
      <c r="F191" s="96">
        <v>0</v>
      </c>
      <c r="G191" s="96">
        <v>1</v>
      </c>
      <c r="H191" s="96">
        <v>0</v>
      </c>
      <c r="I191" s="96">
        <v>0</v>
      </c>
      <c r="J191" s="96">
        <v>0</v>
      </c>
      <c r="K191" s="96">
        <v>0</v>
      </c>
      <c r="L191" s="96">
        <v>0</v>
      </c>
      <c r="M191" s="96">
        <v>0</v>
      </c>
    </row>
    <row r="192" spans="1:13" s="97" customFormat="1">
      <c r="A192" s="96">
        <v>9</v>
      </c>
      <c r="B192" s="96"/>
      <c r="C192" s="96" t="s">
        <v>309</v>
      </c>
      <c r="D192" s="96" t="s">
        <v>310</v>
      </c>
      <c r="E192" s="96">
        <v>3</v>
      </c>
      <c r="F192" s="96">
        <v>0</v>
      </c>
      <c r="G192" s="96">
        <v>1</v>
      </c>
      <c r="H192" s="96">
        <v>0</v>
      </c>
      <c r="I192" s="96">
        <v>0</v>
      </c>
      <c r="J192" s="96">
        <v>0</v>
      </c>
      <c r="K192" s="96">
        <v>0</v>
      </c>
      <c r="L192" s="96">
        <v>0</v>
      </c>
      <c r="M192" s="96">
        <v>0</v>
      </c>
    </row>
    <row r="193" spans="1:13" s="97" customFormat="1">
      <c r="A193" s="96">
        <v>10</v>
      </c>
      <c r="B193" s="96"/>
      <c r="C193" s="96" t="s">
        <v>311</v>
      </c>
      <c r="D193" s="96" t="s">
        <v>312</v>
      </c>
      <c r="E193" s="96">
        <v>2</v>
      </c>
      <c r="F193" s="96">
        <v>0</v>
      </c>
      <c r="G193" s="96">
        <v>1</v>
      </c>
      <c r="H193" s="96">
        <v>0</v>
      </c>
      <c r="I193" s="96">
        <v>0</v>
      </c>
      <c r="J193" s="96">
        <v>0</v>
      </c>
      <c r="K193" s="96">
        <v>0</v>
      </c>
      <c r="L193" s="96">
        <v>0</v>
      </c>
      <c r="M193" s="96">
        <v>0</v>
      </c>
    </row>
    <row r="194" spans="1:13" s="97" customFormat="1">
      <c r="A194" s="96">
        <v>11</v>
      </c>
      <c r="B194" s="96"/>
      <c r="C194" s="96" t="s">
        <v>313</v>
      </c>
      <c r="D194" s="96" t="s">
        <v>314</v>
      </c>
      <c r="E194" s="96">
        <v>1</v>
      </c>
      <c r="F194" s="96">
        <v>0</v>
      </c>
      <c r="G194" s="96">
        <v>0</v>
      </c>
      <c r="H194" s="96">
        <v>0</v>
      </c>
      <c r="I194" s="96">
        <v>0</v>
      </c>
      <c r="J194" s="96">
        <v>0</v>
      </c>
      <c r="K194" s="96">
        <v>0</v>
      </c>
      <c r="L194" s="96">
        <v>1</v>
      </c>
      <c r="M194" s="96">
        <v>1</v>
      </c>
    </row>
    <row r="195" spans="1:13" s="97" customFormat="1" ht="26.4">
      <c r="A195" s="96">
        <v>12</v>
      </c>
      <c r="B195" s="96"/>
      <c r="C195" s="96" t="s">
        <v>315</v>
      </c>
      <c r="D195" s="96" t="s">
        <v>316</v>
      </c>
      <c r="E195" s="96">
        <v>1</v>
      </c>
      <c r="F195" s="96">
        <v>0</v>
      </c>
      <c r="G195" s="96">
        <v>0</v>
      </c>
      <c r="H195" s="96">
        <v>0</v>
      </c>
      <c r="I195" s="96">
        <v>0</v>
      </c>
      <c r="J195" s="96">
        <v>0</v>
      </c>
      <c r="K195" s="96">
        <v>0</v>
      </c>
      <c r="L195" s="96">
        <v>0</v>
      </c>
      <c r="M195" s="96">
        <v>0</v>
      </c>
    </row>
    <row r="196" spans="1:13" s="97" customFormat="1">
      <c r="A196" s="96"/>
      <c r="B196" s="96"/>
      <c r="C196" s="96"/>
      <c r="D196" s="96" t="s">
        <v>317</v>
      </c>
      <c r="E196" s="96">
        <v>0</v>
      </c>
      <c r="F196" s="96">
        <v>0</v>
      </c>
      <c r="G196" s="96">
        <v>0</v>
      </c>
      <c r="H196" s="96">
        <v>0</v>
      </c>
      <c r="I196" s="96">
        <v>0</v>
      </c>
      <c r="J196" s="96">
        <v>0</v>
      </c>
      <c r="K196" s="96">
        <v>0</v>
      </c>
      <c r="L196" s="96">
        <v>0</v>
      </c>
      <c r="M196" s="96">
        <v>1</v>
      </c>
    </row>
    <row r="197" spans="1:13" s="97" customFormat="1">
      <c r="A197" s="98"/>
      <c r="B197" s="98"/>
      <c r="C197" s="98"/>
      <c r="D197" s="98"/>
      <c r="E197" s="98"/>
      <c r="F197" s="98"/>
      <c r="G197" s="98"/>
      <c r="H197" s="98"/>
      <c r="I197" s="98"/>
      <c r="J197" s="98"/>
      <c r="K197" s="98"/>
      <c r="L197" s="98"/>
      <c r="M197" s="98"/>
    </row>
    <row r="198" spans="1:13" s="97" customFormat="1">
      <c r="A198" s="96">
        <v>13</v>
      </c>
      <c r="B198" s="96" t="s">
        <v>282</v>
      </c>
      <c r="C198" s="96" t="s">
        <v>318</v>
      </c>
      <c r="D198" s="96" t="s">
        <v>319</v>
      </c>
      <c r="E198" s="96">
        <v>2</v>
      </c>
      <c r="F198" s="96">
        <v>0</v>
      </c>
      <c r="G198" s="96">
        <v>0</v>
      </c>
      <c r="H198" s="96">
        <v>0</v>
      </c>
      <c r="I198" s="96">
        <v>0</v>
      </c>
      <c r="J198" s="96">
        <v>0</v>
      </c>
      <c r="K198" s="96">
        <v>0</v>
      </c>
      <c r="L198" s="96">
        <v>0</v>
      </c>
      <c r="M198" s="96">
        <v>1</v>
      </c>
    </row>
    <row r="199" spans="1:13" s="97" customFormat="1">
      <c r="A199" s="96">
        <v>14</v>
      </c>
      <c r="B199" s="96"/>
      <c r="C199" s="96" t="s">
        <v>320</v>
      </c>
      <c r="D199" s="96" t="s">
        <v>321</v>
      </c>
      <c r="E199" s="96">
        <v>1</v>
      </c>
      <c r="F199" s="96">
        <v>0</v>
      </c>
      <c r="G199" s="96">
        <v>0</v>
      </c>
      <c r="H199" s="96">
        <v>0</v>
      </c>
      <c r="I199" s="96">
        <v>0</v>
      </c>
      <c r="J199" s="96">
        <v>0</v>
      </c>
      <c r="K199" s="96">
        <v>0</v>
      </c>
      <c r="L199" s="96">
        <v>0</v>
      </c>
      <c r="M199" s="96">
        <v>0</v>
      </c>
    </row>
    <row r="200" spans="1:13" s="97" customFormat="1">
      <c r="A200" s="98"/>
      <c r="B200" s="98"/>
      <c r="C200" s="98"/>
      <c r="D200" s="98"/>
      <c r="E200" s="98"/>
      <c r="F200" s="98"/>
      <c r="G200" s="98"/>
      <c r="H200" s="98"/>
      <c r="I200" s="98"/>
      <c r="J200" s="98"/>
      <c r="K200" s="98"/>
      <c r="L200" s="98"/>
      <c r="M200" s="99"/>
    </row>
    <row r="201" spans="1:13" s="97" customFormat="1" ht="26.4">
      <c r="A201" s="100">
        <v>15</v>
      </c>
      <c r="B201" s="100" t="s">
        <v>322</v>
      </c>
      <c r="C201" s="100" t="s">
        <v>323</v>
      </c>
      <c r="D201" s="100" t="s">
        <v>324</v>
      </c>
      <c r="E201" s="100">
        <v>4</v>
      </c>
      <c r="F201" s="100">
        <v>0</v>
      </c>
      <c r="G201" s="100">
        <v>0</v>
      </c>
      <c r="H201" s="100">
        <v>1</v>
      </c>
      <c r="I201" s="100">
        <v>0</v>
      </c>
      <c r="J201" s="100">
        <v>0</v>
      </c>
      <c r="K201" s="100">
        <v>0</v>
      </c>
      <c r="L201" s="100">
        <v>0</v>
      </c>
      <c r="M201" s="100">
        <v>0</v>
      </c>
    </row>
    <row r="202" spans="1:13" s="97" customFormat="1">
      <c r="A202" s="100"/>
      <c r="B202" s="100"/>
      <c r="C202" s="100"/>
      <c r="D202" s="100" t="s">
        <v>314</v>
      </c>
      <c r="E202" s="100">
        <v>3</v>
      </c>
      <c r="F202" s="100">
        <v>0</v>
      </c>
      <c r="G202" s="100">
        <v>0</v>
      </c>
      <c r="H202" s="100">
        <v>1</v>
      </c>
      <c r="I202" s="100">
        <v>0</v>
      </c>
      <c r="J202" s="100">
        <v>0</v>
      </c>
      <c r="K202" s="100">
        <v>0</v>
      </c>
      <c r="L202" s="100">
        <v>0</v>
      </c>
      <c r="M202" s="100">
        <v>0</v>
      </c>
    </row>
    <row r="203" spans="1:13" s="97" customFormat="1">
      <c r="A203" s="100"/>
      <c r="B203" s="100"/>
      <c r="C203" s="100"/>
      <c r="D203" s="100" t="s">
        <v>325</v>
      </c>
      <c r="E203" s="100">
        <v>0</v>
      </c>
      <c r="F203" s="100">
        <v>0</v>
      </c>
      <c r="G203" s="100">
        <v>0</v>
      </c>
      <c r="H203" s="100">
        <v>0</v>
      </c>
      <c r="I203" s="100">
        <v>1</v>
      </c>
      <c r="J203" s="100">
        <v>0</v>
      </c>
      <c r="K203" s="100">
        <v>0</v>
      </c>
      <c r="L203" s="100">
        <v>0</v>
      </c>
      <c r="M203" s="100">
        <v>0</v>
      </c>
    </row>
    <row r="204" spans="1:13" s="97" customFormat="1" ht="26.4">
      <c r="A204" s="100">
        <v>16</v>
      </c>
      <c r="B204" s="100"/>
      <c r="C204" s="100" t="s">
        <v>326</v>
      </c>
      <c r="D204" s="100" t="s">
        <v>312</v>
      </c>
      <c r="E204" s="100">
        <v>3</v>
      </c>
      <c r="F204" s="100">
        <v>0</v>
      </c>
      <c r="G204" s="100">
        <v>1</v>
      </c>
      <c r="H204" s="100">
        <v>0</v>
      </c>
      <c r="I204" s="100">
        <v>0</v>
      </c>
      <c r="J204" s="100">
        <v>0</v>
      </c>
      <c r="K204" s="100">
        <v>0</v>
      </c>
      <c r="L204" s="100">
        <v>1</v>
      </c>
      <c r="M204" s="100">
        <v>0</v>
      </c>
    </row>
    <row r="205" spans="1:13" s="97" customFormat="1">
      <c r="A205" s="100"/>
      <c r="B205" s="100"/>
      <c r="C205" s="100"/>
      <c r="D205" s="100" t="s">
        <v>327</v>
      </c>
      <c r="E205" s="100">
        <v>0</v>
      </c>
      <c r="F205" s="100">
        <v>0</v>
      </c>
      <c r="G205" s="100">
        <v>0</v>
      </c>
      <c r="H205" s="100">
        <v>0</v>
      </c>
      <c r="I205" s="100">
        <v>0</v>
      </c>
      <c r="J205" s="101">
        <v>0</v>
      </c>
      <c r="K205" s="100">
        <v>0</v>
      </c>
      <c r="L205" s="100">
        <v>0</v>
      </c>
      <c r="M205" s="100">
        <v>1</v>
      </c>
    </row>
    <row r="206" spans="1:13" s="97" customFormat="1">
      <c r="A206" s="98"/>
      <c r="B206" s="98"/>
      <c r="C206" s="98"/>
      <c r="D206" s="98"/>
      <c r="E206" s="98"/>
      <c r="F206" s="98"/>
      <c r="G206" s="98"/>
      <c r="H206" s="98"/>
      <c r="I206" s="98"/>
      <c r="J206" s="98"/>
      <c r="K206" s="98"/>
      <c r="L206" s="98"/>
      <c r="M206" s="98"/>
    </row>
    <row r="207" spans="1:13" s="97" customFormat="1">
      <c r="A207" s="100">
        <v>17</v>
      </c>
      <c r="B207" s="100" t="s">
        <v>322</v>
      </c>
      <c r="C207" s="100" t="s">
        <v>318</v>
      </c>
      <c r="D207" s="100" t="s">
        <v>316</v>
      </c>
      <c r="E207" s="100">
        <v>4</v>
      </c>
      <c r="F207" s="100">
        <v>0</v>
      </c>
      <c r="G207" s="100">
        <v>0</v>
      </c>
      <c r="H207" s="100">
        <v>0</v>
      </c>
      <c r="I207" s="100">
        <v>0</v>
      </c>
      <c r="J207" s="100">
        <v>0</v>
      </c>
      <c r="K207" s="100">
        <v>0</v>
      </c>
      <c r="L207" s="100">
        <v>0</v>
      </c>
      <c r="M207" s="100">
        <v>0</v>
      </c>
    </row>
    <row r="208" spans="1:13" s="97" customFormat="1">
      <c r="A208" s="100">
        <v>18</v>
      </c>
      <c r="B208" s="100"/>
      <c r="C208" s="100" t="s">
        <v>328</v>
      </c>
      <c r="D208" s="100" t="s">
        <v>317</v>
      </c>
      <c r="E208" s="100">
        <v>0</v>
      </c>
      <c r="F208" s="100">
        <v>1</v>
      </c>
      <c r="G208" s="100">
        <v>0</v>
      </c>
      <c r="H208" s="100">
        <v>0</v>
      </c>
      <c r="I208" s="100">
        <v>0</v>
      </c>
      <c r="J208" s="100">
        <v>0</v>
      </c>
      <c r="K208" s="100">
        <v>0</v>
      </c>
      <c r="L208" s="100">
        <v>0</v>
      </c>
      <c r="M208" s="100">
        <v>0</v>
      </c>
    </row>
    <row r="209" spans="1:13" s="97" customFormat="1">
      <c r="A209" s="100"/>
      <c r="B209" s="100"/>
      <c r="C209" s="100"/>
      <c r="D209" s="100" t="s">
        <v>329</v>
      </c>
      <c r="E209" s="100">
        <v>0</v>
      </c>
      <c r="F209" s="100">
        <v>1</v>
      </c>
      <c r="G209" s="100">
        <v>0</v>
      </c>
      <c r="H209" s="100">
        <v>0</v>
      </c>
      <c r="I209" s="100">
        <v>0</v>
      </c>
      <c r="J209" s="100">
        <v>0</v>
      </c>
      <c r="K209" s="100">
        <v>0</v>
      </c>
      <c r="L209" s="100">
        <v>0</v>
      </c>
      <c r="M209" s="100">
        <v>0</v>
      </c>
    </row>
    <row r="210" spans="1:13" s="97" customFormat="1">
      <c r="A210" s="98"/>
      <c r="B210" s="98"/>
      <c r="C210" s="98"/>
      <c r="D210" s="98"/>
      <c r="E210" s="98"/>
      <c r="F210" s="98"/>
      <c r="G210" s="98"/>
      <c r="H210" s="98"/>
      <c r="I210" s="98"/>
      <c r="J210" s="98"/>
      <c r="K210" s="98"/>
      <c r="L210" s="98"/>
      <c r="M210" s="98"/>
    </row>
    <row r="211" spans="1:13" s="97" customFormat="1" ht="26.4">
      <c r="A211" s="100">
        <v>19</v>
      </c>
      <c r="B211" s="100" t="s">
        <v>322</v>
      </c>
      <c r="C211" s="100" t="s">
        <v>330</v>
      </c>
      <c r="D211" s="100" t="s">
        <v>331</v>
      </c>
      <c r="E211" s="100">
        <v>1</v>
      </c>
      <c r="F211" s="100">
        <v>0</v>
      </c>
      <c r="G211" s="100">
        <v>0</v>
      </c>
      <c r="H211" s="100">
        <v>0</v>
      </c>
      <c r="I211" s="100">
        <v>0</v>
      </c>
      <c r="J211" s="100">
        <v>0</v>
      </c>
      <c r="K211" s="100">
        <v>0</v>
      </c>
      <c r="L211" s="100">
        <v>0</v>
      </c>
      <c r="M211" s="100">
        <v>0</v>
      </c>
    </row>
    <row r="212" spans="1:13" s="97" customFormat="1">
      <c r="A212" s="100"/>
      <c r="B212" s="100"/>
      <c r="C212" s="100"/>
      <c r="D212" s="100" t="s">
        <v>308</v>
      </c>
      <c r="E212" s="100">
        <v>3</v>
      </c>
      <c r="F212" s="100">
        <v>0</v>
      </c>
      <c r="G212" s="100">
        <v>0</v>
      </c>
      <c r="H212" s="100">
        <v>1</v>
      </c>
      <c r="I212" s="100">
        <v>0</v>
      </c>
      <c r="J212" s="100">
        <v>0</v>
      </c>
      <c r="K212" s="100">
        <v>0</v>
      </c>
      <c r="L212" s="100">
        <v>0</v>
      </c>
      <c r="M212" s="100">
        <v>0</v>
      </c>
    </row>
    <row r="213" spans="1:13" s="97" customFormat="1">
      <c r="A213" s="100"/>
      <c r="B213" s="100"/>
      <c r="C213" s="100"/>
      <c r="D213" s="100" t="s">
        <v>332</v>
      </c>
      <c r="E213" s="100">
        <v>1</v>
      </c>
      <c r="F213" s="100">
        <v>0</v>
      </c>
      <c r="G213" s="100">
        <v>0</v>
      </c>
      <c r="H213" s="100">
        <v>1</v>
      </c>
      <c r="I213" s="100">
        <v>1</v>
      </c>
      <c r="J213" s="100">
        <v>0</v>
      </c>
      <c r="K213" s="100">
        <v>0</v>
      </c>
      <c r="L213" s="100">
        <v>0</v>
      </c>
      <c r="M213" s="100">
        <v>0</v>
      </c>
    </row>
    <row r="214" spans="1:13" s="97" customFormat="1">
      <c r="A214" s="100">
        <v>20</v>
      </c>
      <c r="B214" s="100"/>
      <c r="C214" s="100" t="s">
        <v>313</v>
      </c>
      <c r="D214" s="100" t="s">
        <v>298</v>
      </c>
      <c r="E214" s="100">
        <v>5</v>
      </c>
      <c r="F214" s="100">
        <v>0</v>
      </c>
      <c r="G214" s="100">
        <v>1</v>
      </c>
      <c r="H214" s="100">
        <v>0</v>
      </c>
      <c r="I214" s="100">
        <v>0</v>
      </c>
      <c r="J214" s="100">
        <v>0</v>
      </c>
      <c r="K214" s="100">
        <v>0</v>
      </c>
      <c r="L214" s="100">
        <v>1</v>
      </c>
      <c r="M214" s="100">
        <v>1</v>
      </c>
    </row>
    <row r="215" spans="1:13" s="97" customFormat="1">
      <c r="A215" s="98"/>
      <c r="B215" s="98"/>
      <c r="C215" s="98"/>
      <c r="D215" s="98"/>
      <c r="E215" s="98"/>
      <c r="F215" s="98"/>
      <c r="G215" s="98"/>
      <c r="H215" s="98"/>
      <c r="I215" s="98"/>
      <c r="J215" s="98"/>
      <c r="K215" s="98"/>
      <c r="L215" s="98"/>
      <c r="M215" s="98"/>
    </row>
    <row r="216" spans="1:13" s="97" customFormat="1" ht="26.4">
      <c r="A216" s="100">
        <v>21</v>
      </c>
      <c r="B216" s="100" t="s">
        <v>322</v>
      </c>
      <c r="C216" s="100" t="s">
        <v>333</v>
      </c>
      <c r="D216" s="100" t="s">
        <v>299</v>
      </c>
      <c r="E216" s="100">
        <v>1</v>
      </c>
      <c r="F216" s="100">
        <v>0</v>
      </c>
      <c r="G216" s="100">
        <v>1</v>
      </c>
      <c r="H216" s="100">
        <v>0</v>
      </c>
      <c r="I216" s="100">
        <v>0</v>
      </c>
      <c r="J216" s="100">
        <v>0</v>
      </c>
      <c r="K216" s="100">
        <v>0</v>
      </c>
      <c r="L216" s="100">
        <v>0</v>
      </c>
      <c r="M216" s="100">
        <v>0</v>
      </c>
    </row>
    <row r="217" spans="1:13" s="97" customFormat="1">
      <c r="A217" s="100"/>
      <c r="B217" s="100"/>
      <c r="C217" s="100"/>
      <c r="D217" s="100" t="s">
        <v>300</v>
      </c>
      <c r="E217" s="100">
        <v>1</v>
      </c>
      <c r="F217" s="100">
        <v>0</v>
      </c>
      <c r="G217" s="100">
        <v>0</v>
      </c>
      <c r="H217" s="100">
        <v>0</v>
      </c>
      <c r="I217" s="100">
        <v>0</v>
      </c>
      <c r="J217" s="100">
        <v>0</v>
      </c>
      <c r="K217" s="100">
        <v>0</v>
      </c>
      <c r="L217" s="100">
        <v>0</v>
      </c>
      <c r="M217" s="100">
        <v>0</v>
      </c>
    </row>
    <row r="218" spans="1:13" s="97" customFormat="1">
      <c r="A218" s="100"/>
      <c r="B218" s="100"/>
      <c r="C218" s="100"/>
      <c r="D218" s="100" t="s">
        <v>334</v>
      </c>
      <c r="E218" s="100">
        <v>4</v>
      </c>
      <c r="F218" s="100">
        <v>0</v>
      </c>
      <c r="G218" s="100">
        <v>0</v>
      </c>
      <c r="H218" s="100">
        <v>1</v>
      </c>
      <c r="I218" s="100">
        <v>0</v>
      </c>
      <c r="J218" s="100">
        <v>0</v>
      </c>
      <c r="K218" s="100">
        <v>0</v>
      </c>
      <c r="L218" s="100">
        <v>0</v>
      </c>
      <c r="M218" s="100">
        <v>0</v>
      </c>
    </row>
    <row r="219" spans="1:13" s="97" customFormat="1">
      <c r="A219" s="100"/>
      <c r="B219" s="100"/>
      <c r="C219" s="100"/>
      <c r="D219" s="100" t="s">
        <v>302</v>
      </c>
      <c r="E219" s="100">
        <v>0</v>
      </c>
      <c r="F219" s="100">
        <v>0</v>
      </c>
      <c r="G219" s="100">
        <v>0</v>
      </c>
      <c r="H219" s="100">
        <v>0</v>
      </c>
      <c r="I219" s="100">
        <v>1</v>
      </c>
      <c r="J219" s="100">
        <v>1</v>
      </c>
      <c r="K219" s="100">
        <v>0</v>
      </c>
      <c r="L219" s="100">
        <v>0</v>
      </c>
      <c r="M219" s="100">
        <v>0</v>
      </c>
    </row>
    <row r="220" spans="1:13" s="97" customFormat="1">
      <c r="A220" s="100"/>
      <c r="B220" s="100"/>
      <c r="C220" s="100"/>
      <c r="D220" s="100" t="s">
        <v>303</v>
      </c>
      <c r="E220" s="100">
        <v>0</v>
      </c>
      <c r="F220" s="100">
        <v>0</v>
      </c>
      <c r="G220" s="100">
        <v>0</v>
      </c>
      <c r="H220" s="100">
        <v>0</v>
      </c>
      <c r="I220" s="100">
        <v>0</v>
      </c>
      <c r="J220" s="100">
        <v>1</v>
      </c>
      <c r="K220" s="100">
        <v>0</v>
      </c>
      <c r="L220" s="100">
        <v>0</v>
      </c>
      <c r="M220" s="100">
        <v>0</v>
      </c>
    </row>
    <row r="221" spans="1:13" s="97" customFormat="1">
      <c r="A221" s="100"/>
      <c r="B221" s="100"/>
      <c r="C221" s="100"/>
      <c r="D221" s="100" t="s">
        <v>304</v>
      </c>
      <c r="E221" s="100">
        <v>2</v>
      </c>
      <c r="F221" s="100">
        <v>0</v>
      </c>
      <c r="G221" s="100">
        <v>0</v>
      </c>
      <c r="H221" s="100">
        <v>1</v>
      </c>
      <c r="I221" s="100">
        <v>0</v>
      </c>
      <c r="J221" s="100">
        <v>0</v>
      </c>
      <c r="K221" s="100">
        <v>0</v>
      </c>
      <c r="L221" s="100">
        <v>0</v>
      </c>
      <c r="M221" s="100">
        <v>0</v>
      </c>
    </row>
    <row r="222" spans="1:13" s="97" customFormat="1">
      <c r="A222" s="100">
        <v>22</v>
      </c>
      <c r="B222" s="100"/>
      <c r="C222" s="100" t="s">
        <v>313</v>
      </c>
      <c r="D222" s="100" t="s">
        <v>335</v>
      </c>
      <c r="E222" s="100">
        <v>2</v>
      </c>
      <c r="F222" s="100">
        <v>1</v>
      </c>
      <c r="G222" s="100">
        <v>1</v>
      </c>
      <c r="H222" s="100">
        <v>0</v>
      </c>
      <c r="I222" s="100">
        <v>0</v>
      </c>
      <c r="J222" s="100">
        <v>0</v>
      </c>
      <c r="K222" s="100">
        <v>0</v>
      </c>
      <c r="L222" s="100">
        <v>0</v>
      </c>
      <c r="M222" s="100">
        <v>1</v>
      </c>
    </row>
    <row r="223" spans="1:13" s="97" customFormat="1">
      <c r="A223" s="100"/>
      <c r="B223" s="100"/>
      <c r="C223" s="100"/>
      <c r="D223" s="100" t="s">
        <v>336</v>
      </c>
      <c r="E223" s="100">
        <v>1</v>
      </c>
      <c r="F223" s="100">
        <v>0</v>
      </c>
      <c r="G223" s="100">
        <v>0</v>
      </c>
      <c r="H223" s="100">
        <v>0</v>
      </c>
      <c r="I223" s="100">
        <v>0</v>
      </c>
      <c r="J223" s="100">
        <v>0</v>
      </c>
      <c r="K223" s="100">
        <v>0</v>
      </c>
      <c r="L223" s="100">
        <v>0</v>
      </c>
      <c r="M223" s="100">
        <v>0</v>
      </c>
    </row>
    <row r="224" spans="1:13" s="97" customFormat="1">
      <c r="A224" s="100"/>
      <c r="B224" s="100"/>
      <c r="C224" s="100"/>
      <c r="D224" s="100" t="s">
        <v>306</v>
      </c>
      <c r="E224" s="100">
        <v>0</v>
      </c>
      <c r="F224" s="100">
        <v>0</v>
      </c>
      <c r="G224" s="100">
        <v>0</v>
      </c>
      <c r="H224" s="100">
        <v>0</v>
      </c>
      <c r="I224" s="100">
        <v>0</v>
      </c>
      <c r="J224" s="100">
        <v>0</v>
      </c>
      <c r="K224" s="100">
        <v>0</v>
      </c>
      <c r="L224" s="100">
        <v>1</v>
      </c>
      <c r="M224" s="100">
        <v>0</v>
      </c>
    </row>
    <row r="225" spans="1:17" s="97" customFormat="1">
      <c r="A225" s="100"/>
      <c r="B225" s="100"/>
      <c r="C225" s="100"/>
      <c r="D225" s="100" t="s">
        <v>337</v>
      </c>
      <c r="E225" s="100">
        <v>0</v>
      </c>
      <c r="F225" s="100">
        <v>1</v>
      </c>
      <c r="G225" s="100">
        <v>0</v>
      </c>
      <c r="H225" s="100">
        <v>0</v>
      </c>
      <c r="I225" s="100">
        <v>0</v>
      </c>
      <c r="J225" s="100">
        <v>0</v>
      </c>
      <c r="K225" s="100">
        <v>0</v>
      </c>
      <c r="L225" s="100">
        <v>0</v>
      </c>
      <c r="M225" s="100">
        <v>0</v>
      </c>
    </row>
    <row r="226" spans="1:17" s="97" customFormat="1" ht="26.4">
      <c r="A226" s="100">
        <v>23</v>
      </c>
      <c r="B226" s="100"/>
      <c r="C226" s="100" t="s">
        <v>338</v>
      </c>
      <c r="D226" s="100" t="s">
        <v>298</v>
      </c>
      <c r="E226" s="100">
        <v>3</v>
      </c>
      <c r="F226" s="100">
        <v>0</v>
      </c>
      <c r="G226" s="100">
        <v>1</v>
      </c>
      <c r="H226" s="100">
        <v>0</v>
      </c>
      <c r="I226" s="100">
        <v>0</v>
      </c>
      <c r="J226" s="100">
        <v>0</v>
      </c>
      <c r="K226" s="100">
        <v>0</v>
      </c>
      <c r="L226" s="100">
        <v>0</v>
      </c>
      <c r="M226" s="100">
        <v>0</v>
      </c>
    </row>
    <row r="227" spans="1:17" s="97" customFormat="1">
      <c r="A227" s="98"/>
      <c r="B227" s="98"/>
      <c r="C227" s="98"/>
      <c r="D227" s="98"/>
      <c r="E227" s="98"/>
      <c r="F227" s="98"/>
      <c r="G227" s="98"/>
      <c r="H227" s="98"/>
      <c r="I227" s="98"/>
      <c r="J227" s="98"/>
      <c r="K227" s="98"/>
      <c r="L227" s="99"/>
      <c r="M227" s="99"/>
    </row>
    <row r="228" spans="1:17" s="97" customFormat="1">
      <c r="A228" s="102">
        <v>24</v>
      </c>
      <c r="B228" s="102" t="s">
        <v>339</v>
      </c>
      <c r="C228" s="102" t="s">
        <v>340</v>
      </c>
      <c r="D228" s="102" t="s">
        <v>316</v>
      </c>
      <c r="E228" s="102">
        <v>1</v>
      </c>
      <c r="F228" s="102">
        <v>0</v>
      </c>
      <c r="G228" s="102">
        <v>0</v>
      </c>
      <c r="H228" s="102">
        <v>0</v>
      </c>
      <c r="I228" s="102">
        <v>0</v>
      </c>
      <c r="J228" s="102">
        <v>0</v>
      </c>
      <c r="K228" s="102">
        <v>0</v>
      </c>
      <c r="L228" s="102">
        <v>0</v>
      </c>
      <c r="M228" s="102">
        <v>0</v>
      </c>
    </row>
    <row r="229" spans="1:17" s="10" customFormat="1"/>
    <row r="230" spans="1:17" s="10" customFormat="1">
      <c r="A230" s="54" t="s">
        <v>341</v>
      </c>
    </row>
    <row r="231" spans="1:17" s="10" customFormat="1"/>
    <row r="232" spans="1:17" s="10" customFormat="1" ht="45" customHeight="1">
      <c r="A232" s="115" t="s">
        <v>380</v>
      </c>
    </row>
    <row r="233" spans="1:17" s="10" customFormat="1" ht="15" customHeight="1">
      <c r="A233" s="54"/>
    </row>
    <row r="234" spans="1:17" s="10" customFormat="1" ht="26.4">
      <c r="A234" s="51" t="s">
        <v>200</v>
      </c>
      <c r="B234" s="66" t="s">
        <v>80</v>
      </c>
      <c r="C234" s="66" t="s">
        <v>81</v>
      </c>
      <c r="D234" s="91" t="s">
        <v>82</v>
      </c>
      <c r="E234" s="91" t="s">
        <v>83</v>
      </c>
    </row>
    <row r="235" spans="1:17" s="10" customFormat="1" ht="26.4">
      <c r="A235" s="92">
        <v>1</v>
      </c>
      <c r="B235" s="93" t="s">
        <v>348</v>
      </c>
      <c r="C235" s="92">
        <v>12</v>
      </c>
      <c r="D235" s="63">
        <v>9380</v>
      </c>
      <c r="E235" s="63">
        <f>C235*D235</f>
        <v>112560</v>
      </c>
      <c r="Q235" s="9" t="s">
        <v>342</v>
      </c>
    </row>
    <row r="236" spans="1:17" s="10" customFormat="1" ht="26.4">
      <c r="A236" s="71">
        <v>2</v>
      </c>
      <c r="B236" s="72" t="s">
        <v>352</v>
      </c>
      <c r="C236" s="71">
        <v>6</v>
      </c>
      <c r="D236" s="90">
        <v>10640</v>
      </c>
      <c r="E236" s="90">
        <f t="shared" ref="E236:E240" si="12">C236*D236</f>
        <v>63840</v>
      </c>
      <c r="Q236" s="9" t="s">
        <v>343</v>
      </c>
    </row>
    <row r="237" spans="1:17" s="10" customFormat="1">
      <c r="A237" s="92">
        <v>3</v>
      </c>
      <c r="B237" s="72" t="s">
        <v>349</v>
      </c>
      <c r="C237" s="71">
        <v>17</v>
      </c>
      <c r="D237" s="90">
        <v>20300</v>
      </c>
      <c r="E237" s="90">
        <f t="shared" si="12"/>
        <v>345100</v>
      </c>
      <c r="Q237" s="9" t="s">
        <v>344</v>
      </c>
    </row>
    <row r="238" spans="1:17" s="10" customFormat="1">
      <c r="A238" s="71">
        <v>4</v>
      </c>
      <c r="B238" s="72" t="s">
        <v>350</v>
      </c>
      <c r="C238" s="71">
        <v>6</v>
      </c>
      <c r="D238" s="90">
        <v>23240</v>
      </c>
      <c r="E238" s="90">
        <f t="shared" si="12"/>
        <v>139440</v>
      </c>
      <c r="Q238" s="9" t="s">
        <v>345</v>
      </c>
    </row>
    <row r="239" spans="1:17" s="10" customFormat="1" ht="30.6" customHeight="1">
      <c r="A239" s="92">
        <v>5</v>
      </c>
      <c r="B239" s="109" t="s">
        <v>351</v>
      </c>
      <c r="C239" s="112">
        <v>11</v>
      </c>
      <c r="D239" s="63">
        <v>17360</v>
      </c>
      <c r="E239" s="90">
        <f t="shared" si="12"/>
        <v>190960</v>
      </c>
      <c r="Q239" s="9" t="s">
        <v>346</v>
      </c>
    </row>
    <row r="240" spans="1:17" s="10" customFormat="1" ht="30.6" customHeight="1">
      <c r="A240" s="71">
        <v>6</v>
      </c>
      <c r="B240" s="94" t="s">
        <v>86</v>
      </c>
      <c r="C240" s="71">
        <v>1</v>
      </c>
      <c r="D240" s="94">
        <v>25000</v>
      </c>
      <c r="E240" s="94">
        <f t="shared" si="12"/>
        <v>25000</v>
      </c>
      <c r="Q240" s="9"/>
    </row>
    <row r="241" spans="1:17" s="10" customFormat="1" ht="13.2" customHeight="1">
      <c r="A241" s="144" t="s">
        <v>87</v>
      </c>
      <c r="B241" s="145"/>
      <c r="C241" s="145"/>
      <c r="D241" s="146"/>
      <c r="E241" s="91">
        <f>SUM(E235:E240)</f>
        <v>876900</v>
      </c>
    </row>
    <row r="242" spans="1:17" s="10" customFormat="1"/>
    <row r="243" spans="1:17" s="10" customFormat="1">
      <c r="A243" s="6" t="s">
        <v>357</v>
      </c>
    </row>
    <row r="244" spans="1:17" s="10" customFormat="1">
      <c r="A244" s="6" t="s">
        <v>360</v>
      </c>
    </row>
    <row r="245" spans="1:17" s="10" customFormat="1">
      <c r="A245" s="6" t="s">
        <v>361</v>
      </c>
    </row>
    <row r="246" spans="1:17" s="10" customFormat="1"/>
    <row r="247" spans="1:17" s="10" customFormat="1">
      <c r="A247" s="54" t="s">
        <v>381</v>
      </c>
    </row>
    <row r="248" spans="1:17" s="10" customFormat="1" ht="19.2" customHeight="1">
      <c r="A248" s="51" t="s">
        <v>200</v>
      </c>
      <c r="B248" s="66" t="s">
        <v>80</v>
      </c>
      <c r="C248" s="66" t="s">
        <v>81</v>
      </c>
      <c r="D248" s="91" t="s">
        <v>82</v>
      </c>
      <c r="E248" s="91" t="s">
        <v>83</v>
      </c>
    </row>
    <row r="249" spans="1:17" s="10" customFormat="1" ht="37.200000000000003" customHeight="1">
      <c r="A249" s="92">
        <v>1</v>
      </c>
      <c r="B249" s="93" t="s">
        <v>354</v>
      </c>
      <c r="C249" s="92">
        <v>17</v>
      </c>
      <c r="D249" s="63">
        <v>3900</v>
      </c>
      <c r="E249" s="63">
        <f>C249*D249</f>
        <v>66300</v>
      </c>
      <c r="Q249" s="9" t="s">
        <v>342</v>
      </c>
    </row>
    <row r="250" spans="1:17" s="10" customFormat="1" ht="31.8" customHeight="1">
      <c r="A250" s="71">
        <v>2</v>
      </c>
      <c r="B250" s="72" t="s">
        <v>353</v>
      </c>
      <c r="C250" s="71">
        <v>6</v>
      </c>
      <c r="D250" s="90">
        <v>4600</v>
      </c>
      <c r="E250" s="90">
        <f t="shared" ref="E250:E253" si="13">C250*D250</f>
        <v>27600</v>
      </c>
      <c r="Q250" s="9" t="s">
        <v>343</v>
      </c>
    </row>
    <row r="251" spans="1:17" s="10" customFormat="1" ht="30" customHeight="1">
      <c r="A251" s="92">
        <v>3</v>
      </c>
      <c r="B251" s="72" t="s">
        <v>355</v>
      </c>
      <c r="C251" s="71">
        <v>23</v>
      </c>
      <c r="D251" s="90">
        <v>6600</v>
      </c>
      <c r="E251" s="90">
        <f t="shared" si="13"/>
        <v>151800</v>
      </c>
      <c r="Q251" s="9" t="s">
        <v>347</v>
      </c>
    </row>
    <row r="252" spans="1:17" s="10" customFormat="1" ht="42" customHeight="1">
      <c r="A252" s="71">
        <v>4</v>
      </c>
      <c r="B252" s="72" t="s">
        <v>356</v>
      </c>
      <c r="C252" s="71">
        <v>11</v>
      </c>
      <c r="D252" s="90">
        <v>3900</v>
      </c>
      <c r="E252" s="90">
        <f t="shared" si="13"/>
        <v>42900</v>
      </c>
      <c r="Q252" s="9" t="s">
        <v>346</v>
      </c>
    </row>
    <row r="253" spans="1:17" s="10" customFormat="1" ht="31.2" customHeight="1">
      <c r="A253" s="71">
        <v>5</v>
      </c>
      <c r="B253" s="94" t="s">
        <v>86</v>
      </c>
      <c r="C253" s="71">
        <v>1</v>
      </c>
      <c r="D253" s="104">
        <v>25000</v>
      </c>
      <c r="E253" s="94">
        <f t="shared" si="13"/>
        <v>25000</v>
      </c>
      <c r="Q253" s="9"/>
    </row>
    <row r="254" spans="1:17" s="10" customFormat="1">
      <c r="A254" s="144" t="s">
        <v>87</v>
      </c>
      <c r="B254" s="145"/>
      <c r="C254" s="145"/>
      <c r="D254" s="146"/>
      <c r="E254" s="91">
        <f>SUM(E249:E253)</f>
        <v>313600</v>
      </c>
    </row>
    <row r="255" spans="1:17" s="10" customFormat="1"/>
    <row r="256" spans="1:17" s="10" customFormat="1"/>
    <row r="257" spans="1:6" ht="13.2" customHeight="1">
      <c r="A257" s="173" t="s">
        <v>378</v>
      </c>
      <c r="B257" s="174"/>
      <c r="C257" s="174"/>
      <c r="D257" s="174"/>
      <c r="E257" s="174"/>
      <c r="F257" s="175"/>
    </row>
    <row r="258" spans="1:6" ht="409.2" customHeight="1">
      <c r="A258" s="176"/>
      <c r="B258" s="177"/>
      <c r="C258" s="177"/>
      <c r="D258" s="177"/>
      <c r="E258" s="177"/>
      <c r="F258" s="178"/>
    </row>
  </sheetData>
  <mergeCells count="28">
    <mergeCell ref="B116:C116"/>
    <mergeCell ref="E116:F116"/>
    <mergeCell ref="A99:D99"/>
    <mergeCell ref="A10:D10"/>
    <mergeCell ref="A38:D38"/>
    <mergeCell ref="A59:D59"/>
    <mergeCell ref="A63:B63"/>
    <mergeCell ref="A21:D21"/>
    <mergeCell ref="A79:D79"/>
    <mergeCell ref="A117:F117"/>
    <mergeCell ref="A125:F125"/>
    <mergeCell ref="A151:F151"/>
    <mergeCell ref="A143:F143"/>
    <mergeCell ref="A135:F135"/>
    <mergeCell ref="E134:F134"/>
    <mergeCell ref="B134:C134"/>
    <mergeCell ref="B124:C124"/>
    <mergeCell ref="A257:F258"/>
    <mergeCell ref="E124:F124"/>
    <mergeCell ref="B142:C142"/>
    <mergeCell ref="E142:F142"/>
    <mergeCell ref="B150:C150"/>
    <mergeCell ref="E150:F150"/>
    <mergeCell ref="A154:B154"/>
    <mergeCell ref="A163:D163"/>
    <mergeCell ref="A159:D159"/>
    <mergeCell ref="A241:D241"/>
    <mergeCell ref="A254:D254"/>
  </mergeCells>
  <pageMargins left="0.7" right="0.7" top="0.75" bottom="0.75" header="0.3" footer="0.3"/>
  <pageSetup orientation="portrait" horizontalDpi="0"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0"/>
  <sheetViews>
    <sheetView workbookViewId="0">
      <selection activeCell="C20" sqref="C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6" width="8.88671875" style="7"/>
    <col min="7" max="7" width="26.88671875" style="9" bestFit="1" customWidth="1"/>
    <col min="8" max="8" width="12.33203125" style="9" customWidth="1"/>
    <col min="9" max="9" width="27.5546875" style="7" customWidth="1"/>
    <col min="10" max="16384" width="8.88671875" style="7"/>
  </cols>
  <sheetData>
    <row r="1" spans="1:7">
      <c r="A1" s="7" t="s">
        <v>127</v>
      </c>
    </row>
    <row r="2" spans="1:7">
      <c r="A2" s="79" t="s">
        <v>250</v>
      </c>
    </row>
    <row r="3" spans="1:7">
      <c r="A3" s="58" t="s">
        <v>79</v>
      </c>
      <c r="B3" s="58" t="s">
        <v>80</v>
      </c>
      <c r="C3" s="58" t="s">
        <v>81</v>
      </c>
      <c r="D3" s="58" t="s">
        <v>82</v>
      </c>
      <c r="E3" s="58" t="s">
        <v>83</v>
      </c>
    </row>
    <row r="4" spans="1:7" ht="28.8">
      <c r="A4" s="74" t="s">
        <v>147</v>
      </c>
      <c r="B4" s="24" t="s">
        <v>171</v>
      </c>
      <c r="C4" s="74">
        <v>5</v>
      </c>
      <c r="D4" s="74">
        <v>6780</v>
      </c>
      <c r="E4" s="74">
        <f t="shared" ref="E4:E11" si="0">C4*D4</f>
        <v>33900</v>
      </c>
      <c r="G4" s="9">
        <f>3390*2</f>
        <v>6780</v>
      </c>
    </row>
    <row r="5" spans="1:7">
      <c r="A5" s="74">
        <v>2</v>
      </c>
      <c r="B5" s="74" t="s">
        <v>137</v>
      </c>
      <c r="C5" s="74">
        <v>1</v>
      </c>
      <c r="D5" s="74">
        <v>8800</v>
      </c>
      <c r="E5" s="74">
        <f t="shared" si="0"/>
        <v>8800</v>
      </c>
      <c r="G5" s="9">
        <f>4410*2</f>
        <v>8820</v>
      </c>
    </row>
    <row r="6" spans="1:7">
      <c r="A6" s="74">
        <v>3</v>
      </c>
      <c r="B6" s="74" t="s">
        <v>188</v>
      </c>
      <c r="C6" s="74">
        <v>1</v>
      </c>
      <c r="D6" s="74">
        <v>3500</v>
      </c>
      <c r="E6" s="74">
        <f t="shared" si="0"/>
        <v>3500</v>
      </c>
    </row>
    <row r="7" spans="1:7" ht="26.4">
      <c r="A7" s="74">
        <v>4</v>
      </c>
      <c r="B7" s="74" t="s">
        <v>134</v>
      </c>
      <c r="C7" s="74">
        <v>1</v>
      </c>
      <c r="D7" s="74">
        <v>11500</v>
      </c>
      <c r="E7" s="74">
        <f t="shared" si="0"/>
        <v>11500</v>
      </c>
    </row>
    <row r="8" spans="1:7">
      <c r="A8" s="74">
        <v>6</v>
      </c>
      <c r="B8" s="74" t="s">
        <v>116</v>
      </c>
      <c r="C8" s="74">
        <v>12</v>
      </c>
      <c r="D8" s="74">
        <v>175</v>
      </c>
      <c r="E8" s="74">
        <f t="shared" si="0"/>
        <v>2100</v>
      </c>
    </row>
    <row r="9" spans="1:7" ht="26.4">
      <c r="A9" s="74">
        <v>7</v>
      </c>
      <c r="B9" s="74" t="s">
        <v>222</v>
      </c>
      <c r="C9" s="74">
        <v>180</v>
      </c>
      <c r="D9" s="74">
        <v>95</v>
      </c>
      <c r="E9" s="74">
        <f t="shared" si="0"/>
        <v>17100</v>
      </c>
    </row>
    <row r="10" spans="1:7">
      <c r="A10" s="74">
        <v>8</v>
      </c>
      <c r="B10" s="74" t="s">
        <v>175</v>
      </c>
      <c r="C10" s="74">
        <v>5</v>
      </c>
      <c r="D10" s="74">
        <v>100</v>
      </c>
      <c r="E10" s="74">
        <f t="shared" si="0"/>
        <v>500</v>
      </c>
    </row>
    <row r="11" spans="1:7">
      <c r="A11" s="74">
        <v>9</v>
      </c>
      <c r="B11" s="74" t="s">
        <v>86</v>
      </c>
      <c r="C11" s="74">
        <v>1</v>
      </c>
      <c r="D11" s="74">
        <v>9000</v>
      </c>
      <c r="E11" s="74">
        <f t="shared" si="0"/>
        <v>9000</v>
      </c>
    </row>
    <row r="12" spans="1:7">
      <c r="A12" s="144" t="s">
        <v>87</v>
      </c>
      <c r="B12" s="145"/>
      <c r="C12" s="145"/>
      <c r="D12" s="146"/>
      <c r="E12" s="58">
        <f>SUM(E4:E11)</f>
        <v>86400</v>
      </c>
    </row>
    <row r="13" spans="1:7">
      <c r="A13" s="75"/>
      <c r="B13" s="75"/>
      <c r="C13" s="75"/>
      <c r="D13" s="75"/>
      <c r="E13" s="75"/>
    </row>
    <row r="14" spans="1:7" ht="14.4" customHeight="1">
      <c r="A14" s="188" t="s">
        <v>260</v>
      </c>
      <c r="B14" s="188"/>
      <c r="C14" s="188"/>
      <c r="D14" s="188"/>
      <c r="E14" s="188"/>
    </row>
    <row r="15" spans="1:7">
      <c r="A15" s="75"/>
      <c r="B15" s="75"/>
      <c r="C15" s="75"/>
      <c r="D15" s="75"/>
      <c r="E15" s="75"/>
    </row>
    <row r="16" spans="1:7">
      <c r="A16" s="6" t="s">
        <v>223</v>
      </c>
      <c r="B16" s="75"/>
      <c r="C16" s="75"/>
      <c r="D16" s="75"/>
      <c r="E16" s="75"/>
    </row>
    <row r="17" spans="1:8">
      <c r="A17" s="6"/>
      <c r="B17" s="75"/>
      <c r="C17" s="75"/>
      <c r="D17" s="75"/>
      <c r="E17" s="75"/>
    </row>
    <row r="18" spans="1:8">
      <c r="A18" s="6" t="s">
        <v>129</v>
      </c>
      <c r="B18" s="75"/>
      <c r="C18" s="75"/>
      <c r="D18" s="75"/>
      <c r="E18" s="75"/>
    </row>
    <row r="19" spans="1:8">
      <c r="A19" s="6" t="s">
        <v>141</v>
      </c>
      <c r="B19" s="75"/>
      <c r="C19" s="75"/>
      <c r="D19" s="75"/>
      <c r="E19" s="75"/>
    </row>
    <row r="20" spans="1:8">
      <c r="A20" s="6" t="s">
        <v>142</v>
      </c>
      <c r="B20" s="75"/>
      <c r="C20" s="75"/>
      <c r="D20" s="75"/>
      <c r="E20" s="75"/>
    </row>
    <row r="21" spans="1:8">
      <c r="A21" s="6" t="s">
        <v>161</v>
      </c>
      <c r="B21" s="75"/>
      <c r="C21" s="75"/>
      <c r="D21" s="75"/>
      <c r="E21" s="75"/>
    </row>
    <row r="22" spans="1:8">
      <c r="A22" s="6" t="s">
        <v>162</v>
      </c>
      <c r="B22" s="75"/>
      <c r="C22" s="75"/>
      <c r="D22" s="75"/>
      <c r="E22" s="75"/>
    </row>
    <row r="23" spans="1:8">
      <c r="A23" s="6"/>
      <c r="B23" s="75"/>
      <c r="C23" s="75"/>
      <c r="D23" s="75"/>
      <c r="E23" s="75"/>
    </row>
    <row r="24" spans="1:8">
      <c r="A24" s="6" t="s">
        <v>143</v>
      </c>
      <c r="B24" s="75"/>
      <c r="C24" s="75"/>
      <c r="D24" s="75"/>
      <c r="E24" s="75"/>
    </row>
    <row r="25" spans="1:8">
      <c r="A25" s="6" t="s">
        <v>255</v>
      </c>
      <c r="B25" s="75"/>
      <c r="C25" s="75"/>
      <c r="D25" s="75"/>
      <c r="E25" s="75"/>
    </row>
    <row r="27" spans="1:8">
      <c r="A27" s="6" t="s">
        <v>128</v>
      </c>
    </row>
    <row r="28" spans="1:8">
      <c r="A28" s="54" t="s">
        <v>251</v>
      </c>
    </row>
    <row r="29" spans="1:8">
      <c r="A29" s="58" t="s">
        <v>79</v>
      </c>
      <c r="B29" s="58" t="s">
        <v>80</v>
      </c>
      <c r="C29" s="58" t="s">
        <v>81</v>
      </c>
      <c r="D29" s="58" t="s">
        <v>82</v>
      </c>
      <c r="E29" s="58" t="s">
        <v>83</v>
      </c>
    </row>
    <row r="30" spans="1:8" ht="16.2" customHeight="1">
      <c r="A30" s="74" t="s">
        <v>147</v>
      </c>
      <c r="B30" s="74" t="s">
        <v>257</v>
      </c>
      <c r="C30" s="74">
        <v>5</v>
      </c>
      <c r="D30" s="74">
        <v>2620</v>
      </c>
      <c r="E30" s="74">
        <f t="shared" ref="E30:E38" si="1">C30*D30</f>
        <v>13100</v>
      </c>
      <c r="H30" s="9">
        <f>1310*2</f>
        <v>2620</v>
      </c>
    </row>
    <row r="31" spans="1:8" ht="19.2" customHeight="1">
      <c r="A31" s="74">
        <v>2</v>
      </c>
      <c r="B31" s="74" t="s">
        <v>178</v>
      </c>
      <c r="C31" s="74">
        <v>1</v>
      </c>
      <c r="D31" s="74">
        <v>5800</v>
      </c>
      <c r="E31" s="74">
        <f t="shared" si="1"/>
        <v>5800</v>
      </c>
      <c r="H31" s="9">
        <f>2900*2</f>
        <v>5800</v>
      </c>
    </row>
    <row r="32" spans="1:8">
      <c r="A32" s="74">
        <v>3</v>
      </c>
      <c r="B32" s="74" t="s">
        <v>172</v>
      </c>
      <c r="C32" s="74">
        <v>10</v>
      </c>
      <c r="D32" s="74">
        <v>60</v>
      </c>
      <c r="E32" s="74">
        <f t="shared" si="1"/>
        <v>600</v>
      </c>
    </row>
    <row r="33" spans="1:5">
      <c r="A33" s="74">
        <v>4</v>
      </c>
      <c r="B33" s="74" t="s">
        <v>173</v>
      </c>
      <c r="C33" s="74">
        <v>5</v>
      </c>
      <c r="D33" s="74">
        <v>45</v>
      </c>
      <c r="E33" s="74">
        <f t="shared" si="1"/>
        <v>225</v>
      </c>
    </row>
    <row r="34" spans="1:5">
      <c r="A34" s="74">
        <v>5</v>
      </c>
      <c r="B34" s="74" t="s">
        <v>174</v>
      </c>
      <c r="C34" s="74">
        <v>1</v>
      </c>
      <c r="D34" s="74">
        <v>1890</v>
      </c>
      <c r="E34" s="74">
        <f t="shared" si="1"/>
        <v>1890</v>
      </c>
    </row>
    <row r="35" spans="1:5">
      <c r="A35" s="74">
        <v>6</v>
      </c>
      <c r="B35" s="74" t="s">
        <v>188</v>
      </c>
      <c r="C35" s="74">
        <v>1</v>
      </c>
      <c r="D35" s="74">
        <v>3500</v>
      </c>
      <c r="E35" s="74">
        <f t="shared" si="1"/>
        <v>3500</v>
      </c>
    </row>
    <row r="36" spans="1:5">
      <c r="A36" s="74">
        <v>7</v>
      </c>
      <c r="B36" s="74" t="s">
        <v>175</v>
      </c>
      <c r="C36" s="74">
        <v>5</v>
      </c>
      <c r="D36" s="74">
        <v>100</v>
      </c>
      <c r="E36" s="74">
        <f t="shared" si="1"/>
        <v>500</v>
      </c>
    </row>
    <row r="37" spans="1:5" ht="37.799999999999997" customHeight="1">
      <c r="A37" s="74">
        <v>8</v>
      </c>
      <c r="B37" s="74" t="s">
        <v>252</v>
      </c>
      <c r="C37" s="74">
        <v>180</v>
      </c>
      <c r="D37" s="74">
        <v>80</v>
      </c>
      <c r="E37" s="74">
        <f t="shared" si="1"/>
        <v>14400</v>
      </c>
    </row>
    <row r="38" spans="1:5">
      <c r="A38" s="74">
        <v>9</v>
      </c>
      <c r="B38" s="74" t="s">
        <v>86</v>
      </c>
      <c r="C38" s="74">
        <v>1</v>
      </c>
      <c r="D38" s="74">
        <v>9000</v>
      </c>
      <c r="E38" s="74">
        <f t="shared" si="1"/>
        <v>9000</v>
      </c>
    </row>
    <row r="39" spans="1:5">
      <c r="A39" s="144" t="s">
        <v>87</v>
      </c>
      <c r="B39" s="145"/>
      <c r="C39" s="145"/>
      <c r="D39" s="146"/>
      <c r="E39" s="58">
        <f>SUM(E30:E38)</f>
        <v>49015</v>
      </c>
    </row>
    <row r="41" spans="1:5">
      <c r="A41" s="188" t="s">
        <v>260</v>
      </c>
      <c r="B41" s="188"/>
      <c r="C41" s="188"/>
      <c r="D41" s="188"/>
      <c r="E41" s="188"/>
    </row>
    <row r="43" spans="1:5">
      <c r="A43" s="76" t="s">
        <v>253</v>
      </c>
    </row>
    <row r="45" spans="1:5" ht="14.4">
      <c r="A45" s="77" t="s">
        <v>129</v>
      </c>
    </row>
    <row r="46" spans="1:5" ht="14.4">
      <c r="A46" s="77" t="s">
        <v>141</v>
      </c>
    </row>
    <row r="47" spans="1:5" ht="14.4">
      <c r="A47" s="78" t="s">
        <v>180</v>
      </c>
    </row>
    <row r="48" spans="1:5" ht="14.4">
      <c r="A48" s="78" t="s">
        <v>181</v>
      </c>
    </row>
    <row r="50" spans="1:5">
      <c r="A50" s="6" t="s">
        <v>143</v>
      </c>
    </row>
    <row r="51" spans="1:5">
      <c r="A51" s="7" t="s">
        <v>256</v>
      </c>
    </row>
    <row r="59" spans="1:5" ht="13.8" thickBot="1"/>
    <row r="60" spans="1:5" ht="14.4" thickBot="1">
      <c r="A60" s="80" t="s">
        <v>79</v>
      </c>
      <c r="B60" s="81" t="s">
        <v>80</v>
      </c>
      <c r="C60" s="81" t="s">
        <v>81</v>
      </c>
      <c r="D60" s="81" t="s">
        <v>82</v>
      </c>
      <c r="E60" s="81" t="s">
        <v>83</v>
      </c>
    </row>
    <row r="61" spans="1:5" ht="14.4" thickBot="1">
      <c r="A61" s="82">
        <v>1</v>
      </c>
      <c r="B61" s="83" t="s">
        <v>258</v>
      </c>
      <c r="C61" s="83">
        <v>5</v>
      </c>
      <c r="D61" s="83">
        <v>6100</v>
      </c>
      <c r="E61" s="83">
        <v>30500</v>
      </c>
    </row>
    <row r="62" spans="1:5" ht="14.4" thickBot="1">
      <c r="A62" s="82">
        <v>2</v>
      </c>
      <c r="B62" s="83" t="s">
        <v>259</v>
      </c>
      <c r="C62" s="83">
        <v>1</v>
      </c>
      <c r="D62" s="83">
        <v>5800</v>
      </c>
      <c r="E62" s="83">
        <v>5800</v>
      </c>
    </row>
    <row r="63" spans="1:5" ht="14.4" thickBot="1">
      <c r="A63" s="82">
        <v>3</v>
      </c>
      <c r="B63" s="83" t="s">
        <v>172</v>
      </c>
      <c r="C63" s="83">
        <v>10</v>
      </c>
      <c r="D63" s="83">
        <v>60</v>
      </c>
      <c r="E63" s="83">
        <v>600</v>
      </c>
    </row>
    <row r="64" spans="1:5" ht="14.4" thickBot="1">
      <c r="A64" s="82">
        <v>4</v>
      </c>
      <c r="B64" s="83" t="s">
        <v>173</v>
      </c>
      <c r="C64" s="83">
        <v>5</v>
      </c>
      <c r="D64" s="83">
        <v>45</v>
      </c>
      <c r="E64" s="83">
        <v>225</v>
      </c>
    </row>
    <row r="65" spans="1:5" ht="14.4" thickBot="1">
      <c r="A65" s="82">
        <v>5</v>
      </c>
      <c r="B65" s="83" t="s">
        <v>174</v>
      </c>
      <c r="C65" s="83">
        <v>1</v>
      </c>
      <c r="D65" s="83">
        <v>1890</v>
      </c>
      <c r="E65" s="83">
        <v>1890</v>
      </c>
    </row>
    <row r="66" spans="1:5" ht="14.4" thickBot="1">
      <c r="A66" s="82">
        <v>6</v>
      </c>
      <c r="B66" s="83" t="s">
        <v>188</v>
      </c>
      <c r="C66" s="83">
        <v>1</v>
      </c>
      <c r="D66" s="83">
        <v>3500</v>
      </c>
      <c r="E66" s="83">
        <v>3500</v>
      </c>
    </row>
    <row r="67" spans="1:5" ht="14.4" thickBot="1">
      <c r="A67" s="82">
        <v>7</v>
      </c>
      <c r="B67" s="83" t="s">
        <v>175</v>
      </c>
      <c r="C67" s="83">
        <v>5</v>
      </c>
      <c r="D67" s="83">
        <v>100</v>
      </c>
      <c r="E67" s="83">
        <v>500</v>
      </c>
    </row>
    <row r="68" spans="1:5" ht="28.2" thickBot="1">
      <c r="A68" s="82">
        <v>8</v>
      </c>
      <c r="B68" s="83" t="s">
        <v>252</v>
      </c>
      <c r="C68" s="83">
        <v>180</v>
      </c>
      <c r="D68" s="83">
        <v>80</v>
      </c>
      <c r="E68" s="83">
        <v>14400</v>
      </c>
    </row>
    <row r="69" spans="1:5" ht="14.4" thickBot="1">
      <c r="A69" s="82">
        <v>9</v>
      </c>
      <c r="B69" s="83" t="s">
        <v>86</v>
      </c>
      <c r="C69" s="83">
        <v>1</v>
      </c>
      <c r="D69" s="83">
        <v>9000</v>
      </c>
      <c r="E69" s="83">
        <v>9000</v>
      </c>
    </row>
    <row r="70" spans="1:5" ht="14.4" thickBot="1">
      <c r="A70" s="199" t="s">
        <v>87</v>
      </c>
      <c r="B70" s="200"/>
      <c r="C70" s="200"/>
      <c r="D70" s="201"/>
      <c r="E70" s="84">
        <v>66415</v>
      </c>
    </row>
  </sheetData>
  <mergeCells count="5">
    <mergeCell ref="A12:D12"/>
    <mergeCell ref="A39:D39"/>
    <mergeCell ref="A70:D70"/>
    <mergeCell ref="A14:E14"/>
    <mergeCell ref="A41:E41"/>
  </mergeCells>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workbookViewId="0">
      <selection activeCell="A2" sqref="A2:E20"/>
    </sheetView>
  </sheetViews>
  <sheetFormatPr defaultRowHeight="13.2"/>
  <cols>
    <col min="1" max="1" width="7.21875" style="7" customWidth="1"/>
    <col min="2" max="2" width="40.6640625" style="9" customWidth="1"/>
    <col min="3" max="3" width="8.88671875" style="9"/>
    <col min="4" max="4" width="11.109375" style="7" customWidth="1"/>
    <col min="5" max="5" width="11.6640625" style="7" customWidth="1"/>
    <col min="6" max="16384" width="8.88671875" style="7"/>
  </cols>
  <sheetData>
    <row r="1" spans="1:5">
      <c r="A1" s="7" t="s">
        <v>127</v>
      </c>
    </row>
    <row r="2" spans="1:5">
      <c r="A2" s="79" t="s">
        <v>250</v>
      </c>
    </row>
    <row r="3" spans="1:5">
      <c r="A3" s="86" t="s">
        <v>79</v>
      </c>
      <c r="B3" s="86" t="s">
        <v>80</v>
      </c>
      <c r="C3" s="86" t="s">
        <v>81</v>
      </c>
      <c r="D3" s="86" t="s">
        <v>82</v>
      </c>
      <c r="E3" s="86" t="s">
        <v>83</v>
      </c>
    </row>
    <row r="4" spans="1:5" ht="28.8">
      <c r="A4" s="85" t="s">
        <v>147</v>
      </c>
      <c r="B4" s="24" t="s">
        <v>171</v>
      </c>
      <c r="C4" s="85">
        <v>5</v>
      </c>
      <c r="D4" s="85">
        <v>6780</v>
      </c>
      <c r="E4" s="85">
        <f t="shared" ref="E4:E10" si="0">C4*D4</f>
        <v>33900</v>
      </c>
    </row>
    <row r="5" spans="1:5">
      <c r="A5" s="85">
        <v>2</v>
      </c>
      <c r="B5" s="85" t="s">
        <v>137</v>
      </c>
      <c r="C5" s="85">
        <v>1</v>
      </c>
      <c r="D5" s="85">
        <v>8800</v>
      </c>
      <c r="E5" s="85">
        <f t="shared" si="0"/>
        <v>8800</v>
      </c>
    </row>
    <row r="6" spans="1:5">
      <c r="A6" s="85">
        <v>3</v>
      </c>
      <c r="B6" s="85" t="s">
        <v>188</v>
      </c>
      <c r="C6" s="85">
        <v>1</v>
      </c>
      <c r="D6" s="85">
        <v>3500</v>
      </c>
      <c r="E6" s="85">
        <f t="shared" si="0"/>
        <v>3500</v>
      </c>
    </row>
    <row r="7" spans="1:5" ht="26.4">
      <c r="A7" s="85">
        <v>4</v>
      </c>
      <c r="B7" s="85" t="s">
        <v>134</v>
      </c>
      <c r="C7" s="85">
        <v>1</v>
      </c>
      <c r="D7" s="85">
        <v>11500</v>
      </c>
      <c r="E7" s="85">
        <f t="shared" si="0"/>
        <v>11500</v>
      </c>
    </row>
    <row r="8" spans="1:5">
      <c r="A8" s="85">
        <v>5</v>
      </c>
      <c r="B8" s="85" t="s">
        <v>116</v>
      </c>
      <c r="C8" s="85">
        <v>12</v>
      </c>
      <c r="D8" s="85">
        <v>175</v>
      </c>
      <c r="E8" s="85">
        <f t="shared" si="0"/>
        <v>2100</v>
      </c>
    </row>
    <row r="9" spans="1:5">
      <c r="A9" s="85">
        <v>6</v>
      </c>
      <c r="B9" s="85" t="s">
        <v>175</v>
      </c>
      <c r="C9" s="85">
        <v>5</v>
      </c>
      <c r="D9" s="85">
        <v>100</v>
      </c>
      <c r="E9" s="85">
        <f t="shared" si="0"/>
        <v>500</v>
      </c>
    </row>
    <row r="10" spans="1:5">
      <c r="A10" s="85">
        <v>7</v>
      </c>
      <c r="B10" s="85" t="s">
        <v>86</v>
      </c>
      <c r="C10" s="85">
        <v>1</v>
      </c>
      <c r="D10" s="85">
        <v>9000</v>
      </c>
      <c r="E10" s="85">
        <f t="shared" si="0"/>
        <v>9000</v>
      </c>
    </row>
    <row r="11" spans="1:5">
      <c r="A11" s="144" t="s">
        <v>87</v>
      </c>
      <c r="B11" s="145"/>
      <c r="C11" s="145"/>
      <c r="D11" s="146"/>
      <c r="E11" s="86">
        <f>SUM(E4:E10)</f>
        <v>69300</v>
      </c>
    </row>
    <row r="12" spans="1:5">
      <c r="A12" s="75"/>
      <c r="B12" s="75"/>
      <c r="C12" s="75"/>
      <c r="D12" s="75"/>
      <c r="E12" s="75"/>
    </row>
    <row r="13" spans="1:5">
      <c r="A13" s="6" t="s">
        <v>129</v>
      </c>
      <c r="B13" s="75"/>
      <c r="C13" s="75"/>
      <c r="D13" s="75"/>
      <c r="E13" s="75"/>
    </row>
    <row r="14" spans="1:5">
      <c r="A14" s="6" t="s">
        <v>141</v>
      </c>
      <c r="B14" s="75"/>
      <c r="C14" s="75"/>
      <c r="D14" s="75"/>
      <c r="E14" s="75"/>
    </row>
    <row r="15" spans="1:5">
      <c r="A15" s="6" t="s">
        <v>142</v>
      </c>
      <c r="B15" s="75"/>
      <c r="C15" s="75"/>
      <c r="D15" s="75"/>
      <c r="E15" s="75"/>
    </row>
    <row r="16" spans="1:5">
      <c r="A16" s="6" t="s">
        <v>161</v>
      </c>
      <c r="B16" s="75"/>
      <c r="C16" s="75"/>
      <c r="D16" s="75"/>
      <c r="E16" s="75"/>
    </row>
    <row r="17" spans="1:5">
      <c r="A17" s="6" t="s">
        <v>162</v>
      </c>
      <c r="B17" s="75"/>
      <c r="C17" s="75"/>
      <c r="D17" s="75"/>
      <c r="E17" s="75"/>
    </row>
    <row r="18" spans="1:5">
      <c r="A18" s="6"/>
      <c r="B18" s="75"/>
      <c r="C18" s="75"/>
      <c r="D18" s="75"/>
      <c r="E18" s="75"/>
    </row>
    <row r="19" spans="1:5">
      <c r="A19" s="6" t="s">
        <v>143</v>
      </c>
      <c r="B19" s="75"/>
      <c r="C19" s="75"/>
      <c r="D19" s="75"/>
      <c r="E19" s="75"/>
    </row>
    <row r="20" spans="1:5">
      <c r="A20" s="6" t="s">
        <v>255</v>
      </c>
      <c r="B20" s="75"/>
      <c r="C20" s="75"/>
      <c r="D20" s="75"/>
      <c r="E20" s="75"/>
    </row>
    <row r="22" spans="1:5">
      <c r="A22" s="6" t="s">
        <v>128</v>
      </c>
    </row>
    <row r="23" spans="1:5">
      <c r="A23" s="54" t="s">
        <v>251</v>
      </c>
    </row>
    <row r="24" spans="1:5">
      <c r="A24" s="86" t="s">
        <v>79</v>
      </c>
      <c r="B24" s="86" t="s">
        <v>80</v>
      </c>
      <c r="C24" s="86" t="s">
        <v>81</v>
      </c>
      <c r="D24" s="86" t="s">
        <v>82</v>
      </c>
      <c r="E24" s="86" t="s">
        <v>83</v>
      </c>
    </row>
    <row r="25" spans="1:5" ht="16.2" customHeight="1">
      <c r="A25" s="85" t="s">
        <v>147</v>
      </c>
      <c r="B25" s="85" t="s">
        <v>257</v>
      </c>
      <c r="C25" s="85">
        <v>5</v>
      </c>
      <c r="D25" s="85">
        <v>2620</v>
      </c>
      <c r="E25" s="85">
        <f t="shared" ref="E25:E32" si="1">C25*D25</f>
        <v>13100</v>
      </c>
    </row>
    <row r="26" spans="1:5" ht="19.2" customHeight="1">
      <c r="A26" s="85">
        <v>2</v>
      </c>
      <c r="B26" s="85" t="s">
        <v>178</v>
      </c>
      <c r="C26" s="85">
        <v>1</v>
      </c>
      <c r="D26" s="85">
        <v>5800</v>
      </c>
      <c r="E26" s="85">
        <f t="shared" si="1"/>
        <v>5800</v>
      </c>
    </row>
    <row r="27" spans="1:5">
      <c r="A27" s="85">
        <v>3</v>
      </c>
      <c r="B27" s="85" t="s">
        <v>172</v>
      </c>
      <c r="C27" s="85">
        <v>10</v>
      </c>
      <c r="D27" s="85">
        <v>60</v>
      </c>
      <c r="E27" s="85">
        <f t="shared" si="1"/>
        <v>600</v>
      </c>
    </row>
    <row r="28" spans="1:5">
      <c r="A28" s="85">
        <v>4</v>
      </c>
      <c r="B28" s="85" t="s">
        <v>173</v>
      </c>
      <c r="C28" s="85">
        <v>5</v>
      </c>
      <c r="D28" s="85">
        <v>45</v>
      </c>
      <c r="E28" s="85">
        <f t="shared" si="1"/>
        <v>225</v>
      </c>
    </row>
    <row r="29" spans="1:5">
      <c r="A29" s="85">
        <v>5</v>
      </c>
      <c r="B29" s="85" t="s">
        <v>174</v>
      </c>
      <c r="C29" s="85">
        <v>1</v>
      </c>
      <c r="D29" s="85">
        <v>1890</v>
      </c>
      <c r="E29" s="85">
        <f t="shared" si="1"/>
        <v>1890</v>
      </c>
    </row>
    <row r="30" spans="1:5">
      <c r="A30" s="85">
        <v>6</v>
      </c>
      <c r="B30" s="85" t="s">
        <v>188</v>
      </c>
      <c r="C30" s="85">
        <v>1</v>
      </c>
      <c r="D30" s="85">
        <v>3500</v>
      </c>
      <c r="E30" s="85">
        <f t="shared" si="1"/>
        <v>3500</v>
      </c>
    </row>
    <row r="31" spans="1:5">
      <c r="A31" s="85">
        <v>7</v>
      </c>
      <c r="B31" s="85" t="s">
        <v>175</v>
      </c>
      <c r="C31" s="85">
        <v>5</v>
      </c>
      <c r="D31" s="85">
        <v>100</v>
      </c>
      <c r="E31" s="85">
        <f t="shared" si="1"/>
        <v>500</v>
      </c>
    </row>
    <row r="32" spans="1:5">
      <c r="A32" s="85">
        <v>8</v>
      </c>
      <c r="B32" s="85" t="s">
        <v>86</v>
      </c>
      <c r="C32" s="85">
        <v>1</v>
      </c>
      <c r="D32" s="85">
        <v>9000</v>
      </c>
      <c r="E32" s="85">
        <f t="shared" si="1"/>
        <v>9000</v>
      </c>
    </row>
    <row r="33" spans="1:5">
      <c r="A33" s="144" t="s">
        <v>87</v>
      </c>
      <c r="B33" s="145"/>
      <c r="C33" s="145"/>
      <c r="D33" s="146"/>
      <c r="E33" s="86">
        <f>SUM(E25:E32)</f>
        <v>34615</v>
      </c>
    </row>
    <row r="35" spans="1:5" ht="14.4">
      <c r="A35" s="77" t="s">
        <v>129</v>
      </c>
    </row>
    <row r="36" spans="1:5" ht="14.4">
      <c r="A36" s="77" t="s">
        <v>141</v>
      </c>
    </row>
    <row r="37" spans="1:5" ht="14.4">
      <c r="A37" s="78" t="s">
        <v>180</v>
      </c>
    </row>
    <row r="38" spans="1:5" ht="14.4">
      <c r="A38" s="78" t="s">
        <v>181</v>
      </c>
    </row>
    <row r="40" spans="1:5">
      <c r="A40" s="6" t="s">
        <v>143</v>
      </c>
    </row>
    <row r="41" spans="1:5">
      <c r="A41" s="7" t="s">
        <v>256</v>
      </c>
    </row>
  </sheetData>
  <mergeCells count="2">
    <mergeCell ref="A11:D11"/>
    <mergeCell ref="A33:D33"/>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H9" sqref="H9"/>
    </sheetView>
  </sheetViews>
  <sheetFormatPr defaultRowHeight="14.4"/>
  <cols>
    <col min="1" max="1" width="7.109375" customWidth="1"/>
    <col min="2" max="2" width="31.44140625" customWidth="1"/>
  </cols>
  <sheetData>
    <row r="1" spans="1:3">
      <c r="A1" s="114" t="s">
        <v>79</v>
      </c>
      <c r="B1" s="114" t="s">
        <v>80</v>
      </c>
      <c r="C1" s="114" t="s">
        <v>82</v>
      </c>
    </row>
    <row r="2" spans="1:3" ht="46.2" customHeight="1">
      <c r="A2" s="113">
        <v>1</v>
      </c>
      <c r="B2" s="113" t="s">
        <v>382</v>
      </c>
      <c r="C2" s="113">
        <v>414000</v>
      </c>
    </row>
    <row r="3" spans="1:3">
      <c r="A3" s="113">
        <v>2</v>
      </c>
      <c r="B3" s="113" t="s">
        <v>383</v>
      </c>
      <c r="C3" s="113">
        <v>96000</v>
      </c>
    </row>
    <row r="4" spans="1:3" ht="26.4">
      <c r="A4" s="113">
        <v>3</v>
      </c>
      <c r="B4" s="113" t="s">
        <v>86</v>
      </c>
      <c r="C4" s="113">
        <v>25000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D18" sqref="D18"/>
    </sheetView>
  </sheetViews>
  <sheetFormatPr defaultRowHeight="14.4"/>
  <cols>
    <col min="1" max="1" width="7" customWidth="1"/>
    <col min="2" max="2" width="43.109375" customWidth="1"/>
    <col min="3" max="3" width="6.6640625" customWidth="1"/>
  </cols>
  <sheetData>
    <row r="1" spans="1:8">
      <c r="A1" s="117" t="s">
        <v>79</v>
      </c>
      <c r="B1" s="117" t="s">
        <v>80</v>
      </c>
      <c r="C1" s="117" t="s">
        <v>81</v>
      </c>
      <c r="D1" s="117" t="s">
        <v>82</v>
      </c>
      <c r="E1" s="117" t="s">
        <v>83</v>
      </c>
    </row>
    <row r="2" spans="1:8">
      <c r="A2" s="116">
        <v>1</v>
      </c>
      <c r="B2" s="116" t="s">
        <v>385</v>
      </c>
      <c r="C2" s="116">
        <v>1</v>
      </c>
      <c r="D2" s="116">
        <v>117000</v>
      </c>
      <c r="E2" s="116">
        <f t="shared" ref="E2:E5" si="0">C2*D2</f>
        <v>117000</v>
      </c>
      <c r="G2">
        <v>65000</v>
      </c>
    </row>
    <row r="3" spans="1:8">
      <c r="A3" s="116">
        <v>2</v>
      </c>
      <c r="B3" s="116" t="s">
        <v>386</v>
      </c>
      <c r="C3" s="116">
        <v>16</v>
      </c>
      <c r="D3" s="116">
        <v>3600</v>
      </c>
      <c r="E3" s="116">
        <f t="shared" si="0"/>
        <v>57600</v>
      </c>
      <c r="G3">
        <v>2450</v>
      </c>
      <c r="H3">
        <v>3450</v>
      </c>
    </row>
    <row r="4" spans="1:8">
      <c r="A4" s="116">
        <v>3</v>
      </c>
      <c r="B4" s="116" t="s">
        <v>384</v>
      </c>
      <c r="C4" s="116">
        <v>1</v>
      </c>
      <c r="D4" s="116">
        <v>5000</v>
      </c>
      <c r="E4" s="116">
        <f t="shared" si="0"/>
        <v>5000</v>
      </c>
    </row>
    <row r="5" spans="1:8" ht="16.2" customHeight="1">
      <c r="A5" s="116">
        <v>4</v>
      </c>
      <c r="B5" s="116" t="s">
        <v>86</v>
      </c>
      <c r="C5" s="116">
        <v>1</v>
      </c>
      <c r="D5" s="116">
        <v>5000</v>
      </c>
      <c r="E5" s="116">
        <f t="shared" si="0"/>
        <v>5000</v>
      </c>
    </row>
    <row r="6" spans="1:8">
      <c r="A6" s="144" t="s">
        <v>87</v>
      </c>
      <c r="B6" s="145"/>
      <c r="C6" s="145"/>
      <c r="D6" s="146"/>
      <c r="E6" s="117">
        <f>SUM(E2:E5)</f>
        <v>184600</v>
      </c>
    </row>
  </sheetData>
  <mergeCells count="1">
    <mergeCell ref="A6:D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4"/>
  <sheetViews>
    <sheetView topLeftCell="A37" workbookViewId="0">
      <selection activeCell="B51" sqref="B51"/>
    </sheetView>
  </sheetViews>
  <sheetFormatPr defaultRowHeight="13.2"/>
  <cols>
    <col min="1" max="1" width="6.33203125" style="9" customWidth="1"/>
    <col min="2" max="2" width="66.5546875" style="7" customWidth="1"/>
    <col min="3" max="3" width="5.6640625" style="7" customWidth="1"/>
    <col min="4" max="4" width="7" style="7" customWidth="1"/>
    <col min="5" max="5" width="8.88671875" style="10" customWidth="1"/>
    <col min="6" max="6" width="13.77734375" style="10" customWidth="1"/>
    <col min="7" max="7" width="8.88671875" style="7"/>
    <col min="8" max="8" width="17.44140625" style="7" customWidth="1"/>
    <col min="9" max="16384" width="8.88671875" style="7"/>
  </cols>
  <sheetData>
    <row r="1" spans="1:6">
      <c r="A1" s="13">
        <v>1</v>
      </c>
      <c r="B1" s="151" t="s">
        <v>27</v>
      </c>
      <c r="C1" s="151"/>
      <c r="D1" s="151"/>
      <c r="E1" s="151"/>
      <c r="F1" s="151"/>
    </row>
    <row r="2" spans="1:6" ht="26.4">
      <c r="A2" s="3" t="s">
        <v>0</v>
      </c>
      <c r="B2" s="3" t="s">
        <v>1</v>
      </c>
      <c r="C2" s="3" t="s">
        <v>20</v>
      </c>
      <c r="D2" s="3" t="s">
        <v>114</v>
      </c>
      <c r="E2" s="3" t="s">
        <v>19</v>
      </c>
      <c r="F2" s="3" t="s">
        <v>2</v>
      </c>
    </row>
    <row r="3" spans="1:6">
      <c r="A3" s="12" t="s">
        <v>28</v>
      </c>
      <c r="B3" s="12" t="s">
        <v>29</v>
      </c>
      <c r="C3" s="8"/>
      <c r="D3" s="8"/>
      <c r="E3" s="2"/>
      <c r="F3" s="2"/>
    </row>
    <row r="4" spans="1:6" ht="39.6">
      <c r="A4" s="8"/>
      <c r="B4" s="8" t="s">
        <v>73</v>
      </c>
      <c r="C4" s="8"/>
      <c r="D4" s="8"/>
      <c r="E4" s="2"/>
      <c r="F4" s="2"/>
    </row>
    <row r="5" spans="1:6" ht="157.19999999999999" customHeight="1">
      <c r="A5" s="12" t="s">
        <v>30</v>
      </c>
      <c r="B5" s="8" t="s">
        <v>74</v>
      </c>
      <c r="C5" s="14">
        <v>1</v>
      </c>
      <c r="D5" s="12" t="s">
        <v>31</v>
      </c>
      <c r="E5" s="2">
        <v>375000</v>
      </c>
      <c r="F5" s="2">
        <f>E5*C5</f>
        <v>375000</v>
      </c>
    </row>
    <row r="6" spans="1:6" ht="92.4">
      <c r="A6" s="12" t="s">
        <v>32</v>
      </c>
      <c r="B6" s="12" t="s">
        <v>33</v>
      </c>
      <c r="C6" s="14">
        <v>1</v>
      </c>
      <c r="D6" s="12" t="s">
        <v>34</v>
      </c>
      <c r="E6" s="2">
        <v>780000</v>
      </c>
      <c r="F6" s="2">
        <f>E6*C6</f>
        <v>780000</v>
      </c>
    </row>
    <row r="7" spans="1:6" ht="132">
      <c r="A7" s="150" t="s">
        <v>35</v>
      </c>
      <c r="B7" s="8" t="s">
        <v>75</v>
      </c>
      <c r="C7" s="152">
        <v>2</v>
      </c>
      <c r="D7" s="150" t="s">
        <v>34</v>
      </c>
      <c r="E7" s="153">
        <v>567000</v>
      </c>
      <c r="F7" s="153">
        <f>E7*C7</f>
        <v>1134000</v>
      </c>
    </row>
    <row r="8" spans="1:6">
      <c r="A8" s="150"/>
      <c r="B8" s="12" t="s">
        <v>36</v>
      </c>
      <c r="C8" s="152"/>
      <c r="D8" s="150"/>
      <c r="E8" s="153"/>
      <c r="F8" s="153"/>
    </row>
    <row r="9" spans="1:6" ht="15" customHeight="1">
      <c r="A9" s="150"/>
      <c r="B9" s="12" t="s">
        <v>37</v>
      </c>
      <c r="C9" s="152"/>
      <c r="D9" s="150"/>
      <c r="E9" s="153"/>
      <c r="F9" s="153"/>
    </row>
    <row r="10" spans="1:6" ht="15" customHeight="1">
      <c r="A10" s="150"/>
      <c r="B10" s="12" t="s">
        <v>38</v>
      </c>
      <c r="C10" s="152"/>
      <c r="D10" s="150"/>
      <c r="E10" s="153"/>
      <c r="F10" s="153"/>
    </row>
    <row r="11" spans="1:6">
      <c r="A11" s="150"/>
      <c r="B11" s="12" t="s">
        <v>39</v>
      </c>
      <c r="C11" s="152"/>
      <c r="D11" s="150"/>
      <c r="E11" s="153"/>
      <c r="F11" s="153"/>
    </row>
    <row r="12" spans="1:6" ht="15" customHeight="1">
      <c r="A12" s="150"/>
      <c r="B12" s="12" t="s">
        <v>40</v>
      </c>
      <c r="C12" s="152"/>
      <c r="D12" s="150"/>
      <c r="E12" s="153"/>
      <c r="F12" s="153"/>
    </row>
    <row r="13" spans="1:6">
      <c r="A13" s="150"/>
      <c r="B13" s="12" t="s">
        <v>41</v>
      </c>
      <c r="C13" s="152"/>
      <c r="D13" s="150"/>
      <c r="E13" s="153"/>
      <c r="F13" s="153"/>
    </row>
    <row r="14" spans="1:6" ht="15" customHeight="1">
      <c r="A14" s="150"/>
      <c r="B14" s="12" t="s">
        <v>42</v>
      </c>
      <c r="C14" s="152"/>
      <c r="D14" s="150"/>
      <c r="E14" s="153"/>
      <c r="F14" s="153"/>
    </row>
    <row r="15" spans="1:6" ht="15" customHeight="1">
      <c r="A15" s="150"/>
      <c r="B15" s="12" t="s">
        <v>43</v>
      </c>
      <c r="C15" s="152"/>
      <c r="D15" s="150"/>
      <c r="E15" s="153"/>
      <c r="F15" s="153"/>
    </row>
    <row r="16" spans="1:6" ht="158.4">
      <c r="A16" s="12" t="s">
        <v>44</v>
      </c>
      <c r="B16" s="12" t="s">
        <v>45</v>
      </c>
      <c r="C16" s="14">
        <v>1</v>
      </c>
      <c r="D16" s="12" t="s">
        <v>34</v>
      </c>
      <c r="E16" s="2">
        <v>441000</v>
      </c>
      <c r="F16" s="2">
        <f>E16*C16</f>
        <v>441000</v>
      </c>
    </row>
    <row r="17" spans="1:6" s="19" customFormat="1">
      <c r="A17" s="21"/>
      <c r="B17" s="16"/>
      <c r="C17" s="17"/>
      <c r="D17" s="16"/>
      <c r="E17" s="18"/>
      <c r="F17" s="22"/>
    </row>
    <row r="18" spans="1:6" s="19" customFormat="1">
      <c r="A18" s="23"/>
      <c r="B18" s="20"/>
      <c r="C18" s="15"/>
      <c r="D18" s="15"/>
      <c r="E18" s="18"/>
      <c r="F18" s="22"/>
    </row>
    <row r="19" spans="1:6" ht="39.6" customHeight="1">
      <c r="A19" s="13">
        <v>2</v>
      </c>
      <c r="B19" s="147" t="s">
        <v>46</v>
      </c>
      <c r="C19" s="148"/>
      <c r="D19" s="148"/>
      <c r="E19" s="148"/>
      <c r="F19" s="149"/>
    </row>
    <row r="20" spans="1:6" ht="26.4">
      <c r="A20" s="3" t="s">
        <v>0</v>
      </c>
      <c r="B20" s="3" t="s">
        <v>1</v>
      </c>
      <c r="C20" s="3" t="s">
        <v>20</v>
      </c>
      <c r="D20" s="3" t="s">
        <v>94</v>
      </c>
      <c r="E20" s="3" t="s">
        <v>19</v>
      </c>
      <c r="F20" s="3" t="s">
        <v>2</v>
      </c>
    </row>
    <row r="21" spans="1:6">
      <c r="A21" s="12" t="s">
        <v>28</v>
      </c>
      <c r="B21" s="12" t="s">
        <v>47</v>
      </c>
      <c r="C21" s="14">
        <v>10</v>
      </c>
      <c r="D21" s="12" t="s">
        <v>31</v>
      </c>
      <c r="E21" s="2">
        <v>1200</v>
      </c>
      <c r="F21" s="2">
        <f>E21*C21</f>
        <v>12000</v>
      </c>
    </row>
    <row r="22" spans="1:6">
      <c r="A22" s="12" t="s">
        <v>30</v>
      </c>
      <c r="B22" s="12" t="s">
        <v>48</v>
      </c>
      <c r="C22" s="14">
        <v>2</v>
      </c>
      <c r="D22" s="12" t="s">
        <v>31</v>
      </c>
      <c r="E22" s="2">
        <v>4050</v>
      </c>
      <c r="F22" s="2">
        <f>E22*C22</f>
        <v>8100</v>
      </c>
    </row>
    <row r="23" spans="1:6" ht="66">
      <c r="A23" s="12" t="s">
        <v>32</v>
      </c>
      <c r="B23" s="8" t="s">
        <v>76</v>
      </c>
      <c r="C23" s="14">
        <v>2</v>
      </c>
      <c r="D23" s="12" t="s">
        <v>31</v>
      </c>
      <c r="E23" s="2">
        <v>24000</v>
      </c>
      <c r="F23" s="2">
        <f>E23*C23</f>
        <v>48000</v>
      </c>
    </row>
    <row r="24" spans="1:6" ht="52.8">
      <c r="A24" s="150" t="s">
        <v>35</v>
      </c>
      <c r="B24" s="8" t="s">
        <v>77</v>
      </c>
      <c r="C24" s="8"/>
      <c r="D24" s="8"/>
      <c r="E24" s="2"/>
      <c r="F24" s="2"/>
    </row>
    <row r="25" spans="1:6">
      <c r="A25" s="150"/>
      <c r="B25" s="12" t="s">
        <v>49</v>
      </c>
      <c r="C25" s="14">
        <v>100</v>
      </c>
      <c r="D25" s="12" t="s">
        <v>50</v>
      </c>
      <c r="E25" s="2">
        <v>130</v>
      </c>
      <c r="F25" s="2">
        <f t="shared" ref="F25:F27" si="0">E25*C25</f>
        <v>13000</v>
      </c>
    </row>
    <row r="26" spans="1:6">
      <c r="A26" s="150"/>
      <c r="B26" s="12" t="s">
        <v>51</v>
      </c>
      <c r="C26" s="14">
        <v>320</v>
      </c>
      <c r="D26" s="12" t="s">
        <v>50</v>
      </c>
      <c r="E26" s="2">
        <v>180</v>
      </c>
      <c r="F26" s="2">
        <f t="shared" si="0"/>
        <v>57600</v>
      </c>
    </row>
    <row r="27" spans="1:6">
      <c r="A27" s="150"/>
      <c r="B27" s="12" t="s">
        <v>52</v>
      </c>
      <c r="C27" s="14">
        <v>320</v>
      </c>
      <c r="D27" s="12" t="s">
        <v>50</v>
      </c>
      <c r="E27" s="2">
        <v>440</v>
      </c>
      <c r="F27" s="2">
        <f t="shared" si="0"/>
        <v>140800</v>
      </c>
    </row>
    <row r="28" spans="1:6">
      <c r="A28" s="21"/>
      <c r="B28" s="16"/>
      <c r="C28" s="17"/>
      <c r="D28" s="16"/>
      <c r="E28" s="18"/>
      <c r="F28" s="22"/>
    </row>
    <row r="29" spans="1:6">
      <c r="A29" s="23"/>
      <c r="B29" s="20"/>
      <c r="C29" s="15"/>
      <c r="D29" s="15"/>
      <c r="E29" s="18"/>
      <c r="F29" s="22"/>
    </row>
    <row r="30" spans="1:6">
      <c r="A30" s="13">
        <v>3</v>
      </c>
      <c r="B30" s="147" t="s">
        <v>53</v>
      </c>
      <c r="C30" s="148"/>
      <c r="D30" s="148"/>
      <c r="E30" s="148"/>
      <c r="F30" s="149"/>
    </row>
    <row r="31" spans="1:6" s="32" customFormat="1" ht="26.4">
      <c r="A31" s="3" t="s">
        <v>0</v>
      </c>
      <c r="B31" s="3" t="s">
        <v>1</v>
      </c>
      <c r="C31" s="3" t="s">
        <v>20</v>
      </c>
      <c r="D31" s="3" t="s">
        <v>94</v>
      </c>
      <c r="E31" s="3" t="s">
        <v>19</v>
      </c>
      <c r="F31" s="3" t="s">
        <v>2</v>
      </c>
    </row>
    <row r="32" spans="1:6" ht="66">
      <c r="A32" s="150" t="s">
        <v>28</v>
      </c>
      <c r="B32" s="8" t="s">
        <v>78</v>
      </c>
      <c r="C32" s="8"/>
      <c r="D32" s="8"/>
      <c r="E32" s="2"/>
      <c r="F32" s="2"/>
    </row>
    <row r="33" spans="1:9">
      <c r="A33" s="150"/>
      <c r="B33" s="12" t="s">
        <v>54</v>
      </c>
      <c r="C33" s="14">
        <v>1</v>
      </c>
      <c r="D33" s="12" t="s">
        <v>31</v>
      </c>
      <c r="E33" s="2"/>
      <c r="F33" s="2"/>
    </row>
    <row r="34" spans="1:9">
      <c r="A34" s="150"/>
      <c r="B34" s="12" t="s">
        <v>55</v>
      </c>
      <c r="C34" s="14">
        <v>1</v>
      </c>
      <c r="D34" s="12" t="s">
        <v>31</v>
      </c>
      <c r="E34" s="2"/>
      <c r="F34" s="2"/>
    </row>
    <row r="35" spans="1:9">
      <c r="A35" s="150"/>
      <c r="B35" s="12" t="s">
        <v>56</v>
      </c>
      <c r="C35" s="14">
        <v>2</v>
      </c>
      <c r="D35" s="12" t="s">
        <v>31</v>
      </c>
      <c r="E35" s="2"/>
      <c r="F35" s="2"/>
    </row>
    <row r="36" spans="1:9">
      <c r="A36" s="150"/>
      <c r="B36" s="12" t="s">
        <v>57</v>
      </c>
      <c r="C36" s="14">
        <v>6</v>
      </c>
      <c r="D36" s="12" t="s">
        <v>31</v>
      </c>
      <c r="E36" s="2"/>
      <c r="F36" s="2"/>
    </row>
    <row r="37" spans="1:9" ht="39.6">
      <c r="A37" s="150" t="s">
        <v>30</v>
      </c>
      <c r="B37" s="12" t="s">
        <v>58</v>
      </c>
      <c r="C37" s="8"/>
      <c r="D37" s="8"/>
      <c r="E37" s="2"/>
      <c r="F37" s="2"/>
    </row>
    <row r="38" spans="1:9">
      <c r="A38" s="150"/>
      <c r="B38" s="12" t="s">
        <v>59</v>
      </c>
      <c r="C38" s="14">
        <v>1</v>
      </c>
      <c r="D38" s="12" t="s">
        <v>31</v>
      </c>
      <c r="E38" s="2">
        <v>90000</v>
      </c>
      <c r="F38" s="2">
        <f t="shared" ref="F38:F42" si="1">E38*C38</f>
        <v>90000</v>
      </c>
    </row>
    <row r="39" spans="1:9">
      <c r="A39" s="150"/>
      <c r="B39" s="12" t="s">
        <v>60</v>
      </c>
      <c r="C39" s="14">
        <v>8</v>
      </c>
      <c r="D39" s="12" t="s">
        <v>31</v>
      </c>
      <c r="E39" s="2">
        <v>15000</v>
      </c>
      <c r="F39" s="2">
        <f t="shared" si="1"/>
        <v>120000</v>
      </c>
    </row>
    <row r="40" spans="1:9">
      <c r="A40" s="150"/>
      <c r="B40" s="12" t="s">
        <v>61</v>
      </c>
      <c r="C40" s="14">
        <v>3</v>
      </c>
      <c r="D40" s="12" t="s">
        <v>31</v>
      </c>
      <c r="E40" s="2">
        <v>50000</v>
      </c>
      <c r="F40" s="2">
        <f t="shared" si="1"/>
        <v>150000</v>
      </c>
    </row>
    <row r="41" spans="1:9">
      <c r="A41" s="150"/>
      <c r="B41" s="12" t="s">
        <v>62</v>
      </c>
      <c r="C41" s="14">
        <v>1</v>
      </c>
      <c r="D41" s="12" t="s">
        <v>31</v>
      </c>
      <c r="E41" s="2">
        <v>11000</v>
      </c>
      <c r="F41" s="2">
        <f t="shared" si="1"/>
        <v>11000</v>
      </c>
    </row>
    <row r="42" spans="1:9">
      <c r="A42" s="150"/>
      <c r="B42" s="12" t="s">
        <v>63</v>
      </c>
      <c r="C42" s="14">
        <v>1</v>
      </c>
      <c r="D42" s="12" t="s">
        <v>31</v>
      </c>
      <c r="E42" s="2">
        <v>15000</v>
      </c>
      <c r="F42" s="2">
        <f t="shared" si="1"/>
        <v>15000</v>
      </c>
      <c r="I42" s="7">
        <v>3437400</v>
      </c>
    </row>
    <row r="43" spans="1:9">
      <c r="A43" s="16"/>
      <c r="B43" s="16"/>
      <c r="C43" s="17"/>
      <c r="D43" s="16"/>
      <c r="E43" s="18"/>
      <c r="F43" s="18"/>
    </row>
    <row r="44" spans="1:9">
      <c r="A44" s="16"/>
      <c r="B44" s="16"/>
      <c r="C44" s="17"/>
      <c r="D44" s="16"/>
      <c r="E44" s="18"/>
      <c r="F44" s="18"/>
    </row>
    <row r="45" spans="1:9">
      <c r="A45" s="27">
        <v>4</v>
      </c>
      <c r="B45" s="147" t="s">
        <v>115</v>
      </c>
      <c r="C45" s="148"/>
      <c r="D45" s="148"/>
      <c r="E45" s="148"/>
      <c r="F45" s="149"/>
    </row>
    <row r="46" spans="1:9" ht="13.8">
      <c r="A46" s="31" t="s">
        <v>91</v>
      </c>
      <c r="B46" s="31" t="s">
        <v>92</v>
      </c>
      <c r="C46" s="31" t="s">
        <v>93</v>
      </c>
      <c r="D46" s="31" t="s">
        <v>94</v>
      </c>
      <c r="E46" s="31" t="s">
        <v>95</v>
      </c>
      <c r="F46" s="31" t="s">
        <v>2</v>
      </c>
    </row>
    <row r="47" spans="1:9" ht="75.599999999999994" customHeight="1">
      <c r="A47" s="29" t="s">
        <v>28</v>
      </c>
      <c r="B47" s="29" t="s">
        <v>96</v>
      </c>
      <c r="C47" s="29">
        <v>1</v>
      </c>
      <c r="D47" s="29" t="s">
        <v>97</v>
      </c>
      <c r="E47" s="29">
        <v>397500</v>
      </c>
      <c r="F47" s="29">
        <f t="shared" ref="F47:F56" si="2">E47*C47</f>
        <v>397500</v>
      </c>
      <c r="H47" s="4"/>
    </row>
    <row r="48" spans="1:9" ht="179.4">
      <c r="A48" s="29" t="s">
        <v>30</v>
      </c>
      <c r="B48" s="29" t="s">
        <v>98</v>
      </c>
      <c r="C48" s="29">
        <v>1</v>
      </c>
      <c r="D48" s="29" t="s">
        <v>31</v>
      </c>
      <c r="E48" s="29">
        <v>279000</v>
      </c>
      <c r="F48" s="29">
        <f t="shared" si="2"/>
        <v>279000</v>
      </c>
      <c r="H48" s="4"/>
    </row>
    <row r="49" spans="1:9" ht="55.2">
      <c r="A49" s="29" t="s">
        <v>32</v>
      </c>
      <c r="B49" s="29" t="s">
        <v>99</v>
      </c>
      <c r="C49" s="29">
        <v>2</v>
      </c>
      <c r="D49" s="29" t="s">
        <v>31</v>
      </c>
      <c r="E49" s="29">
        <v>89400</v>
      </c>
      <c r="F49" s="29">
        <f t="shared" si="2"/>
        <v>178800</v>
      </c>
      <c r="G49" s="28"/>
      <c r="H49" s="4"/>
      <c r="I49" s="28"/>
    </row>
    <row r="50" spans="1:9" ht="13.8">
      <c r="A50" s="29" t="s">
        <v>35</v>
      </c>
      <c r="B50" s="29" t="s">
        <v>100</v>
      </c>
      <c r="C50" s="29">
        <v>16</v>
      </c>
      <c r="D50" s="29" t="s">
        <v>31</v>
      </c>
      <c r="E50" s="29">
        <v>9750</v>
      </c>
      <c r="F50" s="29">
        <f t="shared" si="2"/>
        <v>156000</v>
      </c>
      <c r="H50" s="4"/>
    </row>
    <row r="51" spans="1:9" ht="27.6">
      <c r="A51" s="29" t="s">
        <v>44</v>
      </c>
      <c r="B51" s="29" t="s">
        <v>101</v>
      </c>
      <c r="C51" s="29">
        <v>4</v>
      </c>
      <c r="D51" s="29" t="s">
        <v>31</v>
      </c>
      <c r="E51" s="29">
        <v>53900</v>
      </c>
      <c r="F51" s="29">
        <f t="shared" si="2"/>
        <v>215600</v>
      </c>
      <c r="H51" s="4"/>
    </row>
    <row r="52" spans="1:9" ht="27.6">
      <c r="A52" s="29" t="s">
        <v>109</v>
      </c>
      <c r="B52" s="29" t="s">
        <v>102</v>
      </c>
      <c r="C52" s="29">
        <v>200</v>
      </c>
      <c r="D52" s="29" t="s">
        <v>31</v>
      </c>
      <c r="E52" s="29">
        <v>360</v>
      </c>
      <c r="F52" s="29">
        <f t="shared" si="2"/>
        <v>72000</v>
      </c>
      <c r="H52" s="4"/>
    </row>
    <row r="53" spans="1:9" ht="27.6">
      <c r="A53" s="29" t="s">
        <v>110</v>
      </c>
      <c r="B53" s="29" t="s">
        <v>103</v>
      </c>
      <c r="C53" s="29">
        <v>16</v>
      </c>
      <c r="D53" s="29" t="s">
        <v>31</v>
      </c>
      <c r="E53" s="29">
        <v>6000</v>
      </c>
      <c r="F53" s="29">
        <f t="shared" si="2"/>
        <v>96000</v>
      </c>
      <c r="H53" s="4"/>
    </row>
    <row r="54" spans="1:9" ht="13.8">
      <c r="A54" s="29" t="s">
        <v>111</v>
      </c>
      <c r="B54" s="29" t="s">
        <v>104</v>
      </c>
      <c r="C54" s="29">
        <v>16</v>
      </c>
      <c r="D54" s="29" t="s">
        <v>31</v>
      </c>
      <c r="E54" s="29">
        <v>1500</v>
      </c>
      <c r="F54" s="29">
        <f t="shared" si="2"/>
        <v>24000</v>
      </c>
      <c r="H54" s="4"/>
    </row>
    <row r="55" spans="1:9" ht="27.6">
      <c r="A55" s="29" t="s">
        <v>112</v>
      </c>
      <c r="B55" s="29" t="s">
        <v>105</v>
      </c>
      <c r="C55" s="29">
        <v>16</v>
      </c>
      <c r="D55" s="29" t="s">
        <v>31</v>
      </c>
      <c r="E55" s="29">
        <v>3750</v>
      </c>
      <c r="F55" s="29">
        <f t="shared" si="2"/>
        <v>60000</v>
      </c>
      <c r="H55" s="4"/>
    </row>
    <row r="56" spans="1:9" ht="27.6">
      <c r="A56" s="29" t="s">
        <v>113</v>
      </c>
      <c r="B56" s="29" t="s">
        <v>106</v>
      </c>
      <c r="C56" s="29">
        <v>4</v>
      </c>
      <c r="D56" s="29" t="s">
        <v>31</v>
      </c>
      <c r="E56" s="29">
        <v>4125</v>
      </c>
      <c r="F56" s="29">
        <f t="shared" si="2"/>
        <v>16500</v>
      </c>
      <c r="H56" s="4"/>
    </row>
    <row r="57" spans="1:9" ht="15.6">
      <c r="A57" s="156" t="s">
        <v>2</v>
      </c>
      <c r="B57" s="157"/>
      <c r="C57" s="157"/>
      <c r="D57" s="157"/>
      <c r="E57" s="158"/>
      <c r="F57" s="26">
        <f>F3+F4+F5+F6+F7+F16+F21+F22+F23+F24+F25+F26+F27+F32+F33+F34+F35+F36+F37+F38+F39+F40+F41+F42+F47+F48+F49+F50+F51+F52+F53+F54+F55+F56</f>
        <v>4890900</v>
      </c>
    </row>
    <row r="58" spans="1:9">
      <c r="A58" s="4"/>
      <c r="B58" s="4"/>
      <c r="C58" s="4"/>
      <c r="D58" s="4"/>
      <c r="E58" s="4"/>
      <c r="F58" s="4"/>
    </row>
    <row r="59" spans="1:9" ht="39.6">
      <c r="A59" s="4" t="s">
        <v>64</v>
      </c>
      <c r="B59" s="154" t="s">
        <v>65</v>
      </c>
      <c r="C59" s="154"/>
      <c r="D59" s="154"/>
      <c r="E59" s="154"/>
      <c r="F59" s="154"/>
    </row>
    <row r="60" spans="1:9" ht="39.6">
      <c r="A60" s="4" t="s">
        <v>66</v>
      </c>
      <c r="B60" s="30" t="s">
        <v>67</v>
      </c>
      <c r="C60" s="4"/>
      <c r="D60" s="4"/>
      <c r="E60" s="4"/>
      <c r="F60" s="4"/>
    </row>
    <row r="61" spans="1:9" ht="33" customHeight="1">
      <c r="A61" s="18" t="s">
        <v>68</v>
      </c>
      <c r="B61" s="155" t="s">
        <v>69</v>
      </c>
      <c r="C61" s="155"/>
      <c r="D61" s="155"/>
      <c r="E61" s="155"/>
      <c r="F61" s="155"/>
      <c r="G61" s="11"/>
    </row>
    <row r="62" spans="1:9" ht="28.5" customHeight="1">
      <c r="A62" s="18" t="s">
        <v>68</v>
      </c>
      <c r="B62" s="18" t="s">
        <v>70</v>
      </c>
      <c r="C62" s="18"/>
      <c r="D62" s="18"/>
      <c r="E62" s="18"/>
      <c r="F62" s="18"/>
      <c r="G62" s="11"/>
    </row>
    <row r="63" spans="1:9" ht="196.2" customHeight="1">
      <c r="A63" s="4" t="s">
        <v>71</v>
      </c>
      <c r="B63" s="155" t="s">
        <v>107</v>
      </c>
      <c r="C63" s="155"/>
      <c r="D63" s="155"/>
      <c r="E63" s="155"/>
      <c r="F63" s="155"/>
      <c r="G63" s="11"/>
    </row>
    <row r="64" spans="1:9" ht="69" customHeight="1">
      <c r="A64" s="18" t="s">
        <v>72</v>
      </c>
      <c r="B64" s="155" t="s">
        <v>108</v>
      </c>
      <c r="C64" s="155"/>
      <c r="D64" s="155"/>
      <c r="E64" s="155"/>
      <c r="F64" s="155"/>
      <c r="G64" s="11"/>
    </row>
  </sheetData>
  <mergeCells count="17">
    <mergeCell ref="B59:F59"/>
    <mergeCell ref="B61:F61"/>
    <mergeCell ref="B63:F63"/>
    <mergeCell ref="B64:F64"/>
    <mergeCell ref="A57:E57"/>
    <mergeCell ref="B45:F45"/>
    <mergeCell ref="A37:A42"/>
    <mergeCell ref="B19:F19"/>
    <mergeCell ref="B1:F1"/>
    <mergeCell ref="A24:A27"/>
    <mergeCell ref="B30:F30"/>
    <mergeCell ref="A7:A15"/>
    <mergeCell ref="C7:C15"/>
    <mergeCell ref="D7:D15"/>
    <mergeCell ref="E7:E15"/>
    <mergeCell ref="F7:F15"/>
    <mergeCell ref="A32:A36"/>
  </mergeCell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17" sqref="E17"/>
    </sheetView>
  </sheetViews>
  <sheetFormatPr defaultRowHeight="14.4"/>
  <cols>
    <col min="1" max="1" width="7" customWidth="1"/>
    <col min="2" max="2" width="35.88671875" customWidth="1"/>
  </cols>
  <sheetData>
    <row r="1" spans="1:8" ht="12.6" customHeight="1">
      <c r="A1" s="119" t="s">
        <v>79</v>
      </c>
      <c r="B1" s="119" t="s">
        <v>80</v>
      </c>
      <c r="C1" s="119" t="s">
        <v>81</v>
      </c>
      <c r="D1" s="119" t="s">
        <v>82</v>
      </c>
      <c r="E1" s="119" t="s">
        <v>83</v>
      </c>
      <c r="F1" s="7"/>
    </row>
    <row r="2" spans="1:8">
      <c r="A2" s="118">
        <v>1</v>
      </c>
      <c r="B2" s="118" t="s">
        <v>428</v>
      </c>
      <c r="C2" s="118">
        <v>4</v>
      </c>
      <c r="D2" s="118">
        <v>1990</v>
      </c>
      <c r="E2" s="118">
        <f t="shared" ref="E2:E9" si="0">C2*D2</f>
        <v>7960</v>
      </c>
      <c r="F2" s="7"/>
      <c r="G2">
        <v>1990</v>
      </c>
      <c r="H2">
        <f>900*2</f>
        <v>1800</v>
      </c>
    </row>
    <row r="3" spans="1:8" ht="29.4" customHeight="1">
      <c r="A3" s="118">
        <v>2</v>
      </c>
      <c r="B3" s="118" t="s">
        <v>427</v>
      </c>
      <c r="C3" s="118">
        <v>1</v>
      </c>
      <c r="D3" s="118">
        <v>4000</v>
      </c>
      <c r="E3" s="118">
        <f t="shared" si="0"/>
        <v>4000</v>
      </c>
      <c r="F3" s="7"/>
      <c r="H3">
        <f>2000*2</f>
        <v>4000</v>
      </c>
    </row>
    <row r="4" spans="1:8">
      <c r="A4" s="118">
        <v>3</v>
      </c>
      <c r="B4" s="118" t="s">
        <v>172</v>
      </c>
      <c r="C4" s="118">
        <v>8</v>
      </c>
      <c r="D4" s="118">
        <v>60</v>
      </c>
      <c r="E4" s="118">
        <f t="shared" si="0"/>
        <v>480</v>
      </c>
      <c r="F4" s="7"/>
    </row>
    <row r="5" spans="1:8">
      <c r="A5" s="118">
        <v>4</v>
      </c>
      <c r="B5" s="118" t="s">
        <v>173</v>
      </c>
      <c r="C5" s="118">
        <v>4</v>
      </c>
      <c r="D5" s="118">
        <v>45</v>
      </c>
      <c r="E5" s="118">
        <f t="shared" si="0"/>
        <v>180</v>
      </c>
      <c r="F5" s="7"/>
    </row>
    <row r="6" spans="1:8">
      <c r="A6" s="118">
        <v>5</v>
      </c>
      <c r="B6" s="118" t="s">
        <v>174</v>
      </c>
      <c r="C6" s="118">
        <v>1</v>
      </c>
      <c r="D6" s="118">
        <v>1890</v>
      </c>
      <c r="E6" s="118">
        <f t="shared" si="0"/>
        <v>1890</v>
      </c>
      <c r="F6" s="7"/>
    </row>
    <row r="7" spans="1:8" ht="24.6" customHeight="1">
      <c r="A7" s="118">
        <v>6</v>
      </c>
      <c r="B7" s="118" t="s">
        <v>188</v>
      </c>
      <c r="C7" s="118">
        <v>1</v>
      </c>
      <c r="D7" s="118">
        <v>3500</v>
      </c>
      <c r="E7" s="118">
        <f t="shared" si="0"/>
        <v>3500</v>
      </c>
      <c r="F7" s="7"/>
    </row>
    <row r="8" spans="1:8">
      <c r="A8" s="118">
        <v>7</v>
      </c>
      <c r="B8" s="118" t="s">
        <v>175</v>
      </c>
      <c r="C8" s="118">
        <v>4</v>
      </c>
      <c r="D8" s="118">
        <v>100</v>
      </c>
      <c r="E8" s="118">
        <f t="shared" si="0"/>
        <v>400</v>
      </c>
      <c r="F8" s="7"/>
    </row>
    <row r="9" spans="1:8" ht="26.4">
      <c r="A9" s="131">
        <v>8</v>
      </c>
      <c r="B9" s="130" t="s">
        <v>86</v>
      </c>
      <c r="C9" s="130">
        <v>1</v>
      </c>
      <c r="D9" s="130">
        <v>2000</v>
      </c>
      <c r="E9" s="130">
        <f t="shared" si="0"/>
        <v>2000</v>
      </c>
      <c r="F9" s="7"/>
    </row>
    <row r="10" spans="1:8">
      <c r="A10" s="144" t="s">
        <v>87</v>
      </c>
      <c r="B10" s="145"/>
      <c r="C10" s="145"/>
      <c r="D10" s="146"/>
      <c r="E10" s="119">
        <f>SUM(E2:E9)</f>
        <v>20410</v>
      </c>
      <c r="F10" s="7"/>
    </row>
    <row r="11" spans="1:8">
      <c r="A11" s="7"/>
      <c r="B11" s="9"/>
      <c r="C11" s="9"/>
      <c r="D11" s="7"/>
      <c r="E11" s="7"/>
      <c r="F11" s="7"/>
    </row>
    <row r="12" spans="1:8">
      <c r="A12" s="76" t="s">
        <v>387</v>
      </c>
      <c r="B12" s="9"/>
      <c r="C12" s="9"/>
      <c r="D12" s="7"/>
      <c r="E12" s="7"/>
      <c r="F12" s="7"/>
    </row>
    <row r="13" spans="1:8">
      <c r="A13" s="7"/>
      <c r="B13" s="9"/>
      <c r="C13" s="9"/>
      <c r="D13" s="7"/>
      <c r="E13" s="7"/>
      <c r="F13" s="7"/>
    </row>
    <row r="14" spans="1:8">
      <c r="A14" s="77" t="s">
        <v>129</v>
      </c>
      <c r="B14" s="9"/>
      <c r="C14" s="9"/>
      <c r="D14" s="7"/>
      <c r="E14" s="7"/>
      <c r="F14" s="7"/>
    </row>
    <row r="15" spans="1:8">
      <c r="A15" s="77" t="s">
        <v>141</v>
      </c>
      <c r="B15" s="9"/>
      <c r="C15" s="9"/>
      <c r="D15" s="7"/>
      <c r="E15" s="7"/>
      <c r="F15" s="7"/>
    </row>
    <row r="16" spans="1:8">
      <c r="A16" s="78" t="s">
        <v>180</v>
      </c>
      <c r="B16" s="9"/>
      <c r="C16" s="9"/>
      <c r="D16" s="7"/>
      <c r="E16" s="7"/>
      <c r="F16" s="7"/>
    </row>
    <row r="17" spans="1:6">
      <c r="A17" s="78" t="s">
        <v>181</v>
      </c>
      <c r="B17" s="9"/>
      <c r="C17" s="9"/>
      <c r="D17" s="7"/>
      <c r="E17" s="7"/>
      <c r="F17" s="7"/>
    </row>
    <row r="18" spans="1:6">
      <c r="A18" s="7"/>
      <c r="B18" s="9"/>
      <c r="C18" s="9"/>
      <c r="D18" s="7"/>
      <c r="E18" s="7"/>
      <c r="F18" s="7"/>
    </row>
  </sheetData>
  <mergeCells count="1">
    <mergeCell ref="A10:D10"/>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1"/>
  <sheetViews>
    <sheetView topLeftCell="A19" workbookViewId="0">
      <selection activeCell="C3" sqref="C3:C4"/>
    </sheetView>
  </sheetViews>
  <sheetFormatPr defaultRowHeight="13.2"/>
  <cols>
    <col min="1" max="1" width="8.33203125" style="4" customWidth="1"/>
    <col min="2" max="2" width="52.5546875" style="4" customWidth="1"/>
    <col min="3" max="3" width="5.33203125" style="4" customWidth="1"/>
    <col min="4" max="4" width="7.88671875" style="4" customWidth="1"/>
    <col min="5" max="9" width="8.88671875" style="4"/>
    <col min="10" max="10" width="14.6640625" style="4" customWidth="1"/>
    <col min="11" max="11" width="16.44140625" style="4" customWidth="1"/>
    <col min="12" max="16384" width="8.88671875" style="4"/>
  </cols>
  <sheetData>
    <row r="1" spans="1:10">
      <c r="A1" s="4" t="s">
        <v>127</v>
      </c>
    </row>
    <row r="2" spans="1:10" ht="13.8" customHeight="1">
      <c r="A2" s="129" t="s">
        <v>79</v>
      </c>
      <c r="B2" s="129" t="s">
        <v>80</v>
      </c>
      <c r="C2" s="129" t="s">
        <v>81</v>
      </c>
      <c r="D2" s="129" t="s">
        <v>82</v>
      </c>
      <c r="E2" s="129" t="s">
        <v>83</v>
      </c>
    </row>
    <row r="3" spans="1:10" ht="24" customHeight="1">
      <c r="A3" s="128">
        <v>1</v>
      </c>
      <c r="B3" s="128" t="s">
        <v>390</v>
      </c>
      <c r="C3" s="128">
        <v>14</v>
      </c>
      <c r="D3" s="128">
        <v>6960</v>
      </c>
      <c r="E3" s="128">
        <f>C3*D3</f>
        <v>97440</v>
      </c>
      <c r="I3" s="4">
        <f>4160*2</f>
        <v>8320</v>
      </c>
      <c r="J3" s="38" t="s">
        <v>138</v>
      </c>
    </row>
    <row r="4" spans="1:10" ht="26.4" customHeight="1">
      <c r="A4" s="128">
        <v>2</v>
      </c>
      <c r="B4" s="128" t="s">
        <v>391</v>
      </c>
      <c r="C4" s="128">
        <v>1</v>
      </c>
      <c r="D4" s="128">
        <v>14910</v>
      </c>
      <c r="E4" s="128">
        <f t="shared" ref="E4:E14" si="0">C4*D4</f>
        <v>14910</v>
      </c>
      <c r="I4" s="4">
        <f>8550*2</f>
        <v>17100</v>
      </c>
      <c r="J4" s="38" t="s">
        <v>144</v>
      </c>
    </row>
    <row r="5" spans="1:10" ht="19.8" customHeight="1">
      <c r="A5" s="128">
        <v>3</v>
      </c>
      <c r="B5" s="128" t="s">
        <v>392</v>
      </c>
      <c r="C5" s="128">
        <v>1</v>
      </c>
      <c r="D5" s="128">
        <v>59700</v>
      </c>
      <c r="E5" s="128">
        <f t="shared" si="0"/>
        <v>59700</v>
      </c>
      <c r="I5" s="4">
        <f>32870*2</f>
        <v>65740</v>
      </c>
      <c r="J5" s="38" t="s">
        <v>395</v>
      </c>
    </row>
    <row r="6" spans="1:10" ht="19.8" customHeight="1">
      <c r="A6" s="128">
        <v>4</v>
      </c>
      <c r="B6" s="128" t="s">
        <v>226</v>
      </c>
      <c r="C6" s="128">
        <v>1</v>
      </c>
      <c r="D6" s="128">
        <v>13980</v>
      </c>
      <c r="E6" s="128">
        <f t="shared" si="0"/>
        <v>13980</v>
      </c>
      <c r="I6" s="4">
        <f>6990*2</f>
        <v>13980</v>
      </c>
    </row>
    <row r="7" spans="1:10" ht="25.8" customHeight="1">
      <c r="A7" s="128">
        <v>5</v>
      </c>
      <c r="B7" s="128" t="s">
        <v>117</v>
      </c>
      <c r="C7" s="128">
        <v>1</v>
      </c>
      <c r="D7" s="128">
        <v>9000</v>
      </c>
      <c r="E7" s="128">
        <f t="shared" si="0"/>
        <v>9000</v>
      </c>
    </row>
    <row r="8" spans="1:10" ht="30" customHeight="1">
      <c r="A8" s="128">
        <v>6</v>
      </c>
      <c r="B8" s="128" t="s">
        <v>389</v>
      </c>
      <c r="C8" s="128">
        <v>3</v>
      </c>
      <c r="D8" s="128">
        <v>9960</v>
      </c>
      <c r="E8" s="128">
        <f t="shared" si="0"/>
        <v>29880</v>
      </c>
      <c r="I8" s="4">
        <f>5950*2</f>
        <v>11900</v>
      </c>
    </row>
    <row r="9" spans="1:10" ht="17.399999999999999" customHeight="1">
      <c r="A9" s="128">
        <v>7</v>
      </c>
      <c r="B9" s="128" t="s">
        <v>116</v>
      </c>
      <c r="C9" s="128">
        <v>40</v>
      </c>
      <c r="D9" s="128">
        <v>168</v>
      </c>
      <c r="E9" s="128">
        <f t="shared" si="0"/>
        <v>6720</v>
      </c>
    </row>
    <row r="10" spans="1:10">
      <c r="A10" s="128">
        <v>8</v>
      </c>
      <c r="B10" s="128" t="s">
        <v>175</v>
      </c>
      <c r="C10" s="128">
        <v>16</v>
      </c>
      <c r="D10" s="128">
        <v>150</v>
      </c>
      <c r="E10" s="128">
        <f t="shared" si="0"/>
        <v>2400</v>
      </c>
    </row>
    <row r="11" spans="1:10">
      <c r="A11" s="128">
        <v>9</v>
      </c>
      <c r="B11" s="128" t="s">
        <v>388</v>
      </c>
      <c r="C11" s="128">
        <v>1</v>
      </c>
      <c r="D11" s="128">
        <v>3990</v>
      </c>
      <c r="E11" s="128">
        <f t="shared" si="0"/>
        <v>3990</v>
      </c>
    </row>
    <row r="12" spans="1:10">
      <c r="A12" s="128">
        <v>10</v>
      </c>
      <c r="B12" s="128" t="s">
        <v>220</v>
      </c>
      <c r="C12" s="128">
        <v>2</v>
      </c>
      <c r="D12" s="128">
        <v>2900</v>
      </c>
      <c r="E12" s="128">
        <f t="shared" si="0"/>
        <v>5800</v>
      </c>
    </row>
    <row r="13" spans="1:10">
      <c r="A13" s="128">
        <v>11</v>
      </c>
      <c r="B13" s="128" t="s">
        <v>399</v>
      </c>
      <c r="C13" s="128">
        <v>1</v>
      </c>
      <c r="D13" s="128">
        <v>7950</v>
      </c>
      <c r="E13" s="128">
        <f t="shared" si="0"/>
        <v>7950</v>
      </c>
    </row>
    <row r="14" spans="1:10" ht="14.4" customHeight="1">
      <c r="A14" s="128">
        <v>12</v>
      </c>
      <c r="B14" s="128" t="s">
        <v>86</v>
      </c>
      <c r="C14" s="128">
        <v>1</v>
      </c>
      <c r="D14" s="128">
        <v>18000</v>
      </c>
      <c r="E14" s="128">
        <f t="shared" si="0"/>
        <v>18000</v>
      </c>
    </row>
    <row r="15" spans="1:10">
      <c r="A15" s="144" t="s">
        <v>87</v>
      </c>
      <c r="B15" s="145"/>
      <c r="C15" s="145"/>
      <c r="D15" s="146"/>
      <c r="E15" s="129">
        <f>SUM(E3:E14)</f>
        <v>269770</v>
      </c>
    </row>
    <row r="17" spans="1:8" s="6" customFormat="1">
      <c r="A17" s="6" t="s">
        <v>129</v>
      </c>
    </row>
    <row r="18" spans="1:8" s="6" customFormat="1">
      <c r="A18" s="6" t="s">
        <v>141</v>
      </c>
    </row>
    <row r="19" spans="1:8" s="6" customFormat="1">
      <c r="A19" s="6" t="s">
        <v>142</v>
      </c>
    </row>
    <row r="20" spans="1:8" s="6" customFormat="1">
      <c r="A20" s="6" t="s">
        <v>393</v>
      </c>
    </row>
    <row r="21" spans="1:8" s="6" customFormat="1">
      <c r="A21" s="6" t="s">
        <v>426</v>
      </c>
    </row>
    <row r="23" spans="1:8">
      <c r="A23" s="4" t="s">
        <v>128</v>
      </c>
    </row>
    <row r="24" spans="1:8">
      <c r="A24" s="125" t="s">
        <v>79</v>
      </c>
      <c r="B24" s="125" t="s">
        <v>80</v>
      </c>
      <c r="C24" s="125" t="s">
        <v>81</v>
      </c>
      <c r="D24" s="125" t="s">
        <v>82</v>
      </c>
      <c r="E24" s="125" t="s">
        <v>83</v>
      </c>
    </row>
    <row r="25" spans="1:8" ht="26.4">
      <c r="A25" s="124">
        <v>1</v>
      </c>
      <c r="B25" s="124" t="s">
        <v>422</v>
      </c>
      <c r="C25" s="124">
        <v>14</v>
      </c>
      <c r="D25" s="124">
        <v>7630</v>
      </c>
      <c r="E25" s="124">
        <f>C25*D25</f>
        <v>106820</v>
      </c>
      <c r="H25" s="4">
        <f>3816*2</f>
        <v>7632</v>
      </c>
    </row>
    <row r="26" spans="1:8" ht="39.6">
      <c r="A26" s="124">
        <v>2</v>
      </c>
      <c r="B26" s="124" t="s">
        <v>423</v>
      </c>
      <c r="C26" s="124">
        <v>1</v>
      </c>
      <c r="D26" s="124">
        <v>19600</v>
      </c>
      <c r="E26" s="124">
        <f t="shared" ref="E26:E36" si="1">C26*D26</f>
        <v>19600</v>
      </c>
      <c r="H26" s="4">
        <f>9800*2</f>
        <v>19600</v>
      </c>
    </row>
    <row r="27" spans="1:8">
      <c r="A27" s="124">
        <v>3</v>
      </c>
      <c r="B27" s="124" t="s">
        <v>424</v>
      </c>
      <c r="C27" s="124">
        <v>1</v>
      </c>
      <c r="D27" s="124">
        <v>86630</v>
      </c>
      <c r="E27" s="124">
        <f t="shared" si="1"/>
        <v>86630</v>
      </c>
      <c r="H27" s="4">
        <f>43315*2</f>
        <v>86630</v>
      </c>
    </row>
    <row r="28" spans="1:8">
      <c r="A28" s="124">
        <v>4</v>
      </c>
      <c r="B28" s="124" t="s">
        <v>425</v>
      </c>
      <c r="C28" s="124">
        <v>1</v>
      </c>
      <c r="D28" s="124">
        <v>19800</v>
      </c>
      <c r="E28" s="124">
        <f t="shared" si="1"/>
        <v>19800</v>
      </c>
      <c r="H28" s="4">
        <f>9900*2</f>
        <v>19800</v>
      </c>
    </row>
    <row r="29" spans="1:8">
      <c r="A29" s="124">
        <v>5</v>
      </c>
      <c r="B29" s="124" t="s">
        <v>117</v>
      </c>
      <c r="C29" s="124">
        <v>1</v>
      </c>
      <c r="D29" s="124">
        <v>9000</v>
      </c>
      <c r="E29" s="124">
        <f t="shared" si="1"/>
        <v>9000</v>
      </c>
    </row>
    <row r="30" spans="1:8" ht="26.4">
      <c r="A30" s="124">
        <v>6</v>
      </c>
      <c r="B30" s="124" t="s">
        <v>389</v>
      </c>
      <c r="C30" s="124">
        <v>3</v>
      </c>
      <c r="D30" s="124">
        <v>11900</v>
      </c>
      <c r="E30" s="124">
        <f t="shared" si="1"/>
        <v>35700</v>
      </c>
    </row>
    <row r="31" spans="1:8">
      <c r="A31" s="124">
        <v>7</v>
      </c>
      <c r="B31" s="124" t="s">
        <v>116</v>
      </c>
      <c r="C31" s="124">
        <v>40</v>
      </c>
      <c r="D31" s="124">
        <v>175</v>
      </c>
      <c r="E31" s="124">
        <f t="shared" si="1"/>
        <v>7000</v>
      </c>
    </row>
    <row r="32" spans="1:8">
      <c r="A32" s="124">
        <v>8</v>
      </c>
      <c r="B32" s="124" t="s">
        <v>175</v>
      </c>
      <c r="C32" s="124">
        <v>16</v>
      </c>
      <c r="D32" s="124">
        <v>100</v>
      </c>
      <c r="E32" s="124">
        <f t="shared" si="1"/>
        <v>1600</v>
      </c>
    </row>
    <row r="33" spans="1:5">
      <c r="A33" s="124">
        <v>9</v>
      </c>
      <c r="B33" s="124" t="s">
        <v>388</v>
      </c>
      <c r="C33" s="124">
        <v>1</v>
      </c>
      <c r="D33" s="124">
        <v>3990</v>
      </c>
      <c r="E33" s="124">
        <f t="shared" si="1"/>
        <v>3990</v>
      </c>
    </row>
    <row r="34" spans="1:5">
      <c r="A34" s="124">
        <v>10</v>
      </c>
      <c r="B34" s="124" t="s">
        <v>220</v>
      </c>
      <c r="C34" s="124">
        <v>2</v>
      </c>
      <c r="D34" s="124">
        <v>2900</v>
      </c>
      <c r="E34" s="124">
        <f t="shared" si="1"/>
        <v>5800</v>
      </c>
    </row>
    <row r="35" spans="1:5">
      <c r="A35" s="124">
        <v>11</v>
      </c>
      <c r="B35" s="124" t="s">
        <v>399</v>
      </c>
      <c r="C35" s="124">
        <v>1</v>
      </c>
      <c r="D35" s="124">
        <v>8400</v>
      </c>
      <c r="E35" s="124">
        <f t="shared" si="1"/>
        <v>8400</v>
      </c>
    </row>
    <row r="36" spans="1:5">
      <c r="A36" s="124">
        <v>12</v>
      </c>
      <c r="B36" s="124" t="s">
        <v>86</v>
      </c>
      <c r="C36" s="124">
        <v>1</v>
      </c>
      <c r="D36" s="124">
        <v>16000</v>
      </c>
      <c r="E36" s="124">
        <f t="shared" si="1"/>
        <v>16000</v>
      </c>
    </row>
    <row r="37" spans="1:5">
      <c r="A37" s="144" t="s">
        <v>87</v>
      </c>
      <c r="B37" s="145"/>
      <c r="C37" s="145"/>
      <c r="D37" s="146"/>
      <c r="E37" s="125">
        <f>SUM(E25:E36)</f>
        <v>320340</v>
      </c>
    </row>
    <row r="38" spans="1:5">
      <c r="A38" s="6"/>
      <c r="B38" s="6"/>
      <c r="C38" s="6"/>
      <c r="D38" s="6"/>
      <c r="E38" s="6"/>
    </row>
    <row r="39" spans="1:5">
      <c r="A39" s="6" t="s">
        <v>129</v>
      </c>
      <c r="B39" s="6"/>
      <c r="C39" s="6"/>
      <c r="D39" s="6"/>
      <c r="E39" s="6"/>
    </row>
    <row r="40" spans="1:5">
      <c r="A40" s="6" t="s">
        <v>141</v>
      </c>
      <c r="B40" s="6"/>
      <c r="C40" s="6"/>
      <c r="D40" s="6"/>
      <c r="E40" s="6"/>
    </row>
    <row r="41" spans="1:5">
      <c r="A41" s="6" t="s">
        <v>142</v>
      </c>
      <c r="B41" s="6"/>
      <c r="C41" s="6"/>
      <c r="D41" s="6"/>
      <c r="E41" s="6"/>
    </row>
    <row r="42" spans="1:5">
      <c r="A42" s="6" t="s">
        <v>393</v>
      </c>
      <c r="B42" s="6"/>
      <c r="C42" s="6"/>
      <c r="D42" s="6"/>
      <c r="E42" s="6"/>
    </row>
    <row r="43" spans="1:5">
      <c r="A43" s="6" t="s">
        <v>401</v>
      </c>
    </row>
    <row r="47" spans="1:5" s="6" customFormat="1">
      <c r="A47" s="6" t="s">
        <v>400</v>
      </c>
    </row>
    <row r="49" spans="1:8">
      <c r="A49" s="4" t="s">
        <v>192</v>
      </c>
    </row>
    <row r="50" spans="1:8">
      <c r="A50" s="121" t="s">
        <v>79</v>
      </c>
      <c r="B50" s="121" t="s">
        <v>80</v>
      </c>
      <c r="C50" s="121" t="s">
        <v>81</v>
      </c>
      <c r="D50" s="121" t="s">
        <v>82</v>
      </c>
      <c r="E50" s="121" t="s">
        <v>83</v>
      </c>
    </row>
    <row r="51" spans="1:8">
      <c r="A51" s="120">
        <v>1</v>
      </c>
      <c r="B51" s="120" t="s">
        <v>397</v>
      </c>
      <c r="C51" s="120">
        <v>14</v>
      </c>
      <c r="D51" s="120"/>
      <c r="E51" s="120">
        <f>C51*D51</f>
        <v>0</v>
      </c>
    </row>
    <row r="52" spans="1:8">
      <c r="A52" s="120">
        <v>2</v>
      </c>
      <c r="B52" s="120" t="s">
        <v>398</v>
      </c>
      <c r="C52" s="120">
        <v>1</v>
      </c>
      <c r="D52" s="120"/>
      <c r="E52" s="120">
        <f t="shared" ref="E52:E62" si="2">C52*D52</f>
        <v>0</v>
      </c>
    </row>
    <row r="53" spans="1:8">
      <c r="A53" s="120">
        <v>3</v>
      </c>
      <c r="B53" s="120" t="s">
        <v>394</v>
      </c>
      <c r="C53" s="120">
        <v>1</v>
      </c>
      <c r="D53" s="120">
        <v>54180</v>
      </c>
      <c r="E53" s="120">
        <f t="shared" si="2"/>
        <v>54180</v>
      </c>
      <c r="H53" s="4">
        <f>27090*2</f>
        <v>54180</v>
      </c>
    </row>
    <row r="54" spans="1:8">
      <c r="A54" s="120">
        <v>4</v>
      </c>
      <c r="B54" s="120" t="s">
        <v>396</v>
      </c>
      <c r="C54" s="120">
        <v>1</v>
      </c>
      <c r="D54" s="120">
        <v>38100</v>
      </c>
      <c r="E54" s="120">
        <f t="shared" si="2"/>
        <v>38100</v>
      </c>
      <c r="H54" s="4">
        <f>19050*2</f>
        <v>38100</v>
      </c>
    </row>
    <row r="55" spans="1:8">
      <c r="A55" s="120">
        <v>5</v>
      </c>
      <c r="B55" s="120" t="s">
        <v>117</v>
      </c>
      <c r="C55" s="120">
        <v>1</v>
      </c>
      <c r="D55" s="120">
        <v>9000</v>
      </c>
      <c r="E55" s="120">
        <f t="shared" si="2"/>
        <v>9000</v>
      </c>
    </row>
    <row r="56" spans="1:8" ht="26.4">
      <c r="A56" s="120">
        <v>6</v>
      </c>
      <c r="B56" s="120" t="s">
        <v>389</v>
      </c>
      <c r="C56" s="120">
        <v>3</v>
      </c>
      <c r="D56" s="120">
        <v>11900</v>
      </c>
      <c r="E56" s="120">
        <f t="shared" si="2"/>
        <v>35700</v>
      </c>
    </row>
    <row r="57" spans="1:8">
      <c r="A57" s="120">
        <v>7</v>
      </c>
      <c r="B57" s="120" t="s">
        <v>116</v>
      </c>
      <c r="C57" s="120">
        <v>40</v>
      </c>
      <c r="D57" s="120">
        <v>175</v>
      </c>
      <c r="E57" s="120">
        <f t="shared" si="2"/>
        <v>7000</v>
      </c>
    </row>
    <row r="58" spans="1:8">
      <c r="A58" s="120">
        <v>8</v>
      </c>
      <c r="B58" s="120" t="s">
        <v>175</v>
      </c>
      <c r="C58" s="120">
        <v>16</v>
      </c>
      <c r="D58" s="120">
        <v>100</v>
      </c>
      <c r="E58" s="120">
        <f t="shared" si="2"/>
        <v>1600</v>
      </c>
    </row>
    <row r="59" spans="1:8">
      <c r="A59" s="120">
        <v>9</v>
      </c>
      <c r="B59" s="120" t="s">
        <v>388</v>
      </c>
      <c r="C59" s="120">
        <v>1</v>
      </c>
      <c r="D59" s="120">
        <v>3990</v>
      </c>
      <c r="E59" s="120">
        <f t="shared" si="2"/>
        <v>3990</v>
      </c>
    </row>
    <row r="60" spans="1:8">
      <c r="A60" s="120">
        <v>10</v>
      </c>
      <c r="B60" s="120" t="s">
        <v>220</v>
      </c>
      <c r="C60" s="120">
        <v>2</v>
      </c>
      <c r="D60" s="120">
        <v>2900</v>
      </c>
      <c r="E60" s="120">
        <f t="shared" si="2"/>
        <v>5800</v>
      </c>
    </row>
    <row r="61" spans="1:8">
      <c r="A61" s="120">
        <v>11</v>
      </c>
      <c r="B61" s="120" t="s">
        <v>399</v>
      </c>
      <c r="C61" s="120">
        <v>1</v>
      </c>
      <c r="D61" s="120">
        <v>8400</v>
      </c>
      <c r="E61" s="120">
        <f t="shared" si="2"/>
        <v>8400</v>
      </c>
    </row>
    <row r="62" spans="1:8">
      <c r="A62" s="120">
        <v>12</v>
      </c>
      <c r="B62" s="120" t="s">
        <v>86</v>
      </c>
      <c r="C62" s="120">
        <v>1</v>
      </c>
      <c r="D62" s="120">
        <v>16000</v>
      </c>
      <c r="E62" s="120">
        <f t="shared" si="2"/>
        <v>16000</v>
      </c>
    </row>
    <row r="63" spans="1:8">
      <c r="A63" s="144" t="s">
        <v>87</v>
      </c>
      <c r="B63" s="145"/>
      <c r="C63" s="145"/>
      <c r="D63" s="146"/>
      <c r="E63" s="121">
        <f>SUM(E51:E62)</f>
        <v>179770</v>
      </c>
    </row>
    <row r="65" spans="1:6">
      <c r="A65" s="6" t="s">
        <v>223</v>
      </c>
      <c r="B65" s="6"/>
      <c r="C65" s="6"/>
      <c r="D65" s="6"/>
      <c r="E65" s="6"/>
      <c r="F65" s="6"/>
    </row>
    <row r="66" spans="1:6">
      <c r="A66" s="6"/>
      <c r="B66" s="6"/>
      <c r="C66" s="6"/>
      <c r="D66" s="6"/>
      <c r="E66" s="6"/>
      <c r="F66" s="6"/>
    </row>
    <row r="67" spans="1:6">
      <c r="A67" s="6" t="s">
        <v>129</v>
      </c>
      <c r="B67" s="6"/>
      <c r="C67" s="6"/>
      <c r="D67" s="6"/>
      <c r="E67" s="6"/>
      <c r="F67" s="6"/>
    </row>
    <row r="68" spans="1:6">
      <c r="A68" s="6" t="s">
        <v>141</v>
      </c>
      <c r="B68" s="6"/>
      <c r="C68" s="6"/>
      <c r="D68" s="6"/>
      <c r="E68" s="6"/>
      <c r="F68" s="6"/>
    </row>
    <row r="69" spans="1:6">
      <c r="A69" s="6" t="s">
        <v>142</v>
      </c>
      <c r="B69" s="6"/>
      <c r="C69" s="6"/>
      <c r="D69" s="6"/>
      <c r="E69" s="6"/>
      <c r="F69" s="6"/>
    </row>
    <row r="70" spans="1:6">
      <c r="A70" s="6" t="s">
        <v>393</v>
      </c>
      <c r="B70" s="6"/>
      <c r="C70" s="6"/>
      <c r="D70" s="6"/>
      <c r="E70" s="6"/>
      <c r="F70" s="6"/>
    </row>
    <row r="71" spans="1:6">
      <c r="A71" s="6" t="s">
        <v>401</v>
      </c>
    </row>
  </sheetData>
  <mergeCells count="3">
    <mergeCell ref="A15:D15"/>
    <mergeCell ref="A63:D63"/>
    <mergeCell ref="A37:D37"/>
  </mergeCell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2"/>
  <sheetViews>
    <sheetView workbookViewId="0">
      <selection activeCell="A22" sqref="A22:E22"/>
    </sheetView>
  </sheetViews>
  <sheetFormatPr defaultRowHeight="14.4"/>
  <cols>
    <col min="1" max="1" width="7.21875" style="126" customWidth="1"/>
    <col min="2" max="2" width="55" style="126" customWidth="1"/>
    <col min="3" max="16384" width="8.88671875" style="126"/>
  </cols>
  <sheetData>
    <row r="1" spans="1:5">
      <c r="A1" s="123" t="s">
        <v>0</v>
      </c>
      <c r="B1" s="123" t="s">
        <v>1</v>
      </c>
      <c r="C1" s="123" t="s">
        <v>20</v>
      </c>
      <c r="D1" s="123" t="s">
        <v>19</v>
      </c>
      <c r="E1" s="123" t="s">
        <v>2</v>
      </c>
    </row>
    <row r="2" spans="1:5" ht="25.2" customHeight="1">
      <c r="A2" s="202">
        <v>1</v>
      </c>
      <c r="B2" s="122" t="s">
        <v>420</v>
      </c>
      <c r="C2" s="202">
        <v>1</v>
      </c>
      <c r="D2" s="202">
        <v>42000</v>
      </c>
      <c r="E2" s="202">
        <f>C2*D2</f>
        <v>42000</v>
      </c>
    </row>
    <row r="3" spans="1:5" ht="28.8">
      <c r="A3" s="203"/>
      <c r="B3" s="24" t="s">
        <v>404</v>
      </c>
      <c r="C3" s="203"/>
      <c r="D3" s="203"/>
      <c r="E3" s="203"/>
    </row>
    <row r="4" spans="1:5">
      <c r="A4" s="203"/>
      <c r="B4" s="24" t="s">
        <v>405</v>
      </c>
      <c r="C4" s="203"/>
      <c r="D4" s="203"/>
      <c r="E4" s="203"/>
    </row>
    <row r="5" spans="1:5">
      <c r="A5" s="203"/>
      <c r="B5" s="24" t="s">
        <v>406</v>
      </c>
      <c r="C5" s="203"/>
      <c r="D5" s="203"/>
      <c r="E5" s="203"/>
    </row>
    <row r="6" spans="1:5">
      <c r="A6" s="203"/>
      <c r="B6" s="24" t="s">
        <v>407</v>
      </c>
      <c r="C6" s="203"/>
      <c r="D6" s="203"/>
      <c r="E6" s="203"/>
    </row>
    <row r="7" spans="1:5">
      <c r="A7" s="203"/>
      <c r="B7" s="24" t="s">
        <v>408</v>
      </c>
      <c r="C7" s="203"/>
      <c r="D7" s="203"/>
      <c r="E7" s="203"/>
    </row>
    <row r="8" spans="1:5">
      <c r="A8" s="203"/>
      <c r="B8" s="24" t="s">
        <v>409</v>
      </c>
      <c r="C8" s="203"/>
      <c r="D8" s="203"/>
      <c r="E8" s="203"/>
    </row>
    <row r="9" spans="1:5">
      <c r="A9" s="203"/>
      <c r="B9" s="24" t="s">
        <v>410</v>
      </c>
      <c r="C9" s="203"/>
      <c r="D9" s="203"/>
      <c r="E9" s="203"/>
    </row>
    <row r="10" spans="1:5">
      <c r="A10" s="203"/>
      <c r="B10" s="24" t="s">
        <v>411</v>
      </c>
      <c r="C10" s="203"/>
      <c r="D10" s="203"/>
      <c r="E10" s="203"/>
    </row>
    <row r="11" spans="1:5">
      <c r="A11" s="203"/>
      <c r="B11" s="24" t="s">
        <v>412</v>
      </c>
      <c r="C11" s="203"/>
      <c r="D11" s="203"/>
      <c r="E11" s="203"/>
    </row>
    <row r="12" spans="1:5">
      <c r="A12" s="203"/>
      <c r="B12" s="24" t="s">
        <v>413</v>
      </c>
      <c r="C12" s="203"/>
      <c r="D12" s="203"/>
      <c r="E12" s="203"/>
    </row>
    <row r="13" spans="1:5">
      <c r="A13" s="203"/>
      <c r="B13" s="24" t="s">
        <v>414</v>
      </c>
      <c r="C13" s="203"/>
      <c r="D13" s="203"/>
      <c r="E13" s="203"/>
    </row>
    <row r="14" spans="1:5">
      <c r="A14" s="203"/>
      <c r="B14" s="24" t="s">
        <v>415</v>
      </c>
      <c r="C14" s="203"/>
      <c r="D14" s="203"/>
      <c r="E14" s="203"/>
    </row>
    <row r="15" spans="1:5">
      <c r="A15" s="203"/>
      <c r="B15" s="24" t="s">
        <v>416</v>
      </c>
      <c r="C15" s="203"/>
      <c r="D15" s="203"/>
      <c r="E15" s="203"/>
    </row>
    <row r="16" spans="1:5">
      <c r="A16" s="203"/>
      <c r="B16" s="24" t="s">
        <v>417</v>
      </c>
      <c r="C16" s="203"/>
      <c r="D16" s="203"/>
      <c r="E16" s="203"/>
    </row>
    <row r="17" spans="1:5">
      <c r="A17" s="203"/>
      <c r="B17" s="24" t="s">
        <v>418</v>
      </c>
      <c r="C17" s="203"/>
      <c r="D17" s="203"/>
      <c r="E17" s="203"/>
    </row>
    <row r="18" spans="1:5">
      <c r="A18" s="203"/>
      <c r="B18" s="24" t="s">
        <v>419</v>
      </c>
      <c r="C18" s="203"/>
      <c r="D18" s="203"/>
      <c r="E18" s="203"/>
    </row>
    <row r="19" spans="1:5">
      <c r="A19" s="204"/>
      <c r="B19" s="127" t="s">
        <v>421</v>
      </c>
      <c r="C19" s="204"/>
      <c r="D19" s="204"/>
      <c r="E19" s="204"/>
    </row>
    <row r="20" spans="1:5">
      <c r="A20" s="188" t="s">
        <v>2</v>
      </c>
      <c r="B20" s="188"/>
      <c r="C20" s="188"/>
      <c r="D20" s="188"/>
      <c r="E20" s="123">
        <f>SUM(E2:E2)</f>
        <v>42000</v>
      </c>
    </row>
    <row r="55" spans="1:1" ht="28.8">
      <c r="A55" s="126" t="s">
        <v>402</v>
      </c>
    </row>
    <row r="56" spans="1:1" ht="57.6">
      <c r="A56" s="126" t="s">
        <v>403</v>
      </c>
    </row>
    <row r="57" spans="1:1" ht="216">
      <c r="A57" s="126" t="s">
        <v>404</v>
      </c>
    </row>
    <row r="58" spans="1:1" ht="57.6">
      <c r="A58" s="126" t="s">
        <v>405</v>
      </c>
    </row>
    <row r="59" spans="1:1" ht="144">
      <c r="A59" s="126" t="s">
        <v>406</v>
      </c>
    </row>
    <row r="60" spans="1:1" ht="115.2">
      <c r="A60" s="126" t="s">
        <v>407</v>
      </c>
    </row>
    <row r="61" spans="1:1" ht="43.2">
      <c r="A61" s="126" t="s">
        <v>408</v>
      </c>
    </row>
    <row r="62" spans="1:1" ht="86.4">
      <c r="A62" s="126" t="s">
        <v>409</v>
      </c>
    </row>
    <row r="63" spans="1:1" ht="57.6">
      <c r="A63" s="126" t="s">
        <v>410</v>
      </c>
    </row>
    <row r="64" spans="1:1" ht="144">
      <c r="A64" s="126" t="s">
        <v>411</v>
      </c>
    </row>
    <row r="65" spans="1:1" ht="144">
      <c r="A65" s="126" t="s">
        <v>412</v>
      </c>
    </row>
    <row r="66" spans="1:1" ht="129.6">
      <c r="A66" s="126" t="s">
        <v>413</v>
      </c>
    </row>
    <row r="67" spans="1:1" ht="144">
      <c r="A67" s="126" t="s">
        <v>414</v>
      </c>
    </row>
    <row r="68" spans="1:1" ht="100.8">
      <c r="A68" s="126" t="s">
        <v>415</v>
      </c>
    </row>
    <row r="69" spans="1:1" ht="72">
      <c r="A69" s="126" t="s">
        <v>416</v>
      </c>
    </row>
    <row r="70" spans="1:1" ht="144">
      <c r="A70" s="126" t="s">
        <v>417</v>
      </c>
    </row>
    <row r="71" spans="1:1" ht="28.8">
      <c r="A71" s="126" t="s">
        <v>418</v>
      </c>
    </row>
    <row r="72" spans="1:1" ht="115.2">
      <c r="A72" s="126" t="s">
        <v>419</v>
      </c>
    </row>
  </sheetData>
  <mergeCells count="5">
    <mergeCell ref="A20:D20"/>
    <mergeCell ref="A2:A19"/>
    <mergeCell ref="C2:C19"/>
    <mergeCell ref="D2:D19"/>
    <mergeCell ref="E2:E1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L10" sqref="L10"/>
    </sheetView>
  </sheetViews>
  <sheetFormatPr defaultRowHeight="14.4"/>
  <cols>
    <col min="1" max="1" width="7.44140625" customWidth="1"/>
    <col min="2" max="2" width="36.44140625" customWidth="1"/>
    <col min="3" max="3" width="6.6640625" customWidth="1"/>
    <col min="8" max="8" width="12.109375" customWidth="1"/>
  </cols>
  <sheetData>
    <row r="1" spans="1:8">
      <c r="A1" s="79" t="s">
        <v>250</v>
      </c>
      <c r="B1" s="9"/>
      <c r="C1" s="9"/>
      <c r="D1" s="7"/>
      <c r="E1" s="7"/>
    </row>
    <row r="2" spans="1:8">
      <c r="A2" s="133" t="s">
        <v>79</v>
      </c>
      <c r="B2" s="133" t="s">
        <v>80</v>
      </c>
      <c r="C2" s="133" t="s">
        <v>81</v>
      </c>
      <c r="D2" s="133" t="s">
        <v>82</v>
      </c>
      <c r="E2" s="133" t="s">
        <v>83</v>
      </c>
    </row>
    <row r="3" spans="1:8" ht="17.399999999999999" customHeight="1">
      <c r="A3" s="132">
        <v>1</v>
      </c>
      <c r="B3" s="24" t="s">
        <v>431</v>
      </c>
      <c r="C3" s="132">
        <v>1</v>
      </c>
      <c r="D3" s="132">
        <v>3900</v>
      </c>
      <c r="E3" s="132">
        <f t="shared" ref="E3:E10" si="0">C3*D3</f>
        <v>3900</v>
      </c>
      <c r="G3">
        <f>2450*2</f>
        <v>4900</v>
      </c>
      <c r="H3" t="s">
        <v>429</v>
      </c>
    </row>
    <row r="4" spans="1:8" ht="22.2" customHeight="1">
      <c r="A4" s="132">
        <v>2</v>
      </c>
      <c r="B4" s="24" t="s">
        <v>432</v>
      </c>
      <c r="C4" s="132">
        <v>3</v>
      </c>
      <c r="D4" s="132">
        <v>3900</v>
      </c>
      <c r="E4" s="132">
        <f t="shared" si="0"/>
        <v>11700</v>
      </c>
      <c r="G4">
        <f>2350*2</f>
        <v>4700</v>
      </c>
      <c r="H4" t="s">
        <v>430</v>
      </c>
    </row>
    <row r="5" spans="1:8">
      <c r="A5" s="132">
        <v>3</v>
      </c>
      <c r="B5" s="132" t="s">
        <v>137</v>
      </c>
      <c r="C5" s="132">
        <v>1</v>
      </c>
      <c r="D5" s="132">
        <v>6900</v>
      </c>
      <c r="E5" s="132">
        <f t="shared" si="0"/>
        <v>6900</v>
      </c>
      <c r="G5">
        <f>4410*2</f>
        <v>8820</v>
      </c>
      <c r="H5" t="s">
        <v>139</v>
      </c>
    </row>
    <row r="6" spans="1:8">
      <c r="A6" s="132">
        <v>4</v>
      </c>
      <c r="B6" s="132" t="s">
        <v>188</v>
      </c>
      <c r="C6" s="132">
        <v>1</v>
      </c>
      <c r="D6" s="132">
        <v>3500</v>
      </c>
      <c r="E6" s="132">
        <f t="shared" si="0"/>
        <v>3500</v>
      </c>
    </row>
    <row r="7" spans="1:8" ht="26.4">
      <c r="A7" s="132">
        <v>5</v>
      </c>
      <c r="B7" s="132" t="s">
        <v>134</v>
      </c>
      <c r="C7" s="132">
        <v>1</v>
      </c>
      <c r="D7" s="132">
        <v>11500</v>
      </c>
      <c r="E7" s="132">
        <f t="shared" si="0"/>
        <v>11500</v>
      </c>
    </row>
    <row r="8" spans="1:8" ht="26.4">
      <c r="A8" s="132">
        <v>6</v>
      </c>
      <c r="B8" s="132" t="s">
        <v>116</v>
      </c>
      <c r="C8" s="132">
        <v>10</v>
      </c>
      <c r="D8" s="132">
        <v>175</v>
      </c>
      <c r="E8" s="132">
        <f t="shared" si="0"/>
        <v>1750</v>
      </c>
    </row>
    <row r="9" spans="1:8">
      <c r="A9" s="132">
        <v>7</v>
      </c>
      <c r="B9" s="132" t="s">
        <v>175</v>
      </c>
      <c r="C9" s="132">
        <v>4</v>
      </c>
      <c r="D9" s="132">
        <v>100</v>
      </c>
      <c r="E9" s="132">
        <f t="shared" si="0"/>
        <v>400</v>
      </c>
    </row>
    <row r="10" spans="1:8" ht="26.4">
      <c r="A10" s="132">
        <v>8</v>
      </c>
      <c r="B10" s="132" t="s">
        <v>86</v>
      </c>
      <c r="C10" s="132">
        <v>1</v>
      </c>
      <c r="D10" s="132">
        <v>2500</v>
      </c>
      <c r="E10" s="132">
        <f t="shared" si="0"/>
        <v>2500</v>
      </c>
    </row>
    <row r="11" spans="1:8">
      <c r="A11" s="144" t="s">
        <v>87</v>
      </c>
      <c r="B11" s="145"/>
      <c r="C11" s="145"/>
      <c r="D11" s="146"/>
      <c r="E11" s="133">
        <f>SUM(E3:E10)</f>
        <v>42150</v>
      </c>
    </row>
    <row r="12" spans="1:8">
      <c r="A12" s="75"/>
      <c r="B12" s="75"/>
      <c r="C12" s="75"/>
      <c r="D12" s="75"/>
      <c r="E12" s="75"/>
    </row>
    <row r="13" spans="1:8">
      <c r="A13" s="6" t="s">
        <v>129</v>
      </c>
      <c r="B13" s="75"/>
      <c r="C13" s="75"/>
      <c r="D13" s="75"/>
      <c r="E13" s="75"/>
    </row>
    <row r="14" spans="1:8">
      <c r="A14" s="6" t="s">
        <v>141</v>
      </c>
      <c r="B14" s="75"/>
      <c r="C14" s="75"/>
      <c r="D14" s="75"/>
      <c r="E14" s="75"/>
    </row>
    <row r="15" spans="1:8">
      <c r="A15" s="6" t="s">
        <v>142</v>
      </c>
      <c r="B15" s="75"/>
      <c r="C15" s="75"/>
      <c r="D15" s="75"/>
      <c r="E15" s="75"/>
    </row>
    <row r="16" spans="1:8">
      <c r="A16" s="6" t="s">
        <v>161</v>
      </c>
      <c r="B16" s="75"/>
      <c r="C16" s="75"/>
      <c r="D16" s="75"/>
      <c r="E16" s="75"/>
    </row>
    <row r="17" spans="1:5">
      <c r="A17" s="6" t="s">
        <v>162</v>
      </c>
      <c r="B17" s="75"/>
      <c r="C17" s="75"/>
      <c r="D17" s="75"/>
      <c r="E17" s="75"/>
    </row>
    <row r="18" spans="1:5">
      <c r="A18" s="6"/>
      <c r="B18" s="75"/>
      <c r="C18" s="75"/>
      <c r="D18" s="75"/>
      <c r="E18" s="75"/>
    </row>
  </sheetData>
  <mergeCells count="1">
    <mergeCell ref="A11:D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sqref="A1:E16"/>
    </sheetView>
  </sheetViews>
  <sheetFormatPr defaultRowHeight="14.4"/>
  <cols>
    <col min="1" max="1" width="8.6640625" customWidth="1"/>
    <col min="2" max="2" width="39.44140625" customWidth="1"/>
  </cols>
  <sheetData>
    <row r="1" spans="1:7">
      <c r="A1" s="135" t="s">
        <v>79</v>
      </c>
      <c r="B1" s="135" t="s">
        <v>80</v>
      </c>
      <c r="C1" s="135" t="s">
        <v>81</v>
      </c>
      <c r="D1" s="135" t="s">
        <v>82</v>
      </c>
      <c r="E1" s="135" t="s">
        <v>83</v>
      </c>
    </row>
    <row r="2" spans="1:7">
      <c r="A2" s="134">
        <v>1</v>
      </c>
      <c r="B2" s="24" t="s">
        <v>434</v>
      </c>
      <c r="C2" s="134">
        <v>2</v>
      </c>
      <c r="D2" s="134">
        <v>3900</v>
      </c>
      <c r="E2" s="134">
        <f t="shared" ref="E2:E9" si="0">C2*D2</f>
        <v>7800</v>
      </c>
    </row>
    <row r="3" spans="1:7">
      <c r="A3" s="134">
        <v>2</v>
      </c>
      <c r="B3" s="24" t="s">
        <v>433</v>
      </c>
      <c r="C3" s="134">
        <v>6</v>
      </c>
      <c r="D3" s="134">
        <v>3900</v>
      </c>
      <c r="E3" s="134">
        <f t="shared" si="0"/>
        <v>23400</v>
      </c>
    </row>
    <row r="4" spans="1:7">
      <c r="A4" s="134">
        <v>3</v>
      </c>
      <c r="B4" s="134" t="s">
        <v>137</v>
      </c>
      <c r="C4" s="134">
        <v>1</v>
      </c>
      <c r="D4" s="134">
        <v>9600</v>
      </c>
      <c r="E4" s="134">
        <f t="shared" si="0"/>
        <v>9600</v>
      </c>
      <c r="G4">
        <f>5940*2</f>
        <v>11880</v>
      </c>
    </row>
    <row r="5" spans="1:7">
      <c r="A5" s="134">
        <v>3</v>
      </c>
      <c r="B5" s="134" t="s">
        <v>435</v>
      </c>
      <c r="C5" s="134">
        <v>1</v>
      </c>
      <c r="D5" s="134">
        <v>4000</v>
      </c>
      <c r="E5" s="134">
        <f t="shared" si="0"/>
        <v>4000</v>
      </c>
    </row>
    <row r="6" spans="1:7" ht="26.4">
      <c r="A6" s="134">
        <v>4</v>
      </c>
      <c r="B6" s="134" t="s">
        <v>134</v>
      </c>
      <c r="C6" s="134">
        <v>1</v>
      </c>
      <c r="D6" s="134">
        <v>8700</v>
      </c>
      <c r="E6" s="134">
        <f t="shared" si="0"/>
        <v>8700</v>
      </c>
    </row>
    <row r="7" spans="1:7">
      <c r="A7" s="134">
        <v>5</v>
      </c>
      <c r="B7" s="134" t="s">
        <v>116</v>
      </c>
      <c r="C7" s="134">
        <v>18</v>
      </c>
      <c r="D7" s="134">
        <v>150</v>
      </c>
      <c r="E7" s="134">
        <f t="shared" si="0"/>
        <v>2700</v>
      </c>
    </row>
    <row r="8" spans="1:7">
      <c r="A8" s="134">
        <v>6</v>
      </c>
      <c r="B8" s="134" t="s">
        <v>175</v>
      </c>
      <c r="C8" s="134">
        <v>8</v>
      </c>
      <c r="D8" s="134">
        <v>100</v>
      </c>
      <c r="E8" s="134">
        <f t="shared" si="0"/>
        <v>800</v>
      </c>
    </row>
    <row r="9" spans="1:7">
      <c r="A9" s="134">
        <v>7</v>
      </c>
      <c r="B9" s="134" t="s">
        <v>86</v>
      </c>
      <c r="C9" s="134">
        <v>1</v>
      </c>
      <c r="D9" s="134">
        <v>3600</v>
      </c>
      <c r="E9" s="134">
        <f t="shared" si="0"/>
        <v>3600</v>
      </c>
    </row>
    <row r="10" spans="1:7">
      <c r="A10" s="144" t="s">
        <v>87</v>
      </c>
      <c r="B10" s="145"/>
      <c r="C10" s="145"/>
      <c r="D10" s="146"/>
      <c r="E10" s="135">
        <f>SUM(E2:E9)</f>
        <v>60600</v>
      </c>
    </row>
    <row r="11" spans="1:7">
      <c r="A11" s="75"/>
      <c r="B11" s="75"/>
      <c r="C11" s="75"/>
      <c r="D11" s="75"/>
      <c r="E11" s="75"/>
    </row>
    <row r="12" spans="1:7">
      <c r="A12" s="6" t="s">
        <v>129</v>
      </c>
      <c r="B12" s="75"/>
      <c r="C12" s="75"/>
      <c r="D12" s="75"/>
      <c r="E12" s="75"/>
    </row>
    <row r="13" spans="1:7">
      <c r="A13" s="6" t="s">
        <v>141</v>
      </c>
      <c r="B13" s="75"/>
      <c r="C13" s="75"/>
      <c r="D13" s="75"/>
      <c r="E13" s="75"/>
    </row>
    <row r="14" spans="1:7">
      <c r="A14" s="6" t="s">
        <v>142</v>
      </c>
      <c r="B14" s="75"/>
      <c r="C14" s="75"/>
      <c r="D14" s="75"/>
      <c r="E14" s="75"/>
    </row>
    <row r="15" spans="1:7">
      <c r="A15" s="6" t="s">
        <v>161</v>
      </c>
      <c r="B15" s="75"/>
      <c r="C15" s="75"/>
      <c r="D15" s="75"/>
      <c r="E15" s="75"/>
    </row>
    <row r="16" spans="1:7">
      <c r="A16" s="6" t="s">
        <v>162</v>
      </c>
      <c r="B16" s="75"/>
      <c r="C16" s="75"/>
      <c r="D16" s="75"/>
      <c r="E16" s="75"/>
    </row>
  </sheetData>
  <mergeCells count="1">
    <mergeCell ref="A10:D1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topLeftCell="A3" workbookViewId="0">
      <selection activeCell="I21" sqref="I21"/>
    </sheetView>
  </sheetViews>
  <sheetFormatPr defaultRowHeight="13.2"/>
  <cols>
    <col min="1" max="1" width="7" style="65" customWidth="1"/>
    <col min="2" max="2" width="7.44140625" style="65" customWidth="1"/>
    <col min="3" max="3" width="36.6640625" style="65" customWidth="1"/>
    <col min="4" max="4" width="8.33203125" style="65" customWidth="1"/>
    <col min="5" max="5" width="7.5546875" style="65" customWidth="1"/>
    <col min="6" max="6" width="18.33203125" style="65" customWidth="1"/>
    <col min="7" max="7" width="9.21875" style="65" customWidth="1"/>
    <col min="8" max="9" width="8.88671875" style="65"/>
    <col min="10" max="10" width="8.88671875" style="140"/>
    <col min="11" max="16384" width="8.88671875" style="65"/>
  </cols>
  <sheetData>
    <row r="1" spans="1:10" ht="21.6" customHeight="1">
      <c r="A1" s="136" t="s">
        <v>79</v>
      </c>
      <c r="B1" s="136" t="s">
        <v>441</v>
      </c>
      <c r="C1" s="136" t="s">
        <v>80</v>
      </c>
      <c r="D1" s="136" t="s">
        <v>81</v>
      </c>
      <c r="E1" s="136" t="s">
        <v>82</v>
      </c>
      <c r="F1" s="136" t="s">
        <v>26</v>
      </c>
      <c r="G1" s="136" t="s">
        <v>83</v>
      </c>
    </row>
    <row r="2" spans="1:10" ht="26.4">
      <c r="A2" s="137">
        <v>1</v>
      </c>
      <c r="B2" s="138" t="s">
        <v>436</v>
      </c>
      <c r="C2" s="138" t="s">
        <v>437</v>
      </c>
      <c r="D2" s="138">
        <v>50</v>
      </c>
      <c r="E2" s="137">
        <v>950</v>
      </c>
      <c r="F2" s="137">
        <v>250</v>
      </c>
      <c r="G2" s="137">
        <f>D2*E2+F2</f>
        <v>47750</v>
      </c>
      <c r="J2" s="139">
        <v>690</v>
      </c>
    </row>
    <row r="3" spans="1:10">
      <c r="A3" s="137">
        <v>2</v>
      </c>
      <c r="B3" s="138" t="s">
        <v>436</v>
      </c>
      <c r="C3" s="138" t="s">
        <v>438</v>
      </c>
      <c r="D3" s="138">
        <v>1</v>
      </c>
      <c r="E3" s="137">
        <v>9900</v>
      </c>
      <c r="F3" s="137">
        <v>500</v>
      </c>
      <c r="G3" s="137">
        <f t="shared" ref="G3:G6" si="0">D3*E3+F3</f>
        <v>10400</v>
      </c>
      <c r="J3" s="139">
        <v>7700</v>
      </c>
    </row>
    <row r="4" spans="1:10">
      <c r="A4" s="137">
        <v>3</v>
      </c>
      <c r="B4" s="138" t="s">
        <v>436</v>
      </c>
      <c r="C4" s="138" t="s">
        <v>439</v>
      </c>
      <c r="D4" s="138">
        <v>1</v>
      </c>
      <c r="E4" s="137">
        <v>28000</v>
      </c>
      <c r="F4" s="137">
        <v>2500</v>
      </c>
      <c r="G4" s="137">
        <f t="shared" si="0"/>
        <v>30500</v>
      </c>
      <c r="J4" s="139">
        <v>17600</v>
      </c>
    </row>
    <row r="5" spans="1:10">
      <c r="A5" s="137">
        <v>4</v>
      </c>
      <c r="B5" s="138" t="s">
        <v>436</v>
      </c>
      <c r="C5" s="138" t="s">
        <v>440</v>
      </c>
      <c r="D5" s="138">
        <v>1</v>
      </c>
      <c r="E5" s="137">
        <v>28000</v>
      </c>
      <c r="F5" s="137">
        <v>2000</v>
      </c>
      <c r="G5" s="137">
        <f t="shared" si="0"/>
        <v>30000</v>
      </c>
      <c r="J5" s="139">
        <v>16400</v>
      </c>
    </row>
    <row r="6" spans="1:10" ht="27" customHeight="1">
      <c r="A6" s="137">
        <v>5</v>
      </c>
      <c r="B6" s="206" t="s">
        <v>443</v>
      </c>
      <c r="C6" s="206"/>
      <c r="D6" s="137">
        <v>1</v>
      </c>
      <c r="E6" s="137">
        <v>5000</v>
      </c>
      <c r="F6" s="137"/>
      <c r="G6" s="137">
        <f t="shared" si="0"/>
        <v>5000</v>
      </c>
    </row>
    <row r="7" spans="1:10">
      <c r="A7" s="205" t="s">
        <v>87</v>
      </c>
      <c r="B7" s="205"/>
      <c r="C7" s="205"/>
      <c r="D7" s="205"/>
      <c r="E7" s="205"/>
      <c r="F7" s="136"/>
      <c r="G7" s="136">
        <f>SUM(G2:G6)</f>
        <v>123650</v>
      </c>
    </row>
    <row r="9" spans="1:10">
      <c r="A9" s="141" t="s">
        <v>445</v>
      </c>
    </row>
    <row r="15" spans="1:10">
      <c r="D15" s="65">
        <f>950*50</f>
        <v>47500</v>
      </c>
    </row>
    <row r="16" spans="1:10">
      <c r="D16" s="65">
        <f>250*50</f>
        <v>12500</v>
      </c>
    </row>
    <row r="17" spans="1:7">
      <c r="D17" s="65">
        <f>SUM(D15:D16)</f>
        <v>60000</v>
      </c>
      <c r="F17" s="65" t="s">
        <v>442</v>
      </c>
    </row>
    <row r="21" spans="1:7" ht="26.4">
      <c r="A21" s="136" t="s">
        <v>79</v>
      </c>
      <c r="B21" s="136" t="s">
        <v>441</v>
      </c>
      <c r="C21" s="136" t="s">
        <v>80</v>
      </c>
      <c r="D21" s="136" t="s">
        <v>81</v>
      </c>
      <c r="E21" s="136" t="s">
        <v>82</v>
      </c>
      <c r="F21" s="136" t="s">
        <v>26</v>
      </c>
      <c r="G21" s="136" t="s">
        <v>83</v>
      </c>
    </row>
    <row r="22" spans="1:7" ht="26.4">
      <c r="A22" s="137">
        <v>1</v>
      </c>
      <c r="B22" s="138" t="s">
        <v>436</v>
      </c>
      <c r="C22" s="138" t="s">
        <v>437</v>
      </c>
      <c r="D22" s="138">
        <v>50</v>
      </c>
      <c r="E22" s="137">
        <v>950</v>
      </c>
      <c r="F22" s="137">
        <v>250</v>
      </c>
      <c r="G22" s="137">
        <f>D22*E22+(D22*F22)</f>
        <v>60000</v>
      </c>
    </row>
    <row r="23" spans="1:7">
      <c r="A23" s="137">
        <v>2</v>
      </c>
      <c r="B23" s="138" t="s">
        <v>436</v>
      </c>
      <c r="C23" s="138" t="s">
        <v>438</v>
      </c>
      <c r="D23" s="138">
        <v>1</v>
      </c>
      <c r="E23" s="137">
        <v>9900</v>
      </c>
      <c r="F23" s="137">
        <v>500</v>
      </c>
      <c r="G23" s="137">
        <f t="shared" ref="G23:G26" si="1">D23*E23+(D23*F23)</f>
        <v>10400</v>
      </c>
    </row>
    <row r="24" spans="1:7">
      <c r="A24" s="137">
        <v>3</v>
      </c>
      <c r="B24" s="138" t="s">
        <v>436</v>
      </c>
      <c r="C24" s="138" t="s">
        <v>439</v>
      </c>
      <c r="D24" s="138">
        <v>1</v>
      </c>
      <c r="E24" s="137">
        <v>28000</v>
      </c>
      <c r="F24" s="137">
        <v>2500</v>
      </c>
      <c r="G24" s="137">
        <f t="shared" si="1"/>
        <v>30500</v>
      </c>
    </row>
    <row r="25" spans="1:7">
      <c r="A25" s="137">
        <v>4</v>
      </c>
      <c r="B25" s="138" t="s">
        <v>436</v>
      </c>
      <c r="C25" s="138" t="s">
        <v>440</v>
      </c>
      <c r="D25" s="138">
        <v>1</v>
      </c>
      <c r="E25" s="137">
        <v>28000</v>
      </c>
      <c r="F25" s="137">
        <v>2000</v>
      </c>
      <c r="G25" s="137">
        <f t="shared" si="1"/>
        <v>30000</v>
      </c>
    </row>
    <row r="26" spans="1:7">
      <c r="A26" s="137">
        <v>5</v>
      </c>
      <c r="B26" s="206" t="s">
        <v>444</v>
      </c>
      <c r="C26" s="206"/>
      <c r="D26" s="137">
        <v>1</v>
      </c>
      <c r="E26" s="137">
        <v>5000</v>
      </c>
      <c r="F26" s="137"/>
      <c r="G26" s="137">
        <f t="shared" si="1"/>
        <v>5000</v>
      </c>
    </row>
    <row r="27" spans="1:7">
      <c r="A27" s="205" t="s">
        <v>87</v>
      </c>
      <c r="B27" s="205"/>
      <c r="C27" s="205"/>
      <c r="D27" s="205"/>
      <c r="E27" s="205"/>
      <c r="F27" s="136"/>
      <c r="G27" s="136">
        <f>SUM(G22:G26)</f>
        <v>135900</v>
      </c>
    </row>
  </sheetData>
  <mergeCells count="4">
    <mergeCell ref="A7:E7"/>
    <mergeCell ref="B6:C6"/>
    <mergeCell ref="B26:C26"/>
    <mergeCell ref="A27:E27"/>
  </mergeCells>
  <pageMargins left="0.7" right="0.7" top="0.75" bottom="0.75" header="0.3" footer="0.3"/>
  <pageSetup orientation="portrait" horizontalDpi="0"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
  <sheetViews>
    <sheetView tabSelected="1" workbookViewId="0">
      <selection activeCell="H24" sqref="H24"/>
    </sheetView>
  </sheetViews>
  <sheetFormatPr defaultRowHeight="14.4"/>
  <cols>
    <col min="2" max="2" width="38.21875" customWidth="1"/>
    <col min="3" max="3" width="13.109375" customWidth="1"/>
  </cols>
  <sheetData>
    <row r="1" spans="1:7">
      <c r="A1" t="s">
        <v>127</v>
      </c>
    </row>
    <row r="2" spans="1:7">
      <c r="A2" s="143" t="s">
        <v>79</v>
      </c>
      <c r="B2" s="143" t="s">
        <v>80</v>
      </c>
      <c r="C2" s="143" t="s">
        <v>81</v>
      </c>
      <c r="D2" s="143" t="s">
        <v>82</v>
      </c>
      <c r="E2" s="143" t="s">
        <v>83</v>
      </c>
    </row>
    <row r="3" spans="1:7" ht="22.2" customHeight="1">
      <c r="A3" s="142" t="s">
        <v>147</v>
      </c>
      <c r="B3" s="24" t="s">
        <v>434</v>
      </c>
      <c r="C3" s="142">
        <v>16</v>
      </c>
      <c r="D3" s="142">
        <v>4000</v>
      </c>
      <c r="E3" s="142">
        <f t="shared" ref="E3:E10" si="0">C3*D3</f>
        <v>64000</v>
      </c>
      <c r="G3">
        <f>2450*2</f>
        <v>4900</v>
      </c>
    </row>
    <row r="4" spans="1:7" ht="34.200000000000003" customHeight="1">
      <c r="A4" s="142">
        <v>2</v>
      </c>
      <c r="B4" s="142" t="s">
        <v>226</v>
      </c>
      <c r="C4" s="142">
        <v>1</v>
      </c>
      <c r="D4" s="142">
        <v>19900</v>
      </c>
      <c r="E4" s="142">
        <f t="shared" si="0"/>
        <v>19900</v>
      </c>
      <c r="G4">
        <f>12200*2</f>
        <v>24400</v>
      </c>
    </row>
    <row r="5" spans="1:7" ht="31.8" customHeight="1">
      <c r="A5" s="142">
        <v>3</v>
      </c>
      <c r="B5" s="142" t="s">
        <v>117</v>
      </c>
      <c r="C5" s="142">
        <v>1</v>
      </c>
      <c r="D5" s="142">
        <v>8600</v>
      </c>
      <c r="E5" s="142">
        <f t="shared" si="0"/>
        <v>8600</v>
      </c>
      <c r="G5">
        <f>6500*2</f>
        <v>13000</v>
      </c>
    </row>
    <row r="6" spans="1:7" ht="26.4" customHeight="1">
      <c r="A6" s="142">
        <v>4</v>
      </c>
      <c r="B6" s="142" t="s">
        <v>134</v>
      </c>
      <c r="C6" s="142">
        <v>4</v>
      </c>
      <c r="D6" s="142">
        <v>8490</v>
      </c>
      <c r="E6" s="142">
        <f t="shared" si="0"/>
        <v>33960</v>
      </c>
    </row>
    <row r="7" spans="1:7" ht="17.399999999999999" customHeight="1">
      <c r="A7" s="142">
        <v>5</v>
      </c>
      <c r="B7" s="142" t="s">
        <v>116</v>
      </c>
      <c r="C7" s="142">
        <v>35</v>
      </c>
      <c r="D7" s="142">
        <v>150</v>
      </c>
      <c r="E7" s="142">
        <f t="shared" si="0"/>
        <v>5250</v>
      </c>
    </row>
    <row r="8" spans="1:7">
      <c r="A8" s="142">
        <v>6</v>
      </c>
      <c r="B8" s="142" t="s">
        <v>175</v>
      </c>
      <c r="C8" s="142">
        <v>16</v>
      </c>
      <c r="D8" s="142">
        <v>100</v>
      </c>
      <c r="E8" s="142">
        <f t="shared" si="0"/>
        <v>1600</v>
      </c>
    </row>
    <row r="9" spans="1:7" ht="28.8">
      <c r="A9" s="142">
        <v>7</v>
      </c>
      <c r="B9" s="126" t="s">
        <v>222</v>
      </c>
      <c r="C9" s="142">
        <v>650</v>
      </c>
      <c r="D9" s="142">
        <v>90</v>
      </c>
      <c r="E9" s="142">
        <f t="shared" si="0"/>
        <v>58500</v>
      </c>
    </row>
    <row r="10" spans="1:7">
      <c r="A10" s="142">
        <v>8</v>
      </c>
      <c r="B10" s="142" t="s">
        <v>86</v>
      </c>
      <c r="C10" s="142">
        <v>1</v>
      </c>
      <c r="D10" s="142">
        <v>5000</v>
      </c>
      <c r="E10" s="142">
        <f t="shared" si="0"/>
        <v>5000</v>
      </c>
    </row>
    <row r="11" spans="1:7">
      <c r="A11" s="144" t="s">
        <v>87</v>
      </c>
      <c r="B11" s="145"/>
      <c r="C11" s="145"/>
      <c r="D11" s="146"/>
      <c r="E11" s="143">
        <f>SUM(E3:E10)</f>
        <v>196810</v>
      </c>
    </row>
    <row r="12" spans="1:7">
      <c r="A12" s="5"/>
      <c r="B12" s="5"/>
      <c r="C12" s="5"/>
      <c r="D12" s="5"/>
      <c r="E12" s="5"/>
    </row>
    <row r="13" spans="1:7">
      <c r="A13" s="6" t="s">
        <v>143</v>
      </c>
      <c r="B13" s="5"/>
      <c r="C13" s="5"/>
      <c r="D13" s="5"/>
      <c r="E13" s="5"/>
    </row>
    <row r="14" spans="1:7">
      <c r="A14" t="s">
        <v>450</v>
      </c>
      <c r="B14" s="5"/>
      <c r="C14" s="5"/>
      <c r="D14" s="5"/>
      <c r="E14" s="5"/>
    </row>
    <row r="15" spans="1:7">
      <c r="B15" s="5"/>
      <c r="C15" s="5"/>
      <c r="D15" s="5"/>
      <c r="E15" s="5"/>
    </row>
    <row r="16" spans="1:7">
      <c r="A16" s="6" t="s">
        <v>223</v>
      </c>
      <c r="B16" s="75"/>
      <c r="C16" s="75"/>
      <c r="D16" s="75"/>
      <c r="E16" s="75"/>
    </row>
    <row r="17" spans="1:10">
      <c r="A17" s="6"/>
      <c r="B17" s="75"/>
      <c r="C17" s="75"/>
      <c r="D17" s="75"/>
      <c r="E17" s="75"/>
    </row>
    <row r="18" spans="1:10">
      <c r="A18" s="6" t="s">
        <v>129</v>
      </c>
      <c r="B18" s="75"/>
      <c r="C18" s="75"/>
      <c r="D18" s="75"/>
      <c r="E18" s="75"/>
    </row>
    <row r="19" spans="1:10">
      <c r="A19" s="6" t="s">
        <v>141</v>
      </c>
      <c r="B19" s="75"/>
      <c r="C19" s="75"/>
      <c r="D19" s="75"/>
      <c r="E19" s="75"/>
    </row>
    <row r="20" spans="1:10">
      <c r="A20" s="6" t="s">
        <v>142</v>
      </c>
      <c r="B20" s="75"/>
      <c r="C20" s="75"/>
      <c r="D20" s="75"/>
      <c r="E20" s="75"/>
      <c r="J20">
        <f>4040*2</f>
        <v>8080</v>
      </c>
    </row>
    <row r="21" spans="1:10">
      <c r="A21" s="6" t="s">
        <v>161</v>
      </c>
      <c r="B21" s="75"/>
      <c r="C21" s="75"/>
      <c r="D21" s="75"/>
      <c r="E21" s="75"/>
    </row>
    <row r="22" spans="1:10">
      <c r="A22" s="6" t="s">
        <v>162</v>
      </c>
      <c r="B22" s="75"/>
      <c r="C22" s="75"/>
      <c r="D22" s="75"/>
      <c r="E22" s="75"/>
    </row>
    <row r="23" spans="1:10">
      <c r="A23" s="6"/>
      <c r="B23" s="75"/>
      <c r="C23" s="75"/>
      <c r="D23" s="75"/>
      <c r="E23" s="75"/>
    </row>
    <row r="24" spans="1:10">
      <c r="B24" s="75"/>
      <c r="C24" s="75"/>
      <c r="D24" s="75"/>
      <c r="E24" s="75"/>
    </row>
    <row r="27" spans="1:10">
      <c r="A27" s="54" t="s">
        <v>128</v>
      </c>
    </row>
    <row r="28" spans="1:10">
      <c r="A28" s="143" t="s">
        <v>79</v>
      </c>
      <c r="B28" s="143" t="s">
        <v>80</v>
      </c>
      <c r="C28" s="143" t="s">
        <v>81</v>
      </c>
      <c r="D28" s="143" t="s">
        <v>82</v>
      </c>
      <c r="E28" s="143" t="s">
        <v>83</v>
      </c>
    </row>
    <row r="29" spans="1:10">
      <c r="A29" s="142">
        <v>1</v>
      </c>
      <c r="B29" s="24" t="s">
        <v>447</v>
      </c>
      <c r="C29" s="142">
        <v>16</v>
      </c>
      <c r="D29" s="142">
        <v>4500</v>
      </c>
      <c r="E29" s="142">
        <f t="shared" ref="E29:E36" si="1">C29*D29</f>
        <v>72000</v>
      </c>
      <c r="G29">
        <f>2280*2</f>
        <v>4560</v>
      </c>
    </row>
    <row r="30" spans="1:10">
      <c r="A30" s="142">
        <v>3</v>
      </c>
      <c r="B30" s="142" t="s">
        <v>448</v>
      </c>
      <c r="C30" s="142">
        <v>1</v>
      </c>
      <c r="D30" s="142">
        <v>13100</v>
      </c>
      <c r="E30" s="142">
        <f t="shared" si="1"/>
        <v>13100</v>
      </c>
      <c r="G30">
        <f>6550*2</f>
        <v>13100</v>
      </c>
    </row>
    <row r="31" spans="1:10">
      <c r="A31" s="142">
        <v>3</v>
      </c>
      <c r="B31" s="142" t="s">
        <v>446</v>
      </c>
      <c r="C31" s="142">
        <v>1</v>
      </c>
      <c r="D31" s="142">
        <v>8600</v>
      </c>
      <c r="E31" s="142">
        <f t="shared" si="1"/>
        <v>8600</v>
      </c>
    </row>
    <row r="32" spans="1:10" ht="26.4">
      <c r="A32" s="142">
        <v>4</v>
      </c>
      <c r="B32" s="142" t="s">
        <v>134</v>
      </c>
      <c r="C32" s="142">
        <v>4</v>
      </c>
      <c r="D32" s="142">
        <v>8600</v>
      </c>
      <c r="E32" s="142">
        <f t="shared" si="1"/>
        <v>34400</v>
      </c>
    </row>
    <row r="33" spans="1:5" ht="26.4">
      <c r="A33" s="142">
        <v>5</v>
      </c>
      <c r="B33" s="142" t="s">
        <v>116</v>
      </c>
      <c r="C33" s="142">
        <v>35</v>
      </c>
      <c r="D33" s="142">
        <v>150</v>
      </c>
      <c r="E33" s="142">
        <f t="shared" si="1"/>
        <v>5250</v>
      </c>
    </row>
    <row r="34" spans="1:5">
      <c r="A34" s="142">
        <v>6</v>
      </c>
      <c r="B34" s="142" t="s">
        <v>175</v>
      </c>
      <c r="C34" s="142">
        <v>16</v>
      </c>
      <c r="D34" s="142">
        <v>100</v>
      </c>
      <c r="E34" s="142">
        <f t="shared" si="1"/>
        <v>1600</v>
      </c>
    </row>
    <row r="35" spans="1:5" ht="28.8">
      <c r="A35" s="142">
        <v>7</v>
      </c>
      <c r="B35" s="126" t="s">
        <v>222</v>
      </c>
      <c r="C35" s="142">
        <v>650</v>
      </c>
      <c r="D35" s="142">
        <v>90</v>
      </c>
      <c r="E35" s="142">
        <f t="shared" si="1"/>
        <v>58500</v>
      </c>
    </row>
    <row r="36" spans="1:5">
      <c r="A36" s="142">
        <v>8</v>
      </c>
      <c r="B36" s="142" t="s">
        <v>86</v>
      </c>
      <c r="C36" s="142">
        <v>1</v>
      </c>
      <c r="D36" s="142">
        <v>5000</v>
      </c>
      <c r="E36" s="142">
        <f t="shared" si="1"/>
        <v>5000</v>
      </c>
    </row>
    <row r="37" spans="1:5">
      <c r="A37" s="144" t="s">
        <v>87</v>
      </c>
      <c r="B37" s="145"/>
      <c r="C37" s="145"/>
      <c r="D37" s="146"/>
      <c r="E37" s="143">
        <f>SUM(E29:E36)</f>
        <v>198450</v>
      </c>
    </row>
    <row r="38" spans="1:5">
      <c r="A38" s="6" t="s">
        <v>143</v>
      </c>
    </row>
    <row r="39" spans="1:5">
      <c r="A39" t="s">
        <v>449</v>
      </c>
    </row>
    <row r="41" spans="1:5">
      <c r="A41" s="6" t="s">
        <v>223</v>
      </c>
    </row>
    <row r="42" spans="1:5">
      <c r="A42" s="6"/>
    </row>
    <row r="43" spans="1:5">
      <c r="A43" s="6" t="s">
        <v>129</v>
      </c>
    </row>
    <row r="44" spans="1:5">
      <c r="A44" s="6" t="s">
        <v>141</v>
      </c>
    </row>
    <row r="45" spans="1:5">
      <c r="A45" s="6" t="s">
        <v>142</v>
      </c>
    </row>
    <row r="46" spans="1:5">
      <c r="A46" s="6" t="s">
        <v>161</v>
      </c>
    </row>
    <row r="47" spans="1:5">
      <c r="A47" s="6" t="s">
        <v>162</v>
      </c>
    </row>
    <row r="48" spans="1:5">
      <c r="A48" s="6"/>
    </row>
    <row r="49" spans="1:9">
      <c r="A49" s="6"/>
      <c r="I49">
        <f>3260*2</f>
        <v>6520</v>
      </c>
    </row>
    <row r="57" spans="1:9">
      <c r="A57" t="s">
        <v>451</v>
      </c>
    </row>
    <row r="60" spans="1:9">
      <c r="A60">
        <v>75</v>
      </c>
    </row>
    <row r="61" spans="1:9">
      <c r="A61">
        <v>20</v>
      </c>
    </row>
    <row r="62" spans="1:9">
      <c r="A62">
        <v>5</v>
      </c>
    </row>
  </sheetData>
  <mergeCells count="2">
    <mergeCell ref="A11:D11"/>
    <mergeCell ref="A37:D37"/>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C22" sqref="C22"/>
    </sheetView>
  </sheetViews>
  <sheetFormatPr defaultRowHeight="14.4"/>
  <cols>
    <col min="1" max="1" width="6" customWidth="1"/>
    <col min="2" max="2" width="41.21875" customWidth="1"/>
    <col min="3" max="3" width="4.5546875" customWidth="1"/>
    <col min="4" max="4" width="6.6640625" customWidth="1"/>
    <col min="5" max="5" width="10.44140625" customWidth="1"/>
  </cols>
  <sheetData>
    <row r="1" spans="1:5" ht="19.8" customHeight="1">
      <c r="A1" s="25" t="s">
        <v>79</v>
      </c>
      <c r="B1" s="25" t="s">
        <v>80</v>
      </c>
      <c r="C1" s="25" t="s">
        <v>81</v>
      </c>
      <c r="D1" s="25" t="s">
        <v>82</v>
      </c>
      <c r="E1" s="25" t="s">
        <v>83</v>
      </c>
    </row>
    <row r="2" spans="1:5" ht="49.8" customHeight="1">
      <c r="A2" s="24">
        <v>1</v>
      </c>
      <c r="B2" s="24" t="s">
        <v>84</v>
      </c>
      <c r="C2" s="24">
        <v>1</v>
      </c>
      <c r="D2" s="24">
        <v>14990</v>
      </c>
      <c r="E2" s="24">
        <f>C2*D2</f>
        <v>14990</v>
      </c>
    </row>
    <row r="3" spans="1:5" ht="16.2" customHeight="1">
      <c r="A3" s="24">
        <v>2</v>
      </c>
      <c r="B3" s="24" t="s">
        <v>85</v>
      </c>
      <c r="C3" s="24">
        <v>1</v>
      </c>
      <c r="D3" s="24">
        <v>2500</v>
      </c>
      <c r="E3" s="24">
        <f t="shared" ref="E3:E4" si="0">C3*D3</f>
        <v>2500</v>
      </c>
    </row>
    <row r="4" spans="1:5">
      <c r="A4" s="24">
        <v>3</v>
      </c>
      <c r="B4" s="24" t="s">
        <v>86</v>
      </c>
      <c r="C4" s="24">
        <v>1</v>
      </c>
      <c r="D4" s="24">
        <v>5000</v>
      </c>
      <c r="E4" s="24">
        <f t="shared" si="0"/>
        <v>5000</v>
      </c>
    </row>
    <row r="5" spans="1:5">
      <c r="A5" s="159" t="s">
        <v>87</v>
      </c>
      <c r="B5" s="160"/>
      <c r="C5" s="160"/>
      <c r="D5" s="161"/>
      <c r="E5" s="25">
        <f>SUM(E2:E4)</f>
        <v>22490</v>
      </c>
    </row>
    <row r="6" spans="1:5">
      <c r="A6" s="159" t="s">
        <v>88</v>
      </c>
      <c r="B6" s="160"/>
      <c r="C6" s="160"/>
      <c r="D6" s="161"/>
      <c r="E6" s="25">
        <f>E5*9%</f>
        <v>2024.1</v>
      </c>
    </row>
    <row r="7" spans="1:5">
      <c r="A7" s="159" t="s">
        <v>88</v>
      </c>
      <c r="B7" s="160"/>
      <c r="C7" s="160"/>
      <c r="D7" s="161"/>
      <c r="E7" s="25">
        <f>E5*9%</f>
        <v>2024.1</v>
      </c>
    </row>
    <row r="8" spans="1:5" ht="11.4" customHeight="1">
      <c r="A8" s="159" t="s">
        <v>89</v>
      </c>
      <c r="B8" s="160"/>
      <c r="C8" s="160"/>
      <c r="D8" s="161"/>
      <c r="E8" s="25">
        <f>SUM(E5:E7)</f>
        <v>26538.199999999997</v>
      </c>
    </row>
  </sheetData>
  <mergeCells count="4">
    <mergeCell ref="A5:D5"/>
    <mergeCell ref="A6:D6"/>
    <mergeCell ref="A7:D7"/>
    <mergeCell ref="A8:D8"/>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sqref="A1:E4"/>
    </sheetView>
  </sheetViews>
  <sheetFormatPr defaultRowHeight="14.4"/>
  <cols>
    <col min="1" max="1" width="6.88671875" customWidth="1"/>
    <col min="2" max="2" width="25.21875" customWidth="1"/>
    <col min="3" max="3" width="6.21875" customWidth="1"/>
    <col min="4" max="4" width="6.88671875" customWidth="1"/>
  </cols>
  <sheetData>
    <row r="1" spans="1:5" ht="13.8" customHeight="1">
      <c r="A1" s="25" t="s">
        <v>79</v>
      </c>
      <c r="B1" s="25" t="s">
        <v>80</v>
      </c>
      <c r="C1" s="25" t="s">
        <v>81</v>
      </c>
      <c r="D1" s="25" t="s">
        <v>82</v>
      </c>
      <c r="E1" s="25" t="s">
        <v>83</v>
      </c>
    </row>
    <row r="2" spans="1:5" ht="55.8" customHeight="1">
      <c r="A2" s="24">
        <v>1</v>
      </c>
      <c r="B2" s="24" t="s">
        <v>90</v>
      </c>
      <c r="C2" s="24">
        <v>1</v>
      </c>
      <c r="D2" s="24">
        <v>69600</v>
      </c>
      <c r="E2" s="24">
        <f>C2*D2</f>
        <v>69600</v>
      </c>
    </row>
    <row r="3" spans="1:5" ht="28.8">
      <c r="A3" s="24">
        <v>2</v>
      </c>
      <c r="B3" s="24" t="s">
        <v>86</v>
      </c>
      <c r="C3" s="24">
        <v>1</v>
      </c>
      <c r="D3" s="24">
        <v>5000</v>
      </c>
      <c r="E3" s="24">
        <f t="shared" ref="E3" si="0">C3*D3</f>
        <v>5000</v>
      </c>
    </row>
    <row r="4" spans="1:5">
      <c r="A4" s="159" t="s">
        <v>87</v>
      </c>
      <c r="B4" s="160"/>
      <c r="C4" s="160"/>
      <c r="D4" s="161"/>
      <c r="E4" s="25">
        <f>SUM(E2:E3)</f>
        <v>74600</v>
      </c>
    </row>
  </sheetData>
  <mergeCells count="1">
    <mergeCell ref="A4:D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workbookViewId="0">
      <selection activeCell="B8" sqref="B8"/>
    </sheetView>
  </sheetViews>
  <sheetFormatPr defaultRowHeight="14.4"/>
  <cols>
    <col min="2" max="2" width="55.6640625" customWidth="1"/>
  </cols>
  <sheetData>
    <row r="1" spans="1:8">
      <c r="A1" t="s">
        <v>127</v>
      </c>
    </row>
    <row r="2" spans="1:8" ht="10.199999999999999" customHeight="1">
      <c r="A2" s="25" t="s">
        <v>79</v>
      </c>
      <c r="B2" s="25" t="s">
        <v>80</v>
      </c>
      <c r="C2" s="25" t="s">
        <v>81</v>
      </c>
      <c r="D2" s="25" t="s">
        <v>82</v>
      </c>
      <c r="E2" s="25" t="s">
        <v>83</v>
      </c>
      <c r="F2" s="33"/>
    </row>
    <row r="3" spans="1:8" ht="15" customHeight="1">
      <c r="A3" s="24">
        <v>1</v>
      </c>
      <c r="B3" s="24" t="s">
        <v>118</v>
      </c>
      <c r="C3" s="24">
        <v>3</v>
      </c>
      <c r="D3" s="24">
        <v>10120</v>
      </c>
      <c r="E3" s="24">
        <f t="shared" ref="E3:E14" si="0">C3*D3</f>
        <v>30360</v>
      </c>
      <c r="F3" s="33"/>
      <c r="H3">
        <f>5060*2</f>
        <v>10120</v>
      </c>
    </row>
    <row r="4" spans="1:8">
      <c r="A4" s="24">
        <v>2</v>
      </c>
      <c r="B4" s="24" t="s">
        <v>122</v>
      </c>
      <c r="C4" s="24">
        <v>1</v>
      </c>
      <c r="D4" s="24">
        <v>10330</v>
      </c>
      <c r="E4" s="24">
        <f t="shared" si="0"/>
        <v>10330</v>
      </c>
      <c r="F4" s="33"/>
      <c r="H4">
        <f>5165*2</f>
        <v>10330</v>
      </c>
    </row>
    <row r="5" spans="1:8">
      <c r="A5" s="24">
        <v>3</v>
      </c>
      <c r="B5" s="24" t="s">
        <v>119</v>
      </c>
      <c r="C5" s="24">
        <v>1</v>
      </c>
      <c r="D5" s="24">
        <v>15420</v>
      </c>
      <c r="E5" s="24">
        <f t="shared" si="0"/>
        <v>15420</v>
      </c>
      <c r="F5" s="33"/>
      <c r="H5">
        <f>7710*2</f>
        <v>15420</v>
      </c>
    </row>
    <row r="6" spans="1:8">
      <c r="A6" s="24">
        <v>4</v>
      </c>
      <c r="B6" s="24" t="s">
        <v>120</v>
      </c>
      <c r="C6" s="24">
        <v>1</v>
      </c>
      <c r="D6" s="24">
        <v>11500</v>
      </c>
      <c r="E6" s="24">
        <f t="shared" si="0"/>
        <v>11500</v>
      </c>
      <c r="F6" s="33"/>
    </row>
    <row r="7" spans="1:8">
      <c r="A7" s="24">
        <v>5</v>
      </c>
      <c r="B7" s="24" t="s">
        <v>117</v>
      </c>
      <c r="C7" s="24">
        <v>1</v>
      </c>
      <c r="D7" s="24">
        <v>11900</v>
      </c>
      <c r="E7" s="24">
        <f t="shared" si="0"/>
        <v>11900</v>
      </c>
      <c r="F7" s="33"/>
      <c r="H7">
        <f>5950*2</f>
        <v>11900</v>
      </c>
    </row>
    <row r="8" spans="1:8">
      <c r="A8" s="24">
        <v>6</v>
      </c>
      <c r="B8" s="24" t="s">
        <v>121</v>
      </c>
      <c r="C8" s="24">
        <v>1</v>
      </c>
      <c r="D8" s="24">
        <v>3990</v>
      </c>
      <c r="E8" s="24">
        <f t="shared" si="0"/>
        <v>3990</v>
      </c>
      <c r="F8" s="33"/>
    </row>
    <row r="9" spans="1:8">
      <c r="A9" s="24">
        <v>7</v>
      </c>
      <c r="B9" s="24" t="s">
        <v>116</v>
      </c>
      <c r="C9" s="24">
        <v>1</v>
      </c>
      <c r="D9" s="24">
        <v>140</v>
      </c>
      <c r="E9" s="24">
        <f t="shared" si="0"/>
        <v>140</v>
      </c>
      <c r="F9" s="33"/>
    </row>
    <row r="10" spans="1:8">
      <c r="A10" s="24">
        <v>8</v>
      </c>
      <c r="B10" s="24" t="s">
        <v>123</v>
      </c>
      <c r="C10" s="24">
        <v>150</v>
      </c>
      <c r="D10" s="24">
        <v>40</v>
      </c>
      <c r="E10" s="24">
        <f t="shared" si="0"/>
        <v>6000</v>
      </c>
      <c r="F10" s="33"/>
    </row>
    <row r="11" spans="1:8">
      <c r="A11" s="24">
        <v>9</v>
      </c>
      <c r="B11" s="24" t="s">
        <v>126</v>
      </c>
      <c r="C11" s="24">
        <v>120</v>
      </c>
      <c r="D11" s="24">
        <v>60</v>
      </c>
      <c r="E11" s="24">
        <f t="shared" si="0"/>
        <v>7200</v>
      </c>
      <c r="F11" s="33"/>
    </row>
    <row r="12" spans="1:8">
      <c r="A12" s="24">
        <v>10</v>
      </c>
      <c r="B12" s="24" t="s">
        <v>124</v>
      </c>
      <c r="C12" s="24">
        <v>1</v>
      </c>
      <c r="D12" s="24">
        <v>5000</v>
      </c>
      <c r="E12" s="24">
        <f t="shared" si="0"/>
        <v>5000</v>
      </c>
      <c r="F12" s="33"/>
    </row>
    <row r="13" spans="1:8">
      <c r="A13" s="24">
        <v>11</v>
      </c>
      <c r="B13" s="24" t="s">
        <v>125</v>
      </c>
      <c r="C13" s="24">
        <v>1</v>
      </c>
      <c r="D13" s="24">
        <v>600</v>
      </c>
      <c r="E13" s="24">
        <f t="shared" si="0"/>
        <v>600</v>
      </c>
      <c r="F13" s="33"/>
    </row>
    <row r="14" spans="1:8">
      <c r="A14" s="24">
        <v>12</v>
      </c>
      <c r="B14" s="24" t="s">
        <v>86</v>
      </c>
      <c r="C14" s="24">
        <v>1</v>
      </c>
      <c r="D14" s="24">
        <v>4800</v>
      </c>
      <c r="E14" s="24">
        <f t="shared" si="0"/>
        <v>4800</v>
      </c>
      <c r="F14" s="33"/>
    </row>
    <row r="15" spans="1:8">
      <c r="A15" s="159" t="s">
        <v>87</v>
      </c>
      <c r="B15" s="160"/>
      <c r="C15" s="160"/>
      <c r="D15" s="161"/>
      <c r="E15" s="25">
        <f>SUM(E3:E14)</f>
        <v>107240</v>
      </c>
      <c r="F15" s="33"/>
    </row>
    <row r="17" spans="1:5">
      <c r="A17" t="s">
        <v>128</v>
      </c>
    </row>
    <row r="18" spans="1:5" ht="28.8">
      <c r="A18" s="25" t="s">
        <v>79</v>
      </c>
      <c r="B18" s="25" t="s">
        <v>80</v>
      </c>
      <c r="C18" s="25" t="s">
        <v>81</v>
      </c>
      <c r="D18" s="25" t="s">
        <v>82</v>
      </c>
      <c r="E18" s="25" t="s">
        <v>83</v>
      </c>
    </row>
    <row r="19" spans="1:5">
      <c r="A19" s="24">
        <v>1</v>
      </c>
      <c r="B19" s="24" t="s">
        <v>118</v>
      </c>
      <c r="C19" s="24">
        <v>5</v>
      </c>
      <c r="D19" s="24">
        <v>10120</v>
      </c>
      <c r="E19" s="24">
        <f t="shared" ref="E19:E30" si="1">C19*D19</f>
        <v>50600</v>
      </c>
    </row>
    <row r="20" spans="1:5">
      <c r="A20" s="24">
        <v>2</v>
      </c>
      <c r="B20" s="24" t="s">
        <v>122</v>
      </c>
      <c r="C20" s="24">
        <v>1</v>
      </c>
      <c r="D20" s="24">
        <v>10330</v>
      </c>
      <c r="E20" s="24">
        <f t="shared" si="1"/>
        <v>10330</v>
      </c>
    </row>
    <row r="21" spans="1:5">
      <c r="A21" s="24">
        <v>3</v>
      </c>
      <c r="B21" s="24" t="s">
        <v>119</v>
      </c>
      <c r="C21" s="24">
        <v>1</v>
      </c>
      <c r="D21" s="24">
        <v>15420</v>
      </c>
      <c r="E21" s="24">
        <f t="shared" si="1"/>
        <v>15420</v>
      </c>
    </row>
    <row r="22" spans="1:5">
      <c r="A22" s="24">
        <v>4</v>
      </c>
      <c r="B22" s="24" t="s">
        <v>120</v>
      </c>
      <c r="C22" s="24">
        <v>1</v>
      </c>
      <c r="D22" s="24">
        <v>11500</v>
      </c>
      <c r="E22" s="24">
        <f t="shared" si="1"/>
        <v>11500</v>
      </c>
    </row>
    <row r="23" spans="1:5">
      <c r="A23" s="24">
        <v>5</v>
      </c>
      <c r="B23" s="24" t="s">
        <v>117</v>
      </c>
      <c r="C23" s="24">
        <v>1</v>
      </c>
      <c r="D23" s="24">
        <v>11900</v>
      </c>
      <c r="E23" s="24">
        <f t="shared" si="1"/>
        <v>11900</v>
      </c>
    </row>
    <row r="24" spans="1:5">
      <c r="A24" s="24">
        <v>6</v>
      </c>
      <c r="B24" s="24" t="s">
        <v>121</v>
      </c>
      <c r="C24" s="24">
        <v>1</v>
      </c>
      <c r="D24" s="24">
        <v>3990</v>
      </c>
      <c r="E24" s="24">
        <f t="shared" si="1"/>
        <v>3990</v>
      </c>
    </row>
    <row r="25" spans="1:5">
      <c r="A25" s="24">
        <v>7</v>
      </c>
      <c r="B25" s="24" t="s">
        <v>116</v>
      </c>
      <c r="C25" s="24">
        <v>1</v>
      </c>
      <c r="D25" s="24">
        <v>140</v>
      </c>
      <c r="E25" s="24">
        <f t="shared" si="1"/>
        <v>140</v>
      </c>
    </row>
    <row r="26" spans="1:5">
      <c r="A26" s="24">
        <v>8</v>
      </c>
      <c r="B26" s="24" t="s">
        <v>123</v>
      </c>
      <c r="C26" s="24">
        <v>200</v>
      </c>
      <c r="D26" s="24">
        <v>40</v>
      </c>
      <c r="E26" s="24">
        <f t="shared" si="1"/>
        <v>8000</v>
      </c>
    </row>
    <row r="27" spans="1:5">
      <c r="A27" s="24">
        <v>9</v>
      </c>
      <c r="B27" s="24" t="s">
        <v>126</v>
      </c>
      <c r="C27" s="24">
        <v>160</v>
      </c>
      <c r="D27" s="24">
        <v>60</v>
      </c>
      <c r="E27" s="24">
        <f t="shared" si="1"/>
        <v>9600</v>
      </c>
    </row>
    <row r="28" spans="1:5">
      <c r="A28" s="24">
        <v>10</v>
      </c>
      <c r="B28" s="24" t="s">
        <v>124</v>
      </c>
      <c r="C28" s="24">
        <v>1</v>
      </c>
      <c r="D28" s="24">
        <v>5000</v>
      </c>
      <c r="E28" s="24">
        <f t="shared" si="1"/>
        <v>5000</v>
      </c>
    </row>
    <row r="29" spans="1:5">
      <c r="A29" s="24">
        <v>11</v>
      </c>
      <c r="B29" s="24" t="s">
        <v>125</v>
      </c>
      <c r="C29" s="24">
        <v>1</v>
      </c>
      <c r="D29" s="24">
        <v>600</v>
      </c>
      <c r="E29" s="24">
        <f t="shared" si="1"/>
        <v>600</v>
      </c>
    </row>
    <row r="30" spans="1:5">
      <c r="A30" s="24">
        <v>12</v>
      </c>
      <c r="B30" s="24" t="s">
        <v>86</v>
      </c>
      <c r="C30" s="24">
        <v>1</v>
      </c>
      <c r="D30" s="24">
        <v>4800</v>
      </c>
      <c r="E30" s="24">
        <f t="shared" si="1"/>
        <v>4800</v>
      </c>
    </row>
    <row r="31" spans="1:5">
      <c r="A31" s="159" t="s">
        <v>87</v>
      </c>
      <c r="B31" s="160"/>
      <c r="C31" s="160"/>
      <c r="D31" s="161"/>
      <c r="E31" s="25">
        <f>SUM(E19:E30)</f>
        <v>131880</v>
      </c>
    </row>
    <row r="33" spans="1:5">
      <c r="A33" s="37" t="s">
        <v>132</v>
      </c>
    </row>
    <row r="34" spans="1:5">
      <c r="A34" s="37" t="s">
        <v>133</v>
      </c>
    </row>
    <row r="36" spans="1:5">
      <c r="A36" s="36" t="s">
        <v>129</v>
      </c>
      <c r="B36" s="34"/>
      <c r="C36" s="35"/>
      <c r="D36" s="35"/>
      <c r="E36" s="35"/>
    </row>
    <row r="37" spans="1:5">
      <c r="A37" s="36" t="s">
        <v>130</v>
      </c>
      <c r="B37" s="34"/>
      <c r="C37" s="35"/>
      <c r="D37" s="35"/>
      <c r="E37" s="35"/>
    </row>
    <row r="38" spans="1:5">
      <c r="A38" s="36" t="s">
        <v>131</v>
      </c>
    </row>
  </sheetData>
  <mergeCells count="2">
    <mergeCell ref="A31:D31"/>
    <mergeCell ref="A15:D1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workbookViewId="0">
      <selection activeCell="I25" sqref="I25"/>
    </sheetView>
  </sheetViews>
  <sheetFormatPr defaultRowHeight="14.4"/>
  <cols>
    <col min="1" max="1" width="6.109375" customWidth="1"/>
    <col min="2" max="2" width="43.44140625" customWidth="1"/>
    <col min="8" max="8" width="14" customWidth="1"/>
  </cols>
  <sheetData>
    <row r="1" spans="1:8" ht="21" customHeight="1">
      <c r="A1" s="25" t="s">
        <v>79</v>
      </c>
      <c r="B1" s="25" t="s">
        <v>80</v>
      </c>
      <c r="C1" s="25" t="s">
        <v>81</v>
      </c>
      <c r="D1" s="25" t="s">
        <v>82</v>
      </c>
      <c r="E1" s="25" t="s">
        <v>83</v>
      </c>
    </row>
    <row r="2" spans="1:8" ht="31.8" customHeight="1">
      <c r="A2" s="24" t="s">
        <v>147</v>
      </c>
      <c r="B2" s="24" t="s">
        <v>145</v>
      </c>
      <c r="C2" s="24">
        <v>2</v>
      </c>
      <c r="D2" s="24">
        <v>8900</v>
      </c>
      <c r="E2" s="24">
        <f t="shared" ref="E2:E8" si="0">C2*D2</f>
        <v>17800</v>
      </c>
      <c r="G2">
        <f>4660*2</f>
        <v>9320</v>
      </c>
      <c r="H2" s="38" t="s">
        <v>138</v>
      </c>
    </row>
    <row r="3" spans="1:8" ht="16.8" customHeight="1">
      <c r="A3" s="24">
        <v>2</v>
      </c>
      <c r="B3" s="24" t="s">
        <v>137</v>
      </c>
      <c r="C3" s="24">
        <v>1</v>
      </c>
      <c r="D3" s="24">
        <v>8820</v>
      </c>
      <c r="E3" s="24">
        <f t="shared" si="0"/>
        <v>8820</v>
      </c>
      <c r="F3">
        <f>4410*2</f>
        <v>8820</v>
      </c>
      <c r="H3" s="38" t="s">
        <v>139</v>
      </c>
    </row>
    <row r="4" spans="1:8" ht="17.399999999999999" customHeight="1">
      <c r="A4" s="24">
        <v>3</v>
      </c>
      <c r="B4" s="24" t="s">
        <v>136</v>
      </c>
      <c r="C4" s="24">
        <v>1</v>
      </c>
      <c r="D4" s="24">
        <v>5500</v>
      </c>
      <c r="E4" s="24">
        <f t="shared" si="0"/>
        <v>5500</v>
      </c>
    </row>
    <row r="5" spans="1:8" ht="15.6" customHeight="1">
      <c r="A5" s="24">
        <v>4</v>
      </c>
      <c r="B5" s="24" t="s">
        <v>134</v>
      </c>
      <c r="C5" s="24">
        <v>1</v>
      </c>
      <c r="D5" s="24">
        <v>11500</v>
      </c>
      <c r="E5" s="24">
        <f t="shared" si="0"/>
        <v>11500</v>
      </c>
    </row>
    <row r="6" spans="1:8" ht="14.4" customHeight="1">
      <c r="A6" s="24">
        <v>5</v>
      </c>
      <c r="B6" s="24" t="s">
        <v>135</v>
      </c>
      <c r="C6" s="24">
        <v>1</v>
      </c>
      <c r="D6" s="24">
        <v>550</v>
      </c>
      <c r="E6" s="24">
        <f t="shared" si="0"/>
        <v>550</v>
      </c>
    </row>
    <row r="7" spans="1:8" ht="14.4" customHeight="1">
      <c r="A7" s="24">
        <v>6</v>
      </c>
      <c r="B7" s="24" t="s">
        <v>116</v>
      </c>
      <c r="C7" s="24">
        <v>6</v>
      </c>
      <c r="D7" s="24">
        <v>175</v>
      </c>
      <c r="E7" s="24">
        <f t="shared" si="0"/>
        <v>1050</v>
      </c>
    </row>
    <row r="8" spans="1:8">
      <c r="A8" s="24">
        <v>7</v>
      </c>
      <c r="B8" s="24" t="s">
        <v>86</v>
      </c>
      <c r="C8" s="24">
        <v>1</v>
      </c>
      <c r="D8" s="24">
        <v>4000</v>
      </c>
      <c r="E8" s="24">
        <f t="shared" si="0"/>
        <v>4000</v>
      </c>
    </row>
    <row r="9" spans="1:8">
      <c r="A9" s="159" t="s">
        <v>87</v>
      </c>
      <c r="B9" s="160"/>
      <c r="C9" s="160"/>
      <c r="D9" s="161"/>
      <c r="E9" s="25">
        <f>SUM(E2:E8)</f>
        <v>49220</v>
      </c>
    </row>
    <row r="11" spans="1:8">
      <c r="A11" s="36" t="s">
        <v>140</v>
      </c>
      <c r="B11" s="34"/>
      <c r="C11" s="34"/>
      <c r="D11" s="34"/>
      <c r="E11" s="34"/>
    </row>
    <row r="12" spans="1:8">
      <c r="A12" s="36"/>
      <c r="B12" s="34"/>
      <c r="C12" s="34"/>
      <c r="D12" s="34"/>
      <c r="E12" s="34"/>
    </row>
    <row r="13" spans="1:8">
      <c r="A13" s="36" t="s">
        <v>129</v>
      </c>
      <c r="B13" s="34"/>
      <c r="C13" s="34"/>
      <c r="D13" s="34"/>
      <c r="E13" s="34"/>
    </row>
    <row r="14" spans="1:8">
      <c r="A14" s="36" t="s">
        <v>141</v>
      </c>
      <c r="B14" s="34"/>
      <c r="C14" s="34"/>
      <c r="D14" s="34"/>
      <c r="E14" s="34"/>
    </row>
    <row r="15" spans="1:8">
      <c r="A15" s="36" t="s">
        <v>142</v>
      </c>
      <c r="B15" s="34"/>
      <c r="C15" s="34"/>
      <c r="D15" s="34"/>
      <c r="E15" s="34"/>
    </row>
    <row r="16" spans="1:8">
      <c r="A16" s="36" t="s">
        <v>161</v>
      </c>
      <c r="B16" s="34"/>
      <c r="C16" s="34"/>
      <c r="D16" s="34"/>
      <c r="E16" s="34"/>
    </row>
    <row r="17" spans="1:8">
      <c r="A17" s="36"/>
      <c r="B17" s="34"/>
      <c r="C17" s="34"/>
      <c r="D17" s="34"/>
      <c r="E17" s="34"/>
    </row>
    <row r="18" spans="1:8">
      <c r="A18" s="39" t="s">
        <v>143</v>
      </c>
      <c r="B18" s="34"/>
      <c r="C18" s="34"/>
      <c r="D18" s="34"/>
      <c r="E18" s="34"/>
    </row>
    <row r="19" spans="1:8" ht="16.2" customHeight="1">
      <c r="A19" s="162" t="s">
        <v>146</v>
      </c>
      <c r="B19" s="163"/>
      <c r="C19" s="163"/>
      <c r="D19" s="163"/>
      <c r="E19" s="164"/>
      <c r="G19">
        <f>8680*2</f>
        <v>17360</v>
      </c>
      <c r="H19" s="38" t="s">
        <v>144</v>
      </c>
    </row>
    <row r="20" spans="1:8" ht="11.4" customHeight="1">
      <c r="A20" s="165"/>
      <c r="B20" s="166"/>
      <c r="C20" s="166"/>
      <c r="D20" s="166"/>
      <c r="E20" s="167"/>
    </row>
  </sheetData>
  <mergeCells count="2">
    <mergeCell ref="A9:D9"/>
    <mergeCell ref="A19:E20"/>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F21" sqref="F21"/>
    </sheetView>
  </sheetViews>
  <sheetFormatPr defaultRowHeight="14.4"/>
  <cols>
    <col min="2" max="2" width="30.77734375" customWidth="1"/>
  </cols>
  <sheetData>
    <row r="1" spans="1:5" ht="28.8">
      <c r="A1" s="25" t="s">
        <v>79</v>
      </c>
      <c r="B1" s="25" t="s">
        <v>80</v>
      </c>
      <c r="C1" s="25" t="s">
        <v>81</v>
      </c>
      <c r="D1" s="25" t="s">
        <v>82</v>
      </c>
      <c r="E1" s="25" t="s">
        <v>83</v>
      </c>
    </row>
    <row r="2" spans="1:5" ht="28.8">
      <c r="A2" s="24">
        <v>1</v>
      </c>
      <c r="B2" s="24" t="s">
        <v>148</v>
      </c>
      <c r="C2" s="24">
        <v>4</v>
      </c>
      <c r="D2" s="24">
        <v>4500</v>
      </c>
      <c r="E2" s="24">
        <f t="shared" ref="E2:E5" si="0">C2*D2</f>
        <v>18000</v>
      </c>
    </row>
    <row r="3" spans="1:5">
      <c r="A3" s="24">
        <v>2</v>
      </c>
      <c r="B3" s="24" t="s">
        <v>149</v>
      </c>
      <c r="C3" s="24">
        <v>1</v>
      </c>
      <c r="D3" s="24">
        <v>48000</v>
      </c>
      <c r="E3" s="24">
        <f t="shared" si="0"/>
        <v>48000</v>
      </c>
    </row>
    <row r="4" spans="1:5">
      <c r="A4" s="24">
        <v>3</v>
      </c>
      <c r="B4" s="24" t="s">
        <v>150</v>
      </c>
      <c r="C4" s="24">
        <v>1</v>
      </c>
      <c r="D4" s="24">
        <v>6900</v>
      </c>
      <c r="E4" s="24">
        <f t="shared" si="0"/>
        <v>6900</v>
      </c>
    </row>
    <row r="5" spans="1:5" ht="28.8">
      <c r="A5" s="24">
        <v>4</v>
      </c>
      <c r="B5" s="24" t="s">
        <v>86</v>
      </c>
      <c r="C5" s="24">
        <v>1</v>
      </c>
      <c r="D5" s="24">
        <v>6000</v>
      </c>
      <c r="E5" s="24">
        <f t="shared" si="0"/>
        <v>6000</v>
      </c>
    </row>
    <row r="6" spans="1:5">
      <c r="A6" s="159" t="s">
        <v>87</v>
      </c>
      <c r="B6" s="160"/>
      <c r="C6" s="160"/>
      <c r="D6" s="161"/>
      <c r="E6" s="25">
        <f>SUM(E2:E5)</f>
        <v>78900</v>
      </c>
    </row>
    <row r="8" spans="1:5">
      <c r="A8" t="s">
        <v>151</v>
      </c>
    </row>
  </sheetData>
  <mergeCells count="1">
    <mergeCell ref="A6:D6"/>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I17" sqref="I17"/>
    </sheetView>
  </sheetViews>
  <sheetFormatPr defaultRowHeight="14.4"/>
  <cols>
    <col min="1" max="1" width="6.77734375" customWidth="1"/>
    <col min="2" max="2" width="38.33203125" customWidth="1"/>
    <col min="3" max="3" width="5.21875" customWidth="1"/>
    <col min="5" max="5" width="12.77734375" customWidth="1"/>
  </cols>
  <sheetData>
    <row r="1" spans="1:5" ht="14.4" customHeight="1">
      <c r="A1" s="25" t="s">
        <v>79</v>
      </c>
      <c r="B1" s="25" t="s">
        <v>80</v>
      </c>
      <c r="C1" s="25" t="s">
        <v>81</v>
      </c>
      <c r="D1" s="25" t="s">
        <v>82</v>
      </c>
      <c r="E1" s="25" t="s">
        <v>83</v>
      </c>
    </row>
    <row r="2" spans="1:5" ht="22.8" customHeight="1">
      <c r="A2" s="24">
        <v>1</v>
      </c>
      <c r="B2" s="24" t="s">
        <v>152</v>
      </c>
      <c r="C2" s="24">
        <v>2</v>
      </c>
      <c r="D2" s="24">
        <v>45000</v>
      </c>
      <c r="E2" s="24">
        <f t="shared" ref="E2:E10" si="0">C2*D2</f>
        <v>90000</v>
      </c>
    </row>
    <row r="3" spans="1:5">
      <c r="A3" s="24">
        <v>2</v>
      </c>
      <c r="B3" s="24" t="s">
        <v>160</v>
      </c>
      <c r="C3" s="24">
        <v>1</v>
      </c>
      <c r="D3" s="24">
        <v>63000</v>
      </c>
      <c r="E3" s="24">
        <f t="shared" si="0"/>
        <v>63000</v>
      </c>
    </row>
    <row r="4" spans="1:5" ht="18.600000000000001" customHeight="1">
      <c r="A4" s="24">
        <v>3</v>
      </c>
      <c r="B4" s="24" t="s">
        <v>153</v>
      </c>
      <c r="C4" s="24">
        <v>2</v>
      </c>
      <c r="D4" s="24">
        <v>8700</v>
      </c>
      <c r="E4" s="24">
        <f t="shared" si="0"/>
        <v>17400</v>
      </c>
    </row>
    <row r="5" spans="1:5" ht="15" customHeight="1">
      <c r="A5" s="24">
        <v>4</v>
      </c>
      <c r="B5" s="24" t="s">
        <v>154</v>
      </c>
      <c r="C5" s="24">
        <v>1</v>
      </c>
      <c r="D5" s="24">
        <v>79000</v>
      </c>
      <c r="E5" s="24">
        <f t="shared" si="0"/>
        <v>79000</v>
      </c>
    </row>
    <row r="6" spans="1:5" ht="16.8" customHeight="1">
      <c r="A6" s="24">
        <v>5</v>
      </c>
      <c r="B6" s="24" t="s">
        <v>155</v>
      </c>
      <c r="C6" s="24">
        <v>1</v>
      </c>
      <c r="D6" s="24">
        <v>45000</v>
      </c>
      <c r="E6" s="24">
        <f t="shared" si="0"/>
        <v>45000</v>
      </c>
    </row>
    <row r="7" spans="1:5" ht="19.2" customHeight="1">
      <c r="A7" s="24">
        <v>6</v>
      </c>
      <c r="B7" s="24" t="s">
        <v>156</v>
      </c>
      <c r="C7" s="24">
        <v>1</v>
      </c>
      <c r="D7" s="24">
        <v>39900</v>
      </c>
      <c r="E7" s="24">
        <f t="shared" si="0"/>
        <v>39900</v>
      </c>
    </row>
    <row r="8" spans="1:5" ht="22.2" customHeight="1">
      <c r="A8" s="24">
        <v>7</v>
      </c>
      <c r="B8" s="24" t="s">
        <v>158</v>
      </c>
      <c r="C8" s="24">
        <v>1</v>
      </c>
      <c r="D8" s="24">
        <v>45000</v>
      </c>
      <c r="E8" s="24">
        <f t="shared" si="0"/>
        <v>45000</v>
      </c>
    </row>
    <row r="9" spans="1:5">
      <c r="A9" s="24">
        <v>8</v>
      </c>
      <c r="B9" s="24" t="s">
        <v>159</v>
      </c>
      <c r="C9" s="24">
        <v>1</v>
      </c>
      <c r="D9" s="24">
        <v>45000</v>
      </c>
      <c r="E9" s="24">
        <f t="shared" si="0"/>
        <v>45000</v>
      </c>
    </row>
    <row r="10" spans="1:5" ht="18" customHeight="1">
      <c r="A10" s="24">
        <v>9</v>
      </c>
      <c r="B10" s="24" t="s">
        <v>86</v>
      </c>
      <c r="C10" s="24">
        <v>1</v>
      </c>
      <c r="D10" s="24">
        <v>25000</v>
      </c>
      <c r="E10" s="24">
        <f t="shared" si="0"/>
        <v>25000</v>
      </c>
    </row>
    <row r="11" spans="1:5">
      <c r="A11" s="159" t="s">
        <v>87</v>
      </c>
      <c r="B11" s="160"/>
      <c r="C11" s="160"/>
      <c r="D11" s="161"/>
      <c r="E11" s="25">
        <f>SUM(E2:E10)</f>
        <v>449300</v>
      </c>
    </row>
    <row r="12" spans="1:5">
      <c r="A12" s="40" t="s">
        <v>157</v>
      </c>
    </row>
  </sheetData>
  <mergeCells count="1">
    <mergeCell ref="A11:D11"/>
  </mergeCells>
  <pageMargins left="0.7" right="0.7" top="0.75" bottom="0.75" header="0.3" footer="0.3"/>
  <pageSetup orientation="portrait" horizontalDpi="0"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B26" sqref="B26"/>
    </sheetView>
  </sheetViews>
  <sheetFormatPr defaultRowHeight="14.4"/>
  <cols>
    <col min="1" max="1" width="6.109375" customWidth="1"/>
    <col min="2" max="2" width="43.6640625" customWidth="1"/>
    <col min="3" max="3" width="5" customWidth="1"/>
  </cols>
  <sheetData>
    <row r="1" spans="1:7" ht="21" customHeight="1">
      <c r="A1" s="25" t="s">
        <v>79</v>
      </c>
      <c r="B1" s="25" t="s">
        <v>80</v>
      </c>
      <c r="C1" s="25" t="s">
        <v>81</v>
      </c>
      <c r="D1" s="25" t="s">
        <v>82</v>
      </c>
      <c r="E1" s="25" t="s">
        <v>83</v>
      </c>
    </row>
    <row r="2" spans="1:7" ht="13.8" customHeight="1">
      <c r="A2" s="24" t="s">
        <v>147</v>
      </c>
      <c r="B2" s="24" t="s">
        <v>167</v>
      </c>
      <c r="C2" s="24">
        <v>10</v>
      </c>
      <c r="D2" s="24">
        <v>3990</v>
      </c>
      <c r="E2" s="24">
        <f t="shared" ref="E2:E7" si="0">C2*D2</f>
        <v>39900</v>
      </c>
      <c r="G2">
        <f>2150*2</f>
        <v>4300</v>
      </c>
    </row>
    <row r="3" spans="1:7" ht="24.6" customHeight="1">
      <c r="A3" s="24">
        <v>2</v>
      </c>
      <c r="B3" s="24" t="s">
        <v>168</v>
      </c>
      <c r="C3" s="24">
        <v>1</v>
      </c>
      <c r="D3" s="24">
        <v>15900</v>
      </c>
      <c r="E3" s="24">
        <f t="shared" si="0"/>
        <v>15900</v>
      </c>
      <c r="F3">
        <f>6785*2</f>
        <v>13570</v>
      </c>
    </row>
    <row r="4" spans="1:7" ht="28.8" customHeight="1">
      <c r="A4" s="24">
        <v>3</v>
      </c>
      <c r="B4" s="24" t="s">
        <v>136</v>
      </c>
      <c r="C4" s="24">
        <v>1</v>
      </c>
      <c r="D4" s="24">
        <v>5500</v>
      </c>
      <c r="E4" s="24">
        <f t="shared" si="0"/>
        <v>5500</v>
      </c>
    </row>
    <row r="5" spans="1:7" ht="22.8" customHeight="1">
      <c r="A5" s="24">
        <v>4</v>
      </c>
      <c r="B5" s="24" t="s">
        <v>164</v>
      </c>
      <c r="C5" s="24">
        <v>1</v>
      </c>
      <c r="D5" s="24">
        <v>9900</v>
      </c>
      <c r="E5" s="24">
        <f t="shared" si="0"/>
        <v>9900</v>
      </c>
    </row>
    <row r="6" spans="1:7" ht="21" customHeight="1">
      <c r="A6" s="24">
        <v>5</v>
      </c>
      <c r="B6" s="24" t="s">
        <v>116</v>
      </c>
      <c r="C6" s="24">
        <v>22</v>
      </c>
      <c r="D6" s="24">
        <v>175</v>
      </c>
      <c r="E6" s="24">
        <f t="shared" si="0"/>
        <v>3850</v>
      </c>
    </row>
    <row r="7" spans="1:7" ht="15" customHeight="1">
      <c r="A7" s="24">
        <v>6</v>
      </c>
      <c r="B7" s="24" t="s">
        <v>86</v>
      </c>
      <c r="C7" s="24">
        <v>1</v>
      </c>
      <c r="D7" s="24">
        <v>9900</v>
      </c>
      <c r="E7" s="24">
        <f t="shared" si="0"/>
        <v>9900</v>
      </c>
    </row>
    <row r="8" spans="1:7">
      <c r="A8" s="159" t="s">
        <v>87</v>
      </c>
      <c r="B8" s="160"/>
      <c r="C8" s="160"/>
      <c r="D8" s="161"/>
      <c r="E8" s="25">
        <f>SUM(E2:E7)</f>
        <v>84950</v>
      </c>
    </row>
    <row r="10" spans="1:7">
      <c r="A10" s="36" t="s">
        <v>140</v>
      </c>
      <c r="B10" s="34"/>
      <c r="C10" s="34"/>
      <c r="D10" s="34"/>
      <c r="E10" s="34"/>
    </row>
    <row r="11" spans="1:7">
      <c r="A11" s="36"/>
      <c r="B11" s="34"/>
      <c r="C11" s="34"/>
      <c r="D11" s="34"/>
      <c r="E11" s="34"/>
    </row>
    <row r="12" spans="1:7">
      <c r="A12" s="36" t="s">
        <v>129</v>
      </c>
      <c r="B12" s="34"/>
      <c r="C12" s="34"/>
      <c r="D12" s="34"/>
      <c r="E12" s="34"/>
    </row>
    <row r="13" spans="1:7">
      <c r="A13" s="36" t="s">
        <v>141</v>
      </c>
      <c r="B13" s="34"/>
      <c r="C13" s="34"/>
      <c r="D13" s="34"/>
      <c r="E13" s="34"/>
    </row>
    <row r="14" spans="1:7">
      <c r="A14" s="36" t="s">
        <v>142</v>
      </c>
      <c r="B14" s="34"/>
      <c r="C14" s="34"/>
      <c r="D14" s="34"/>
      <c r="E14" s="34"/>
    </row>
    <row r="15" spans="1:7">
      <c r="A15" s="36" t="s">
        <v>161</v>
      </c>
      <c r="B15" s="34"/>
      <c r="C15" s="34"/>
      <c r="D15" s="34"/>
      <c r="E15" s="34"/>
    </row>
    <row r="16" spans="1:7">
      <c r="A16" s="36" t="s">
        <v>162</v>
      </c>
      <c r="B16" s="34"/>
      <c r="C16" s="34"/>
      <c r="D16" s="34"/>
      <c r="E16" s="34"/>
    </row>
    <row r="17" spans="1:7">
      <c r="A17" s="36"/>
      <c r="B17" s="34"/>
      <c r="C17" s="34"/>
      <c r="D17" s="34"/>
      <c r="E17" s="34"/>
    </row>
    <row r="18" spans="1:7">
      <c r="A18" s="39" t="s">
        <v>143</v>
      </c>
      <c r="B18" s="34"/>
      <c r="C18" s="34"/>
      <c r="D18" s="34"/>
      <c r="E18" s="34"/>
    </row>
    <row r="19" spans="1:7" ht="16.2" customHeight="1">
      <c r="A19" s="168" t="s">
        <v>169</v>
      </c>
      <c r="B19" s="168"/>
      <c r="C19" s="168"/>
      <c r="D19" s="168"/>
      <c r="E19" s="41"/>
      <c r="G19">
        <f>3130*2</f>
        <v>6260</v>
      </c>
    </row>
    <row r="20" spans="1:7" ht="11.4" customHeight="1">
      <c r="A20" s="41"/>
      <c r="B20" s="41"/>
      <c r="C20" s="41"/>
      <c r="D20" s="41"/>
      <c r="E20" s="41"/>
    </row>
  </sheetData>
  <mergeCells count="2">
    <mergeCell ref="A8:D8"/>
    <mergeCell ref="A19:D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Putz 101</vt:lpstr>
      <vt:lpstr>Bajkya 102</vt:lpstr>
      <vt:lpstr>Riva Resort 103</vt:lpstr>
      <vt:lpstr>Riva Resort 104</vt:lpstr>
      <vt:lpstr>Vaibhav 105</vt:lpstr>
      <vt:lpstr>R K Engineering Works 106</vt:lpstr>
      <vt:lpstr>Raj Housing 107</vt:lpstr>
      <vt:lpstr>Arus Turkney Projects PvtLtd108</vt:lpstr>
      <vt:lpstr>Patrick 109</vt:lpstr>
      <vt:lpstr>R K Enginerring Works 110</vt:lpstr>
      <vt:lpstr>Patrik 111</vt:lpstr>
      <vt:lpstr>Patrik 112</vt:lpstr>
      <vt:lpstr>Suresh 113</vt:lpstr>
      <vt:lpstr>DMC College 114</vt:lpstr>
      <vt:lpstr>Pranav Bajaj 115</vt:lpstr>
      <vt:lpstr>Shubhada 116</vt:lpstr>
      <vt:lpstr>Raunak 117</vt:lpstr>
      <vt:lpstr>El Shaddai 118</vt:lpstr>
      <vt:lpstr>El Shaddai 119</vt:lpstr>
      <vt:lpstr>NInad 120</vt:lpstr>
      <vt:lpstr>Achila Trindade 121</vt:lpstr>
      <vt:lpstr>Putz 122</vt:lpstr>
      <vt:lpstr>Intelligent Ideas 201</vt:lpstr>
      <vt:lpstr>Vision Designs 202</vt:lpstr>
      <vt:lpstr>K Amonkar &amp; Associates 203</vt:lpstr>
      <vt:lpstr>Gonsalves 204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2023-09-07T06:10:01Z</dcterms:modified>
</cp:coreProperties>
</file>