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8" firstSheet="61" activeTab="67"/>
  </bookViews>
  <sheets>
    <sheet name="Namrata 101" sheetId="1" r:id="rId1"/>
    <sheet name="Max International 102" sheetId="2" r:id="rId2"/>
    <sheet name="Repute Traders 103" sheetId="3" r:id="rId3"/>
    <sheet name="MDT 104" sheetId="4" r:id="rId4"/>
    <sheet name="Namrata 105" sheetId="6" r:id="rId5"/>
    <sheet name="Namrata 106" sheetId="7" r:id="rId6"/>
    <sheet name="Collective 107" sheetId="8" r:id="rId7"/>
    <sheet name="Namrata 108" sheetId="9" r:id="rId8"/>
    <sheet name="Rashi 109" sheetId="10" r:id="rId9"/>
    <sheet name="Messung Systems Pvt Ltd 110" sheetId="5" r:id="rId10"/>
    <sheet name="Namrata 111" sheetId="11" r:id="rId11"/>
    <sheet name="Namrata 112" sheetId="12" r:id="rId12"/>
    <sheet name="Namrata 113" sheetId="13" r:id="rId13"/>
    <sheet name="Ar Homez Automation 114" sheetId="14" r:id="rId14"/>
    <sheet name="Dell Technologies 115" sheetId="16" r:id="rId15"/>
    <sheet name="Pilz 116" sheetId="19" r:id="rId16"/>
    <sheet name="Bhavna Rubber 117" sheetId="17" r:id="rId17"/>
    <sheet name="Bhavna Rubber 118" sheetId="18" r:id="rId18"/>
    <sheet name="Max International 119" sheetId="20" r:id="rId19"/>
    <sheet name="Pilz 120" sheetId="21" r:id="rId20"/>
    <sheet name="Collective 121" sheetId="22" r:id="rId21"/>
    <sheet name="Rashi 122" sheetId="23" r:id="rId22"/>
    <sheet name="Digeserve 123" sheetId="24" r:id="rId23"/>
    <sheet name="Namrata 124" sheetId="25" r:id="rId24"/>
    <sheet name="V M Traders 125" sheetId="15" r:id="rId25"/>
    <sheet name="Namrata 126" sheetId="26" r:id="rId26"/>
    <sheet name="V M Traders 127" sheetId="27" r:id="rId27"/>
    <sheet name="Collective 128" sheetId="28" r:id="rId28"/>
    <sheet name="Max International 129" sheetId="29" r:id="rId29"/>
    <sheet name="Namrata 130" sheetId="30" r:id="rId30"/>
    <sheet name="Namrata 131" sheetId="32" r:id="rId31"/>
    <sheet name="Ingram 132" sheetId="33" r:id="rId32"/>
    <sheet name="Dell 201" sheetId="34" r:id="rId33"/>
    <sheet name="Namrata 202" sheetId="35" r:id="rId34"/>
    <sheet name="Namrata 203" sheetId="36" r:id="rId35"/>
    <sheet name="Namrata 204" sheetId="37" r:id="rId36"/>
    <sheet name="Namrata 205" sheetId="38" r:id="rId37"/>
    <sheet name="Flexible 206" sheetId="39" r:id="rId38"/>
    <sheet name="Collective 207" sheetId="40" r:id="rId39"/>
    <sheet name="Namrata 208" sheetId="41" r:id="rId40"/>
    <sheet name="Namrata 209" sheetId="42" r:id="rId41"/>
    <sheet name="Namrata 210" sheetId="43" r:id="rId42"/>
    <sheet name="Cassun Electricals 211" sheetId="44" r:id="rId43"/>
    <sheet name="Cassun Electricals 212" sheetId="45" r:id="rId44"/>
    <sheet name="Namrata 213" sheetId="46" r:id="rId45"/>
    <sheet name="Aditya 214" sheetId="47" r:id="rId46"/>
    <sheet name="Aditya 215" sheetId="48" r:id="rId47"/>
    <sheet name="Namrata 216" sheetId="49" r:id="rId48"/>
    <sheet name="Aditya 217" sheetId="50" r:id="rId49"/>
    <sheet name="Aditya 218" sheetId="52" r:id="rId50"/>
    <sheet name="Woven Gold 219" sheetId="54" r:id="rId51"/>
    <sheet name="IMCC &amp; Co 220" sheetId="53" r:id="rId52"/>
    <sheet name="Namrata 221" sheetId="55" r:id="rId53"/>
    <sheet name="Aditya 222" sheetId="56" r:id="rId54"/>
    <sheet name="My Window 301" sheetId="57" r:id="rId55"/>
    <sheet name="Multi Bath Service 302" sheetId="58" r:id="rId56"/>
    <sheet name="Dell 303" sheetId="60" r:id="rId57"/>
    <sheet name="Collevtive 304" sheetId="61" r:id="rId58"/>
    <sheet name="ingram 305" sheetId="62" r:id="rId59"/>
    <sheet name="V M Traders 306" sheetId="63" r:id="rId60"/>
    <sheet name="Collective 307" sheetId="64" r:id="rId61"/>
    <sheet name="Namrata 308" sheetId="65" r:id="rId62"/>
    <sheet name="Namrata 309" sheetId="66" r:id="rId63"/>
    <sheet name="Palntex 310" sheetId="67" r:id="rId64"/>
    <sheet name="Palntex 311" sheetId="68" r:id="rId65"/>
    <sheet name="Multi Bath 312" sheetId="69" r:id="rId66"/>
    <sheet name="Namrata 313" sheetId="70" r:id="rId67"/>
    <sheet name="Namrata 314" sheetId="71" r:id="rId68"/>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2" i="71" l="1"/>
  <c r="F3" i="71" s="1"/>
  <c r="F4" i="71" l="1"/>
  <c r="F5" i="71" s="1"/>
  <c r="F2" i="70"/>
  <c r="F3" i="70" s="1"/>
  <c r="F4" i="70" l="1"/>
  <c r="F5" i="70" s="1"/>
  <c r="F30" i="69" l="1"/>
  <c r="F2" i="69"/>
  <c r="F57" i="69" l="1"/>
  <c r="F58" i="69" s="1"/>
  <c r="F59" i="69" s="1"/>
  <c r="F2" i="68"/>
  <c r="E2" i="68"/>
  <c r="E2" i="67"/>
  <c r="F2" i="67" s="1"/>
  <c r="F10" i="67" s="1"/>
  <c r="J2" i="67"/>
  <c r="I2" i="67"/>
  <c r="J2" i="68"/>
  <c r="I2" i="68"/>
  <c r="F10" i="68" l="1"/>
  <c r="F2" i="66" l="1"/>
  <c r="F3" i="66" s="1"/>
  <c r="F4" i="66" l="1"/>
  <c r="F5" i="66" s="1"/>
  <c r="F8" i="65"/>
  <c r="F7" i="65"/>
  <c r="F6" i="65"/>
  <c r="F5" i="65"/>
  <c r="F4" i="65"/>
  <c r="F3" i="65"/>
  <c r="F2" i="65"/>
  <c r="F2" i="64" l="1"/>
  <c r="F3" i="64" s="1"/>
  <c r="F4" i="64" l="1"/>
  <c r="F5" i="64" s="1"/>
  <c r="L23" i="57"/>
  <c r="L22" i="57"/>
  <c r="L21" i="57"/>
  <c r="L19" i="57"/>
  <c r="L20" i="57"/>
  <c r="L18" i="57"/>
  <c r="K19" i="57"/>
  <c r="K20" i="57"/>
  <c r="K18" i="57"/>
  <c r="E2" i="63" l="1"/>
  <c r="E3" i="63" s="1"/>
  <c r="E4" i="63" l="1"/>
  <c r="E5" i="63" s="1"/>
  <c r="E5" i="62"/>
  <c r="E4" i="62"/>
  <c r="E2" i="62"/>
  <c r="E3" i="62" s="1"/>
  <c r="F2" i="61" l="1"/>
  <c r="F3" i="61"/>
  <c r="F4" i="61" l="1"/>
  <c r="F5" i="61" s="1"/>
  <c r="E3" i="60"/>
  <c r="E5" i="60" s="1"/>
  <c r="E2" i="60"/>
  <c r="E42" i="58" l="1"/>
  <c r="E2" i="58"/>
  <c r="E45" i="58" s="1"/>
  <c r="E46" i="58" l="1"/>
  <c r="E47" i="58" s="1"/>
  <c r="O5" i="57"/>
  <c r="N5" i="57"/>
  <c r="O4" i="57"/>
  <c r="N4" i="57"/>
  <c r="O3" i="57"/>
  <c r="N3" i="57"/>
  <c r="K8" i="57"/>
  <c r="K7" i="57"/>
  <c r="K4" i="57"/>
  <c r="K5" i="57"/>
  <c r="K3" i="57"/>
  <c r="K6" i="57" s="1"/>
  <c r="J16" i="56" l="1"/>
  <c r="I12" i="56"/>
  <c r="E12" i="56"/>
  <c r="E11" i="56"/>
  <c r="E13" i="56" s="1"/>
  <c r="E14" i="56" s="1"/>
  <c r="E15" i="56" l="1"/>
  <c r="G15" i="56" s="1"/>
  <c r="E6" i="56"/>
  <c r="E5" i="56"/>
  <c r="E4" i="56"/>
  <c r="E3" i="56"/>
  <c r="E2" i="56"/>
  <c r="F2" i="55" l="1"/>
  <c r="F3" i="55" s="1"/>
  <c r="F4" i="55" l="1"/>
  <c r="F5" i="55" s="1"/>
  <c r="F6" i="53"/>
  <c r="F5" i="53"/>
  <c r="F4" i="53"/>
  <c r="F6" i="52" l="1"/>
  <c r="F3" i="52"/>
  <c r="E15" i="54" l="1"/>
  <c r="E14" i="54"/>
  <c r="E2" i="54" l="1"/>
  <c r="E11" i="54" s="1"/>
  <c r="F3" i="53"/>
  <c r="F2" i="53"/>
  <c r="F4" i="52" l="1"/>
  <c r="F5" i="52" s="1"/>
  <c r="F2" i="52" l="1"/>
  <c r="F2" i="50" l="1"/>
  <c r="F3" i="50" s="1"/>
  <c r="F4" i="50" l="1"/>
  <c r="F5" i="50" s="1"/>
  <c r="F5" i="49"/>
  <c r="F4" i="49"/>
  <c r="F3" i="49"/>
  <c r="F2" i="49"/>
  <c r="F5" i="48" l="1"/>
  <c r="F4" i="48"/>
  <c r="F3" i="48"/>
  <c r="F2" i="48"/>
  <c r="F5" i="47" l="1"/>
  <c r="F4" i="47"/>
  <c r="F3" i="47"/>
  <c r="F2" i="47"/>
  <c r="F5" i="46" l="1"/>
  <c r="F4" i="46"/>
  <c r="F3" i="46"/>
  <c r="F2" i="46"/>
  <c r="E6" i="45" l="1"/>
  <c r="E5" i="45"/>
  <c r="E4" i="45"/>
  <c r="E3" i="45"/>
  <c r="E2" i="45"/>
  <c r="E6" i="44" l="1"/>
  <c r="E5" i="44"/>
  <c r="E4" i="44"/>
  <c r="E3" i="44"/>
  <c r="E2" i="44"/>
  <c r="F2" i="43" l="1"/>
  <c r="F3" i="43" s="1"/>
  <c r="F4" i="43" l="1"/>
  <c r="F5" i="43" s="1"/>
  <c r="F5" i="42"/>
  <c r="F4" i="42"/>
  <c r="F3" i="42"/>
  <c r="F2" i="42"/>
  <c r="F2" i="41" l="1"/>
  <c r="F3" i="41" s="1"/>
  <c r="F4" i="41" l="1"/>
  <c r="F5" i="41" s="1"/>
  <c r="F6" i="40"/>
  <c r="F5" i="40"/>
  <c r="F4" i="40"/>
  <c r="F3" i="40"/>
  <c r="F2" i="40"/>
  <c r="F2" i="39"/>
  <c r="F8" i="38" l="1"/>
  <c r="F7" i="38"/>
  <c r="F6" i="38"/>
  <c r="F5" i="38"/>
  <c r="F4" i="38"/>
  <c r="F3" i="38"/>
  <c r="F2" i="38"/>
  <c r="F2" i="37" l="1"/>
  <c r="F3" i="37" s="1"/>
  <c r="F4" i="37" l="1"/>
  <c r="F5" i="37" s="1"/>
  <c r="F2" i="36"/>
  <c r="F3" i="36" s="1"/>
  <c r="F4" i="36" l="1"/>
  <c r="F5" i="36" s="1"/>
  <c r="F2" i="35"/>
  <c r="F3" i="35" s="1"/>
  <c r="F4" i="35" l="1"/>
  <c r="F5" i="35" s="1"/>
  <c r="E2" i="34"/>
  <c r="E3" i="34" s="1"/>
  <c r="E5" i="34" l="1"/>
  <c r="E2" i="33"/>
  <c r="E3" i="33" s="1"/>
  <c r="E4" i="33" l="1"/>
  <c r="E5" i="33" s="1"/>
  <c r="E16" i="23" l="1"/>
  <c r="E15" i="23"/>
  <c r="E14" i="23"/>
  <c r="E13" i="23"/>
  <c r="E12" i="23"/>
  <c r="F5" i="32" l="1"/>
  <c r="F3" i="32"/>
  <c r="F2" i="32"/>
  <c r="F4" i="32" l="1"/>
  <c r="F7" i="30" l="1"/>
  <c r="F8" i="30"/>
  <c r="F5" i="30"/>
  <c r="F6" i="30"/>
  <c r="F4" i="30" l="1"/>
  <c r="F3" i="30"/>
  <c r="F2" i="30"/>
  <c r="F9" i="30" s="1"/>
  <c r="F10" i="30" s="1"/>
  <c r="F2" i="29"/>
  <c r="F3" i="29" s="1"/>
  <c r="F11" i="30" l="1"/>
  <c r="F4" i="29"/>
  <c r="F5" i="29" s="1"/>
  <c r="F2" i="28"/>
  <c r="F3" i="28" s="1"/>
  <c r="F4" i="28" l="1"/>
  <c r="F5" i="28" s="1"/>
  <c r="E5" i="27" l="1"/>
  <c r="E4" i="27"/>
  <c r="E3" i="27"/>
  <c r="E2" i="27"/>
  <c r="F5" i="26" l="1"/>
  <c r="F4" i="26"/>
  <c r="F3" i="26"/>
  <c r="F2" i="26"/>
  <c r="F6" i="26" s="1"/>
  <c r="F7" i="26" l="1"/>
  <c r="F8" i="26" s="1"/>
  <c r="F3" i="25"/>
  <c r="F4" i="25"/>
  <c r="F5" i="25"/>
  <c r="F6" i="25"/>
  <c r="F2" i="25"/>
  <c r="F7" i="25" l="1"/>
  <c r="E2" i="24"/>
  <c r="E3" i="24" s="1"/>
  <c r="F8" i="25" l="1"/>
  <c r="F9" i="25" s="1"/>
  <c r="E5" i="24"/>
  <c r="E4" i="24"/>
  <c r="E6" i="24" s="1"/>
  <c r="E6" i="23"/>
  <c r="E5" i="23"/>
  <c r="E4" i="23"/>
  <c r="E3" i="23"/>
  <c r="E2" i="23"/>
  <c r="F5" i="22" l="1"/>
  <c r="F4" i="22"/>
  <c r="F3" i="22"/>
  <c r="F2" i="22"/>
  <c r="F2" i="21" l="1"/>
  <c r="F3" i="21" s="1"/>
  <c r="F4" i="21" l="1"/>
  <c r="F5" i="21" s="1"/>
  <c r="F2" i="20"/>
  <c r="F3" i="20" s="1"/>
  <c r="F5" i="19"/>
  <c r="F4" i="19"/>
  <c r="F3" i="19"/>
  <c r="F2" i="19"/>
  <c r="F4" i="20" l="1"/>
  <c r="F5" i="20" s="1"/>
  <c r="F3" i="18"/>
  <c r="F4" i="18"/>
  <c r="F5" i="18"/>
  <c r="F2" i="18"/>
  <c r="F6" i="18" s="1"/>
  <c r="F7" i="18" l="1"/>
  <c r="F8" i="18" s="1"/>
  <c r="F5" i="17"/>
  <c r="F4" i="17"/>
  <c r="F3" i="17"/>
  <c r="F2" i="17"/>
  <c r="E2" i="16" l="1"/>
  <c r="E3" i="16" s="1"/>
  <c r="E2" i="15"/>
  <c r="E3" i="15" s="1"/>
  <c r="E4" i="15" s="1"/>
  <c r="E4" i="16" l="1"/>
  <c r="E5" i="16" s="1"/>
  <c r="E5" i="15"/>
  <c r="E4" i="14" l="1"/>
  <c r="E3" i="14"/>
  <c r="E2" i="14"/>
  <c r="F5" i="13" l="1"/>
  <c r="F4" i="13"/>
  <c r="F3" i="13"/>
  <c r="F2" i="13"/>
  <c r="F2" i="12" l="1"/>
  <c r="F3" i="12" s="1"/>
  <c r="F4" i="12" l="1"/>
  <c r="F5" i="12" s="1"/>
  <c r="F2" i="11"/>
  <c r="F3" i="11" s="1"/>
  <c r="F4" i="11" l="1"/>
  <c r="F5" i="11" s="1"/>
  <c r="E2" i="10"/>
  <c r="E3" i="10" s="1"/>
  <c r="E5" i="10" l="1"/>
  <c r="E4" i="10"/>
  <c r="E4" i="5"/>
  <c r="F5" i="8" l="1"/>
  <c r="F4" i="8"/>
  <c r="F3" i="8"/>
  <c r="F2" i="8"/>
  <c r="F2" i="9" l="1"/>
  <c r="F3" i="9" s="1"/>
  <c r="F4" i="9" l="1"/>
  <c r="F5" i="9" s="1"/>
  <c r="F5" i="7"/>
  <c r="F4" i="7"/>
  <c r="F3" i="7"/>
  <c r="F2" i="7"/>
  <c r="F2" i="6" l="1"/>
  <c r="F3" i="6"/>
  <c r="F4" i="6" l="1"/>
  <c r="F5" i="6" s="1"/>
  <c r="E2" i="5"/>
  <c r="E3" i="5" s="1"/>
  <c r="E5" i="5" l="1"/>
  <c r="G9" i="4"/>
  <c r="G10" i="4" s="1"/>
  <c r="G3" i="4"/>
  <c r="F2" i="4"/>
  <c r="G2" i="4" s="1"/>
  <c r="G4" i="4" s="1"/>
  <c r="E5" i="3" l="1"/>
  <c r="E4" i="3"/>
  <c r="E3" i="3"/>
  <c r="E2" i="3"/>
  <c r="F5" i="2" l="1"/>
  <c r="F4" i="2"/>
  <c r="F3" i="2"/>
  <c r="F2" i="2"/>
  <c r="F8" i="1"/>
  <c r="F7" i="1"/>
  <c r="F6" i="1"/>
  <c r="F5" i="1"/>
  <c r="F4" i="1"/>
  <c r="F3" i="1"/>
  <c r="F2" i="1"/>
</calcChain>
</file>

<file path=xl/sharedStrings.xml><?xml version="1.0" encoding="utf-8"?>
<sst xmlns="http://schemas.openxmlformats.org/spreadsheetml/2006/main" count="917" uniqueCount="221">
  <si>
    <t>Sr. No</t>
  </si>
  <si>
    <t>Part number</t>
  </si>
  <si>
    <t xml:space="preserve"> Item Description</t>
  </si>
  <si>
    <t>QTY</t>
  </si>
  <si>
    <t>Pricing Per Unit</t>
  </si>
  <si>
    <t xml:space="preserve"> Total</t>
  </si>
  <si>
    <t>Delivery Scheduled Date</t>
  </si>
  <si>
    <t>Silicone Red  Pipe id 174 x long 500 x 3mm</t>
  </si>
  <si>
    <t>Silicone Red  Pipe id 205 x long 400 x 3mm</t>
  </si>
  <si>
    <t>Silicone Red  Pipe id 500 x long 240 x 3mm</t>
  </si>
  <si>
    <t>Total</t>
  </si>
  <si>
    <t>GST 18%</t>
  </si>
  <si>
    <t>Grand Total</t>
  </si>
  <si>
    <t>Silicone Red  Pipe id 224 x long 500 x 3mm</t>
  </si>
  <si>
    <t>SR. NO</t>
  </si>
  <si>
    <t>Product Description</t>
  </si>
  <si>
    <t>Make</t>
  </si>
  <si>
    <t>Quantity</t>
  </si>
  <si>
    <t>Amount</t>
  </si>
  <si>
    <t>INDUSTRIAL BELL_225mm</t>
  </si>
  <si>
    <t>Max International</t>
  </si>
  <si>
    <t>TOTAL</t>
  </si>
  <si>
    <t>GRAND TOTAL</t>
  </si>
  <si>
    <t>Canvas Hoses 101 mm</t>
  </si>
  <si>
    <t>GST 12%</t>
  </si>
  <si>
    <t>Item No.</t>
  </si>
  <si>
    <t>Qty</t>
  </si>
  <si>
    <t>AKD-0410V.02</t>
  </si>
  <si>
    <t>Dimming Actuator 4-fold, 4SU MDRC, 1-10V, RGBW 3 years product warranty, Country of origin DE, HS Code 85365080
Dimming Actuator 4-fold, 4SU MDRC, 1-10V, RGBW. Control
device for 1-10V electronic transformers with relays. Current
max. 16A, capacitive load max. 140µF. Push Button for manual
operation and indicator for each channel. To control 1-10V
electronic transformers (ECG). With RGBW functionality. RGB und
HSV control with extensive colour functions. Offers control
voltage up to 30 ECG (each channel). Voltage reversal protection.
Embedded switching relays for 30 ECG/30W, 20 ECG/58W, 15
ECG/2x36W, 10 ECG/2 x58W. Adjustable switch-on behaviour.
Minimum/maximum brighness value adjustable. Adjustable
dimming speed. Central switching functions. 8 scenes per
channel. 1Bit automatic function. 3 years warranty.</t>
  </si>
  <si>
    <t>Discount</t>
  </si>
  <si>
    <t>PVK IN</t>
  </si>
  <si>
    <t>handling and shipping charge / UPS express saver IN</t>
  </si>
  <si>
    <t>Silicone Red  Pipe id 310 x long 400 x 3mm</t>
  </si>
  <si>
    <t>BEARING_TAKE UP HOUSING_UCT210</t>
  </si>
  <si>
    <t>CNZ</t>
  </si>
  <si>
    <t>ThinkCentre Neo 50s 11T0S05400 TC Neo 50s/I3-12100/4GB/1TB_HD_7200RPM/Win11 HSL/KYB/Mouse/3Y Onsite /19.5" Monitor</t>
  </si>
  <si>
    <t>ZVI-Z41PRO-AP</t>
  </si>
  <si>
    <t>Powers one line of a KNX system 640 mAmp Overload-proof and short circuit protection for both outputs Indicated KNX bus line voltage, output current and line status by LEDs Reset button for resetting the KNX bus line</t>
  </si>
  <si>
    <t>Frieght Charges</t>
  </si>
  <si>
    <t>NUKR47</t>
  </si>
  <si>
    <t>Dell SB-3YR-D256001WIN8 - Vostro
1 Vostro 3020 SFF
1 Dell 22 Monitor - E2222H
1 13th Gen Intel(R) Core(TM) i3-13100 processor (4-Core, 12MB Cache, 3.4 GHz to 4.5 GHz)
1 180W PSU Black Chassis (Green Mesh) with PCIe and TPM
1 8GB, 8Gx1, DDR4, 3200MHz 1 Multimedia Card Reader 3.0 SD
1 256GB M.2 PCIe NVMe Solid State Drive
1 No Optical Drive
1 System Power Cord India 6A
1 Energy Star Label
1 Intel(R) UHD Graphics 730 with shared graphics memory
1 802.11ac 1x1 WiFi, Bluetooth(R) wireless card
1 Dell Optical Mouse - MS116 (Black)
1 Dell Wired Keyboard KB216 Black (English) - US International
1 McAfee(R) 30day Trial
1 No Microsoft Office License Included
1 McAfee(R) Multi Device Security 15 month subscription1 Windows 11 Home, Single Language English
1 Additional Software
1 System Driver for Windows</t>
  </si>
  <si>
    <t>Silicone Red  Pipe id 170 x long 160 x 3mm</t>
  </si>
  <si>
    <t>Part Number</t>
  </si>
  <si>
    <t>NON CONTACT MAGNETIC SAFETY SWITCH AND ACTUATOR WITH 2 SAFE CONTACTS AND 1 AUXILLARY CONTACTS MOLDED 5 MTRS CABLE</t>
  </si>
  <si>
    <t>Silicone Red  Pipe id 278 x long 500 x 3mm</t>
  </si>
  <si>
    <t>ROD END 20MM</t>
  </si>
  <si>
    <t>Lenovo Monitor 18.5 with HDMI</t>
  </si>
  <si>
    <t>GST 9%</t>
  </si>
  <si>
    <t>Brother Laser HI- L2321D Printer</t>
  </si>
  <si>
    <t>Silicone Red Pipe id 170 x long 300 x 3mm</t>
  </si>
  <si>
    <t>Silicone Red  Pipe id 330 x long 200 x 3mm</t>
  </si>
  <si>
    <t>Silicone Red  Pipe id 173 x long 200 x 3mm</t>
  </si>
  <si>
    <t>Fuji UPS</t>
  </si>
  <si>
    <t>Cement_Dust_BP60_Dia 150 flexible</t>
  </si>
  <si>
    <t>Flexaflex Hoses International</t>
  </si>
  <si>
    <t>30 M</t>
  </si>
  <si>
    <t>6 core single mode fiber Make -Finolex (mtrs)</t>
  </si>
  <si>
    <t>Model Number</t>
  </si>
  <si>
    <t>DGS-1210-10P</t>
  </si>
  <si>
    <t xml:space="preserve">Dlink 8-Ports 10/100/1000Mbps POE + 2-Ports SFP 100/1000Mbps Smart Managed Switch, 65Watts </t>
  </si>
  <si>
    <t>DEM-310GT</t>
  </si>
  <si>
    <t xml:space="preserve">Dlink 1000Base-LX Single-Mode, 10KM SFP Transceiver </t>
  </si>
  <si>
    <t>DNR F5232 M8</t>
  </si>
  <si>
    <t xml:space="preserve">Dlink 32 Channel NVR </t>
  </si>
  <si>
    <t xml:space="preserve">Dlink 2 MP Day &amp; Night Fixed Outdoor Bullet Network Camera </t>
  </si>
  <si>
    <t>DCS-F5712-L1</t>
  </si>
  <si>
    <t>I-HIP4PI-S23X</t>
  </si>
  <si>
    <t>Honeywell 4 MP Dome PTZ Camera</t>
  </si>
  <si>
    <t>Phone and light, ozoniser.</t>
  </si>
  <si>
    <t>Bluetooth function.</t>
  </si>
  <si>
    <t>Steam outlet</t>
  </si>
  <si>
    <t>Sensor &amp; its holder, pressure release valve</t>
  </si>
  <si>
    <t>Automatic drainage of water</t>
  </si>
  <si>
    <t>X-Series 6 KW</t>
  </si>
  <si>
    <t>LCD display with touch pad.</t>
  </si>
  <si>
    <t>Steam function control.</t>
  </si>
  <si>
    <t>Temperature set and time set.</t>
  </si>
  <si>
    <t>Discount 48%</t>
  </si>
  <si>
    <t>Basic Amount</t>
  </si>
  <si>
    <t>I-HIB5PI-VS</t>
  </si>
  <si>
    <t>4 MP Motorized Starlight IR Bullet Camera (Model no. I-HIB5PI-VS)</t>
  </si>
  <si>
    <t>Honeywell 4 MP Day and Night Motorized Varifocal Outddor Bullet Network Camera</t>
  </si>
  <si>
    <t>Dlink CAT6 UTP 23AWG PATCH CORD:1M,Plug 30U' Snagless</t>
  </si>
  <si>
    <t>Dlink Patch Panel  UTP Keystone- 24 Port- Lloaded (Cat 5e,Cat 6 &amp; Cat 6 A )</t>
  </si>
  <si>
    <t xml:space="preserve">SR.
NO. </t>
  </si>
  <si>
    <t xml:space="preserve">GLASS </t>
  </si>
  <si>
    <t xml:space="preserve">SERIES </t>
  </si>
  <si>
    <t xml:space="preserve">CODE </t>
  </si>
  <si>
    <t>SPECIFICATION</t>
  </si>
  <si>
    <t>SIZES</t>
  </si>
  <si>
    <t xml:space="preserve">W </t>
  </si>
  <si>
    <t>H</t>
  </si>
  <si>
    <t>10mm Clear
Toughened Glass</t>
  </si>
  <si>
    <t xml:space="preserve">Signature
Sliding </t>
  </si>
  <si>
    <t xml:space="preserve">3Track 3Glass Shutter Sliding Window  (Outer Interlocks Are With Reinforcement) </t>
  </si>
  <si>
    <t>8mm Clear
Toughened Glass</t>
  </si>
  <si>
    <t xml:space="preserve">Slimline
Sliding </t>
  </si>
  <si>
    <t xml:space="preserve">3Track 3Glass Shutter Sliding Window (Outer Interlocks Are With Reinforcement)  </t>
  </si>
  <si>
    <t>Price Per Unit</t>
  </si>
  <si>
    <t xml:space="preserve">2Track 2Glass Shutter Sliding Window  (Outer Interlocks Are With Reinforcement) </t>
  </si>
  <si>
    <t xml:space="preserve">Digital Control with FM </t>
  </si>
  <si>
    <t>LED Light Underwater</t>
  </si>
  <si>
    <t>Water Level Controller</t>
  </si>
  <si>
    <t>Designer Headrest 4 PCS</t>
  </si>
  <si>
    <t>Bath Filler Set</t>
  </si>
  <si>
    <t>Hydro Massage</t>
  </si>
  <si>
    <t>Bubble Bath</t>
  </si>
  <si>
    <t>Ozonier</t>
  </si>
  <si>
    <t>Earth Leakage Circuit Breaker</t>
  </si>
  <si>
    <t>Full Water Capacity - 550 L</t>
  </si>
  <si>
    <t>Hydro Massage Jet 6 Pcs</t>
  </si>
  <si>
    <t>Air Massage Jet - 20 PCs</t>
  </si>
  <si>
    <t>Air Motor - 750 W</t>
  </si>
  <si>
    <t>Online Heater</t>
  </si>
  <si>
    <t>Transport Till Site</t>
  </si>
  <si>
    <t>Installation, Testing and Commissioning with on site person / team</t>
  </si>
  <si>
    <t xml:space="preserve"> Item Description (Features and Specifications)</t>
  </si>
  <si>
    <t>Jacuzzi system with 6 hydrojets Body Jet </t>
  </si>
  <si>
    <t>Whirlpool  Motor  1.5 HP</t>
  </si>
  <si>
    <t>Fully Body Stand</t>
  </si>
  <si>
    <t>Pop Drainage System</t>
  </si>
  <si>
    <t>Front Panel</t>
  </si>
  <si>
    <t>Side Panel</t>
  </si>
  <si>
    <t>Bubble bath with 12 jet Supported air blower </t>
  </si>
  <si>
    <t>Spinal Massager Jet 8 PCS 4 foot massager 4 back massager</t>
  </si>
  <si>
    <t>Bubble blower 0.5hp</t>
  </si>
  <si>
    <t>Multicolour  1 Led light chromatography 7 colour change</t>
  </si>
  <si>
    <t>Designer Headrest pillow 4 psc</t>
  </si>
  <si>
    <t xml:space="preserve">Full Water Capacity  </t>
  </si>
  <si>
    <t>Jacuzzi ON/OFF push button speed controller regulator </t>
  </si>
  <si>
    <t>Bubble ON/OFF push button </t>
  </si>
  <si>
    <t>Fully computerized control panel </t>
  </si>
  <si>
    <t>Filler set hot cold and mixture diverter spout hand shower 3 flow system </t>
  </si>
  <si>
    <t>Touch screen with control panel </t>
  </si>
  <si>
    <t>Water level controller</t>
  </si>
  <si>
    <t>Stereo phonic radio FM</t>
  </si>
  <si>
    <t>Bluetooth &amp; aux music system </t>
  </si>
  <si>
    <t>Automatic Shut Down safety  protection against high current leakage</t>
  </si>
  <si>
    <t>Earth leakage circuit breaker</t>
  </si>
  <si>
    <t>Suction unit </t>
  </si>
  <si>
    <t>Self draining pipes</t>
  </si>
  <si>
    <t>Water shortage protection</t>
  </si>
  <si>
    <t>Online heater 2kw</t>
  </si>
  <si>
    <t>Ozonizeration System</t>
  </si>
  <si>
    <t>2 Year full tub accessories guarantee</t>
  </si>
  <si>
    <t>5 Year motor replacement guarantee</t>
  </si>
  <si>
    <t>10 Year colour shade guarantee...!!!</t>
  </si>
  <si>
    <t xml:space="preserve"> </t>
  </si>
  <si>
    <t>Delta 600 VA UPS</t>
  </si>
  <si>
    <t>Ref no.</t>
  </si>
  <si>
    <t xml:space="preserve"> MW/PL/23-24/QO-0197R2 (Option 2)</t>
  </si>
  <si>
    <t>MW/PL/23-24/QO-0197R1 (Option 1)</t>
  </si>
  <si>
    <t>W1</t>
  </si>
  <si>
    <t>W2</t>
  </si>
  <si>
    <t>W3</t>
  </si>
  <si>
    <t>15% Discount</t>
  </si>
  <si>
    <t xml:space="preserve"> Item Description </t>
  </si>
  <si>
    <t xml:space="preserve">Plamtex Smart Bidet Toilet / Smart Commode with Built-in Bidet Seat: a revolutionary bathroom fixture that combines cutting-edge technology with modern design. This all-in-one system brings convenience, </t>
  </si>
  <si>
    <t>Plantex Smart Bidet Toilet /Smart Commode with Built-in Bidet Seat: a revolutionary bathroom fixture that combines cutting-edge technology with modern design. This all-in-one system brings convenience, hygiene, and comfort to your daily bathroom routine.</t>
  </si>
  <si>
    <t>Foot Touching Lid Openingh / Auto Lid Closing : No need to touch the toilet lid with your hands! The smart lid can be easily opened and closed by simply using your foot, providing a hygienic experience.</t>
  </si>
  <si>
    <t>Flushing Conveinence : The smart toilet automatically flushes after each use, eliminating the need for manual flushing and ensuring a clean and hassle-free experience.</t>
  </si>
  <si>
    <t>Heated Seat : Say goodbye to chilly toilet seats! This Smart Bidet Toilet features a heated seat function that keeps you comfortable and cozy, especially during colder months.</t>
  </si>
  <si>
    <t>Size : The Size Of Smart Toilet is – Open :- (l) 42 cm x (w) 68.5 x (h) 102 cm, Closed :- (l) 70.5 x (w) 40.5 x (h) 46 cm, Ideal distance between the wall and commode outlet is 250mm/9 inch.Include Package :- 1 Piece of Smart Toilet, Liquid Bottel, Remote, Big Flange, 1 Angle Valve with Wall Flange</t>
  </si>
  <si>
    <t>Digital Display and Remote Control : The toilet comes with a user-friendly digital display panel that allows you to adjust various settings such as water temperature, water pressure, and seat temperature. Additionally, a remote control is provided for convenient operation from a distance.</t>
  </si>
  <si>
    <t>Enhanced Hygeiene and Comfort : The Plantex Smart Bidet Toilet offers a luxurious and hygienic bathroom experience. The built-in bidet seat with adjustable water pressure and nozzle position provides thorough cleaning, while the automatic lid closing and flushing feature adds convenience and promotes cleanliness.</t>
  </si>
  <si>
    <t>Foot Touching Lid Opening / Auto Lid Closing : No need to touch the toilet lid with your hands! The smart lid can be easily opened and closed by simply using your foot, providing a hygienic experience.</t>
  </si>
  <si>
    <t>Size : The Size Of Smart Toilet is – Open :- (l) 42 cm x (w) 68.5 x (h) 102 cm, Closed :- (l) 59.5 x (w) 38 x (h) 47 cm, Ideal distance between the wall and commode outlet is 300mm/12inch.Include Package :- 1 Piece of Smart Toilet, Liquid Bottel, Remote, Big Flange, 1 Angle Valve with Wall Flange</t>
  </si>
  <si>
    <t>Enhance Hygeiene and Comfort : The Plantex Smart Bidet Toilet offers a luxurious and hygienic bathroom experience. The built-in bidet seat with adjustable water pressure and nozzle position provides thorough cleaning, while the automatic lid closing and flushing feature adds convenience and promotes cleanliness.</t>
  </si>
  <si>
    <t>Discounted Price</t>
  </si>
  <si>
    <t xml:space="preserve">APS-1072 D2-smart-toilet </t>
  </si>
  <si>
    <t>APS-1073 whit-smart</t>
  </si>
  <si>
    <t>Jacuzzi Massage Bath Tub</t>
  </si>
  <si>
    <t>S S Steam Generator</t>
  </si>
  <si>
    <t>Jacuzzi system with 6 hydrojets Body Jet big</t>
  </si>
  <si>
    <t>Whirlpool Motor 1.5 HP</t>
  </si>
  <si>
    <t>Fully Body Stand SS 316</t>
  </si>
  <si>
    <t xml:space="preserve">Bubble bath with 24 jet Supported air blower </t>
  </si>
  <si>
    <t>12 Micro jets</t>
  </si>
  <si>
    <t>Spinal Massager Jet 12 PCS 4 foot massager 8 back massager</t>
  </si>
  <si>
    <t>Multicolour 2 Led light chromatography 7 colour change</t>
  </si>
  <si>
    <t>Designer Headrest pillow 2 psc</t>
  </si>
  <si>
    <t xml:space="preserve">Full Water Capacity </t>
  </si>
  <si>
    <t xml:space="preserve">Jacuzzi ON/OFF push button speed controller regulator </t>
  </si>
  <si>
    <t xml:space="preserve">Bubble ON/OFF push button </t>
  </si>
  <si>
    <t xml:space="preserve">Fully computerized control panel </t>
  </si>
  <si>
    <t xml:space="preserve">Filler set hot cold and mixture diverter spout hand shower 3 flow system </t>
  </si>
  <si>
    <t xml:space="preserve">Touch screen with control panel </t>
  </si>
  <si>
    <t xml:space="preserve">Bluetooth &amp; aux music system </t>
  </si>
  <si>
    <t xml:space="preserve">Automatic Shut </t>
  </si>
  <si>
    <t xml:space="preserve">Suction unit </t>
  </si>
  <si>
    <t>Ozonizer</t>
  </si>
  <si>
    <t>online heater</t>
  </si>
  <si>
    <t>Size 6*5*2fit</t>
  </si>
  <si>
    <t>SS outer body</t>
  </si>
  <si>
    <t>SS 316 Water tank</t>
  </si>
  <si>
    <t xml:space="preserve">Digital control panel operated </t>
  </si>
  <si>
    <t>Auto time cut off​ system</t>
  </si>
  <si>
    <t>Safety value brush</t>
  </si>
  <si>
    <t>Drain value brush</t>
  </si>
  <si>
    <t>Soil noise value</t>
  </si>
  <si>
    <t>Steam head</t>
  </si>
  <si>
    <t xml:space="preserve">Time and​ temperature control </t>
  </si>
  <si>
    <t>Digital control</t>
  </si>
  <si>
    <t>Auto draining​ system</t>
  </si>
  <si>
    <t>Stainless steel 304 grade 16 grade steam tank</t>
  </si>
  <si>
    <t>Stainless steel make heating element​ for long life</t>
  </si>
  <si>
    <t>26mm thickness PUF insolution</t>
  </si>
  <si>
    <t>DRP for heating element</t>
  </si>
  <si>
    <t>Water level sensor​ cut off to ensure heater safety</t>
  </si>
  <si>
    <t>Flexible house connector for​ water fidding</t>
  </si>
  <si>
    <t>Steam diff user outlet</t>
  </si>
  <si>
    <t>Soft touch swithess</t>
  </si>
  <si>
    <t>LED display panel</t>
  </si>
  <si>
    <t>Stainless​ steel socket for long life</t>
  </si>
  <si>
    <t>Short circuit protection</t>
  </si>
  <si>
    <t>High current protection</t>
  </si>
  <si>
    <t>Earth leakage Steam generator 6kw</t>
  </si>
  <si>
    <t>Image</t>
  </si>
  <si>
    <t>wooden frame</t>
  </si>
  <si>
    <t>Auto tampreture cut off system</t>
  </si>
  <si>
    <t xml:space="preserve">Safety pressure release value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</si>
</sst>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7">
    <font>
      <sz val="11"/>
      <color theme="1"/>
      <name val="Calibri"/>
      <family val="2"/>
      <scheme val="minor"/>
    </font>
    <font>
      <b/>
      <sz val="11"/>
      <color theme="1"/>
      <name val="Calibri"/>
      <family val="2"/>
      <scheme val="minor"/>
    </font>
    <font>
      <sz val="11"/>
      <color rgb="FF000000"/>
      <name val="Calibri"/>
      <family val="2"/>
      <scheme val="minor"/>
    </font>
    <font>
      <sz val="11"/>
      <color theme="1"/>
      <name val="Calibri  "/>
    </font>
    <font>
      <sz val="11"/>
      <color rgb="FF000000"/>
      <name val="Calibri  "/>
    </font>
    <font>
      <b/>
      <sz val="11"/>
      <color theme="1"/>
      <name val="Calibri  "/>
    </font>
    <font>
      <b/>
      <sz val="10"/>
      <color theme="1"/>
      <name val="Calibri  "/>
    </font>
    <font>
      <sz val="10"/>
      <color theme="1"/>
      <name val="Calibri  "/>
    </font>
    <font>
      <sz val="10"/>
      <color rgb="FF000000"/>
      <name val="Calibri  "/>
    </font>
    <font>
      <sz val="11"/>
      <color rgb="FF222222"/>
      <name val="Calibri  "/>
    </font>
    <font>
      <sz val="11"/>
      <color rgb="FF000000"/>
      <name val="Calibri"/>
      <family val="2"/>
    </font>
    <font>
      <sz val="11"/>
      <color rgb="FF9C6500"/>
      <name val="Calibri"/>
      <family val="2"/>
      <scheme val="minor"/>
    </font>
    <font>
      <b/>
      <sz val="11"/>
      <color rgb="FF222222"/>
      <name val="Calibri  "/>
    </font>
    <font>
      <b/>
      <sz val="10"/>
      <color rgb="FF000000"/>
      <name val="Calibri  "/>
    </font>
    <font>
      <sz val="10"/>
      <color rgb="FF222222"/>
      <name val="Calibri  "/>
    </font>
    <font>
      <b/>
      <sz val="10"/>
      <color rgb="FF222222"/>
      <name val="Calibri  "/>
    </font>
    <font>
      <sz val="11"/>
      <color rgb="FF333333"/>
      <name val="Calibri  "/>
    </font>
  </fonts>
  <fills count="4">
    <fill>
      <patternFill patternType="none"/>
    </fill>
    <fill>
      <patternFill patternType="gray125"/>
    </fill>
    <fill>
      <patternFill patternType="solid">
        <fgColor rgb="FFFFFFFF"/>
        <bgColor indexed="64"/>
      </patternFill>
    </fill>
    <fill>
      <patternFill patternType="solid">
        <fgColor rgb="FFFFEB9C"/>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s>
  <cellStyleXfs count="2">
    <xf numFmtId="0" fontId="0" fillId="0" borderId="0"/>
    <xf numFmtId="0" fontId="11" fillId="3" borderId="0" applyNumberFormat="0" applyBorder="0" applyAlignment="0" applyProtection="0"/>
  </cellStyleXfs>
  <cellXfs count="156">
    <xf numFmtId="0" fontId="0" fillId="0" borderId="0" xfId="0"/>
    <xf numFmtId="0" fontId="1" fillId="0" borderId="1" xfId="0" applyFont="1" applyBorder="1" applyAlignment="1">
      <alignment horizontal="center" vertical="center" wrapText="1"/>
    </xf>
    <xf numFmtId="0" fontId="1" fillId="0" borderId="1" xfId="0" applyFont="1" applyFill="1" applyBorder="1" applyAlignment="1">
      <alignment horizontal="center" vertical="center" wrapText="1"/>
    </xf>
    <xf numFmtId="0" fontId="0" fillId="0" borderId="1" xfId="0" applyBorder="1" applyAlignment="1">
      <alignment horizontal="center" vertical="center" wrapText="1"/>
    </xf>
    <xf numFmtId="0" fontId="2" fillId="0" borderId="1" xfId="0" applyFont="1" applyBorder="1" applyAlignment="1">
      <alignment horizontal="center" vertical="center" wrapText="1"/>
    </xf>
    <xf numFmtId="14" fontId="0" fillId="0" borderId="1" xfId="0" applyNumberFormat="1" applyBorder="1" applyAlignment="1">
      <alignment horizontal="center" vertical="center" wrapText="1"/>
    </xf>
    <xf numFmtId="0" fontId="1" fillId="0" borderId="1" xfId="0" applyFont="1" applyBorder="1" applyAlignment="1">
      <alignment horizontal="center" vertical="center" wrapText="1"/>
    </xf>
    <xf numFmtId="0" fontId="0" fillId="0" borderId="0" xfId="0" applyAlignment="1">
      <alignment wrapText="1"/>
    </xf>
    <xf numFmtId="0" fontId="1" fillId="0" borderId="0" xfId="0" applyFont="1"/>
    <xf numFmtId="0" fontId="3" fillId="0" borderId="1" xfId="0" applyFont="1" applyBorder="1" applyAlignment="1">
      <alignment horizontal="center" vertical="center" wrapText="1"/>
    </xf>
    <xf numFmtId="0" fontId="4" fillId="0" borderId="1" xfId="0" applyFont="1" applyBorder="1" applyAlignment="1">
      <alignment horizontal="center" vertical="center" wrapText="1"/>
    </xf>
    <xf numFmtId="0" fontId="5" fillId="0" borderId="1" xfId="0" applyFont="1" applyBorder="1" applyAlignment="1">
      <alignment horizontal="center" vertical="center" wrapText="1"/>
    </xf>
    <xf numFmtId="0" fontId="6" fillId="0" borderId="1" xfId="0" applyFont="1" applyBorder="1" applyAlignment="1">
      <alignment horizontal="center" vertical="center" wrapText="1"/>
    </xf>
    <xf numFmtId="0" fontId="7" fillId="0" borderId="1" xfId="0" applyFont="1" applyBorder="1" applyAlignment="1">
      <alignment horizontal="center" vertical="center" wrapText="1"/>
    </xf>
    <xf numFmtId="0" fontId="8"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6" fillId="0" borderId="1" xfId="0" applyFont="1" applyBorder="1" applyAlignment="1">
      <alignment horizontal="center" vertical="center" wrapText="1"/>
    </xf>
    <xf numFmtId="0" fontId="0" fillId="0" borderId="0" xfId="0" applyAlignment="1">
      <alignment horizontal="center" vertical="center" wrapText="1"/>
    </xf>
    <xf numFmtId="0" fontId="9" fillId="0" borderId="0" xfId="0" applyFont="1" applyAlignment="1">
      <alignment horizontal="center" vertical="center" wrapText="1"/>
    </xf>
    <xf numFmtId="0" fontId="7" fillId="0" borderId="0" xfId="0" applyFont="1" applyAlignment="1">
      <alignment horizontal="center" vertical="center" wrapText="1"/>
    </xf>
    <xf numFmtId="0" fontId="6" fillId="0" borderId="0" xfId="0" applyFont="1" applyAlignment="1">
      <alignment horizontal="center" vertical="center" wrapText="1"/>
    </xf>
    <xf numFmtId="0" fontId="7" fillId="0" borderId="2" xfId="0" applyFont="1" applyBorder="1" applyAlignment="1">
      <alignment horizontal="center" vertical="center" wrapText="1"/>
    </xf>
    <xf numFmtId="0" fontId="7" fillId="0" borderId="4" xfId="0" applyFont="1" applyBorder="1" applyAlignment="1">
      <alignment horizontal="center" vertical="center" wrapText="1"/>
    </xf>
    <xf numFmtId="0" fontId="6" fillId="0" borderId="5"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6"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5" xfId="0" applyFont="1" applyBorder="1" applyAlignment="1">
      <alignment horizontal="center" vertical="center" wrapText="1"/>
    </xf>
    <xf numFmtId="0" fontId="0" fillId="0" borderId="2" xfId="0" applyBorder="1" applyAlignment="1">
      <alignment horizontal="center" vertical="center" wrapText="1"/>
    </xf>
    <xf numFmtId="0" fontId="0" fillId="0" borderId="4" xfId="0" applyBorder="1" applyAlignment="1">
      <alignment horizontal="center" vertical="center" wrapText="1"/>
    </xf>
    <xf numFmtId="0" fontId="10" fillId="2" borderId="1" xfId="0" applyFont="1" applyFill="1" applyBorder="1" applyAlignment="1">
      <alignment horizontal="center" vertical="center" wrapText="1"/>
    </xf>
    <xf numFmtId="0" fontId="10" fillId="2" borderId="1" xfId="0" applyFont="1" applyFill="1" applyBorder="1" applyAlignment="1">
      <alignment horizontal="center" vertical="center"/>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0" fillId="0" borderId="5" xfId="0" applyBorder="1" applyAlignment="1">
      <alignment horizontal="center" vertical="center" wrapText="1"/>
    </xf>
    <xf numFmtId="0" fontId="10" fillId="2" borderId="5" xfId="0" applyFont="1" applyFill="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1" fillId="0" borderId="0" xfId="1" applyFill="1"/>
    <xf numFmtId="0" fontId="1" fillId="0" borderId="1" xfId="0" applyFont="1" applyBorder="1" applyAlignment="1">
      <alignment horizontal="center" vertical="center" wrapText="1"/>
    </xf>
    <xf numFmtId="0" fontId="0" fillId="0" borderId="1" xfId="0" applyBorder="1" applyAlignment="1">
      <alignment horizontal="center" vertical="top"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5" fillId="0" borderId="1" xfId="0" applyFont="1" applyBorder="1" applyAlignment="1">
      <alignment horizontal="center" vertical="center" wrapText="1"/>
    </xf>
    <xf numFmtId="0" fontId="3" fillId="0" borderId="0" xfId="0" applyFont="1" applyAlignment="1">
      <alignment horizontal="center" vertical="center" wrapText="1"/>
    </xf>
    <xf numFmtId="0" fontId="4" fillId="2" borderId="1" xfId="0" applyFont="1" applyFill="1" applyBorder="1" applyAlignment="1">
      <alignment horizontal="center" vertical="center" wrapText="1"/>
    </xf>
    <xf numFmtId="0" fontId="2" fillId="0" borderId="0" xfId="0" applyFont="1"/>
    <xf numFmtId="0" fontId="1" fillId="0" borderId="0" xfId="0" applyFont="1" applyAlignment="1">
      <alignment horizontal="center" vertical="center" wrapText="1"/>
    </xf>
    <xf numFmtId="0" fontId="1" fillId="0" borderId="1" xfId="0" applyFont="1" applyBorder="1" applyAlignment="1">
      <alignment horizontal="center" vertical="center" wrapText="1"/>
    </xf>
    <xf numFmtId="0" fontId="5" fillId="0" borderId="1" xfId="0" applyFont="1" applyBorder="1" applyAlignment="1">
      <alignment horizontal="center" vertical="center" wrapText="1"/>
    </xf>
    <xf numFmtId="0" fontId="5" fillId="0" borderId="1" xfId="0" applyFont="1" applyBorder="1" applyAlignment="1">
      <alignment horizontal="center" vertical="center" wrapText="1"/>
    </xf>
    <xf numFmtId="0" fontId="5" fillId="0" borderId="1" xfId="0" applyFont="1" applyBorder="1" applyAlignment="1">
      <alignment horizontal="center" vertical="center" wrapText="1"/>
    </xf>
    <xf numFmtId="0" fontId="1" fillId="0" borderId="1" xfId="0" applyFont="1" applyBorder="1" applyAlignment="1">
      <alignment horizontal="center" vertical="center" wrapText="1"/>
    </xf>
    <xf numFmtId="0" fontId="9" fillId="0" borderId="1" xfId="0" applyFont="1" applyBorder="1" applyAlignment="1">
      <alignment horizontal="center" vertical="center" wrapText="1"/>
    </xf>
    <xf numFmtId="0" fontId="12" fillId="0" borderId="0" xfId="0" applyFont="1" applyAlignment="1">
      <alignment horizontal="left" vertical="top"/>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6"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3" fillId="0" borderId="1" xfId="0" applyFont="1" applyBorder="1" applyAlignment="1">
      <alignment horizontal="center" vertical="center" wrapText="1"/>
    </xf>
    <xf numFmtId="0" fontId="8" fillId="0" borderId="1" xfId="0" applyNumberFormat="1"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6" fillId="0" borderId="1" xfId="0" applyFont="1" applyBorder="1" applyAlignment="1">
      <alignment horizontal="center" vertical="center" wrapText="1"/>
    </xf>
    <xf numFmtId="0" fontId="6" fillId="0" borderId="1" xfId="0" applyFont="1" applyBorder="1" applyAlignment="1">
      <alignment horizontal="center" vertical="center" wrapText="1"/>
    </xf>
    <xf numFmtId="0" fontId="7" fillId="0" borderId="8" xfId="0" applyFont="1" applyBorder="1" applyAlignment="1">
      <alignment horizontal="center" vertical="center" wrapText="1"/>
    </xf>
    <xf numFmtId="0" fontId="7" fillId="0" borderId="7" xfId="0" applyFont="1" applyBorder="1" applyAlignment="1">
      <alignment horizontal="center" vertical="center" wrapText="1"/>
    </xf>
    <xf numFmtId="10" fontId="7" fillId="0" borderId="0" xfId="0" applyNumberFormat="1" applyFont="1" applyAlignment="1">
      <alignment horizontal="center" vertical="center" wrapText="1"/>
    </xf>
    <xf numFmtId="9" fontId="7" fillId="0" borderId="0" xfId="0" applyNumberFormat="1" applyFont="1" applyAlignment="1">
      <alignment horizontal="center" vertical="center" wrapText="1"/>
    </xf>
    <xf numFmtId="0" fontId="14" fillId="0" borderId="8" xfId="0" applyFont="1" applyBorder="1" applyAlignment="1">
      <alignment horizontal="center" vertical="center" wrapText="1"/>
    </xf>
    <xf numFmtId="0" fontId="14" fillId="0" borderId="7" xfId="0" applyFont="1" applyBorder="1" applyAlignment="1">
      <alignment horizontal="center" vertical="center" wrapText="1"/>
    </xf>
    <xf numFmtId="0" fontId="15" fillId="0" borderId="5" xfId="0" applyFont="1" applyBorder="1" applyAlignment="1">
      <alignment horizontal="center" vertical="center" wrapText="1"/>
    </xf>
    <xf numFmtId="0" fontId="5" fillId="0" borderId="5" xfId="0" applyFont="1" applyBorder="1" applyAlignment="1">
      <alignment horizontal="center" vertical="center" wrapText="1"/>
    </xf>
    <xf numFmtId="0" fontId="16" fillId="0" borderId="8" xfId="0" applyFont="1" applyBorder="1" applyAlignment="1">
      <alignment horizontal="center" vertical="center" wrapText="1"/>
    </xf>
    <xf numFmtId="0" fontId="1" fillId="0" borderId="1" xfId="0" applyFont="1" applyBorder="1" applyAlignment="1">
      <alignment horizontal="center" vertical="center" wrapText="1"/>
    </xf>
    <xf numFmtId="0" fontId="5" fillId="0" borderId="1" xfId="0" applyFont="1" applyBorder="1" applyAlignment="1">
      <alignment horizontal="center" vertical="center" wrapText="1"/>
    </xf>
    <xf numFmtId="0" fontId="3" fillId="0" borderId="8"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0" fontId="1" fillId="0" borderId="4" xfId="0" applyFont="1" applyBorder="1" applyAlignment="1">
      <alignment horizontal="center" vertical="center" wrapText="1"/>
    </xf>
    <xf numFmtId="0" fontId="5" fillId="0" borderId="1" xfId="0" applyFont="1" applyBorder="1" applyAlignment="1">
      <alignment horizontal="center" vertical="center" wrapText="1"/>
    </xf>
    <xf numFmtId="0" fontId="6" fillId="0" borderId="1" xfId="0" applyFont="1" applyBorder="1" applyAlignment="1">
      <alignment horizontal="center" vertical="center" wrapText="1"/>
    </xf>
    <xf numFmtId="0" fontId="6" fillId="0" borderId="2" xfId="0" applyFont="1" applyBorder="1" applyAlignment="1">
      <alignment horizontal="center" vertical="center" wrapText="1"/>
    </xf>
    <xf numFmtId="0" fontId="6" fillId="0" borderId="6" xfId="0" applyFont="1" applyBorder="1" applyAlignment="1">
      <alignment horizontal="center" vertical="center" wrapText="1"/>
    </xf>
    <xf numFmtId="0" fontId="6" fillId="0" borderId="3" xfId="0" applyFont="1" applyBorder="1" applyAlignment="1">
      <alignment horizontal="center" vertical="center" wrapText="1"/>
    </xf>
    <xf numFmtId="0" fontId="6" fillId="0" borderId="4" xfId="0" applyFont="1" applyBorder="1" applyAlignment="1">
      <alignment horizontal="center" vertical="center" wrapText="1"/>
    </xf>
    <xf numFmtId="0" fontId="1" fillId="0" borderId="7" xfId="0" applyFont="1" applyBorder="1" applyAlignment="1">
      <alignment horizontal="center" vertical="center" wrapText="1"/>
    </xf>
    <xf numFmtId="0" fontId="0" fillId="0" borderId="5" xfId="0" applyBorder="1" applyAlignment="1">
      <alignment horizontal="center" vertical="center" wrapText="1"/>
    </xf>
    <xf numFmtId="0" fontId="0" fillId="0" borderId="8" xfId="0" applyBorder="1" applyAlignment="1">
      <alignment horizontal="center" vertical="center" wrapText="1"/>
    </xf>
    <xf numFmtId="0" fontId="0" fillId="0" borderId="7" xfId="0" applyBorder="1" applyAlignment="1">
      <alignment horizontal="center" vertical="center" wrapText="1"/>
    </xf>
    <xf numFmtId="0" fontId="13" fillId="0" borderId="1" xfId="0" applyFont="1" applyBorder="1" applyAlignment="1">
      <alignment horizontal="center" vertical="center" wrapText="1"/>
    </xf>
    <xf numFmtId="0" fontId="13" fillId="0" borderId="2" xfId="0" applyFont="1" applyBorder="1" applyAlignment="1">
      <alignment horizontal="center" vertical="center" wrapText="1"/>
    </xf>
    <xf numFmtId="0" fontId="13" fillId="0" borderId="4" xfId="0" applyFont="1" applyBorder="1" applyAlignment="1">
      <alignment horizontal="center" vertical="center" wrapText="1"/>
    </xf>
    <xf numFmtId="0" fontId="3" fillId="0" borderId="5" xfId="0" applyFont="1" applyBorder="1" applyAlignment="1">
      <alignment horizontal="center" vertical="center" wrapText="1"/>
    </xf>
    <xf numFmtId="0" fontId="3" fillId="0" borderId="8" xfId="0" applyFont="1" applyBorder="1" applyAlignment="1">
      <alignment horizontal="center" vertical="center" wrapText="1"/>
    </xf>
    <xf numFmtId="0" fontId="3" fillId="0" borderId="7" xfId="0" applyFont="1" applyBorder="1" applyAlignment="1">
      <alignment horizontal="center" vertical="center" wrapText="1"/>
    </xf>
    <xf numFmtId="0" fontId="3" fillId="0" borderId="1" xfId="0" applyFont="1" applyBorder="1" applyAlignment="1">
      <alignment horizontal="center" vertical="center" wrapText="1"/>
    </xf>
    <xf numFmtId="0" fontId="6" fillId="0" borderId="7" xfId="0" applyFont="1" applyBorder="1" applyAlignment="1">
      <alignment horizontal="center" vertical="center" wrapText="1"/>
    </xf>
    <xf numFmtId="0" fontId="7" fillId="0" borderId="2" xfId="0" applyFont="1" applyBorder="1" applyAlignment="1">
      <alignment horizontal="center" vertical="center" wrapText="1"/>
    </xf>
    <xf numFmtId="0" fontId="7" fillId="0" borderId="4" xfId="0" applyFont="1" applyBorder="1" applyAlignment="1">
      <alignment horizontal="center" vertical="center" wrapText="1"/>
    </xf>
    <xf numFmtId="0" fontId="7" fillId="0" borderId="1" xfId="0" applyFont="1" applyBorder="1" applyAlignment="1">
      <alignment horizontal="center" vertical="center" wrapText="1"/>
    </xf>
    <xf numFmtId="0" fontId="7" fillId="0" borderId="5" xfId="0" applyFont="1" applyBorder="1" applyAlignment="1">
      <alignment horizontal="center" vertical="center" wrapText="1"/>
    </xf>
    <xf numFmtId="0" fontId="7" fillId="0" borderId="8" xfId="0" applyFont="1" applyBorder="1" applyAlignment="1">
      <alignment horizontal="center" vertical="center" wrapText="1"/>
    </xf>
    <xf numFmtId="0" fontId="7" fillId="0" borderId="7" xfId="0" applyFont="1" applyBorder="1" applyAlignment="1">
      <alignment horizontal="center" vertical="center" wrapText="1"/>
    </xf>
    <xf numFmtId="0" fontId="7" fillId="0" borderId="13" xfId="0" applyFont="1" applyBorder="1" applyAlignment="1">
      <alignment horizontal="center" vertical="center" wrapText="1"/>
    </xf>
    <xf numFmtId="0" fontId="7" fillId="0" borderId="10" xfId="0" applyFont="1" applyBorder="1" applyAlignment="1">
      <alignment horizontal="center" vertical="center" wrapText="1"/>
    </xf>
    <xf numFmtId="0" fontId="7" fillId="0" borderId="9" xfId="0" applyFont="1" applyBorder="1" applyAlignment="1">
      <alignment horizontal="center" vertical="center" wrapText="1"/>
    </xf>
    <xf numFmtId="0" fontId="7" fillId="0" borderId="11" xfId="0" applyFont="1" applyBorder="1" applyAlignment="1">
      <alignment horizontal="center" vertical="center" wrapText="1"/>
    </xf>
    <xf numFmtId="0" fontId="7" fillId="0" borderId="12" xfId="0" applyFont="1" applyBorder="1" applyAlignment="1">
      <alignment horizontal="center" vertical="center" wrapText="1"/>
    </xf>
    <xf numFmtId="0" fontId="5" fillId="0" borderId="7" xfId="0" applyFont="1" applyBorder="1" applyAlignment="1">
      <alignment horizontal="center" vertical="center" wrapText="1"/>
    </xf>
    <xf numFmtId="0" fontId="3" fillId="0" borderId="4" xfId="0" applyFont="1" applyBorder="1" applyAlignment="1">
      <alignment horizontal="center" vertical="center" wrapText="1"/>
    </xf>
    <xf numFmtId="0" fontId="3" fillId="0" borderId="13" xfId="0" applyFont="1" applyBorder="1" applyAlignment="1">
      <alignment horizontal="center" vertical="center" wrapText="1"/>
    </xf>
    <xf numFmtId="0" fontId="3" fillId="0" borderId="10" xfId="0" applyFont="1" applyBorder="1" applyAlignment="1">
      <alignment horizontal="center" vertical="center" wrapText="1"/>
    </xf>
    <xf numFmtId="0" fontId="3" fillId="0" borderId="14" xfId="0" applyFont="1" applyBorder="1" applyAlignment="1">
      <alignment horizontal="center" vertical="center" wrapText="1"/>
    </xf>
    <xf numFmtId="0" fontId="3" fillId="0" borderId="9" xfId="0" applyFont="1" applyBorder="1" applyAlignment="1">
      <alignment horizontal="center" vertical="center" wrapText="1"/>
    </xf>
    <xf numFmtId="0" fontId="3" fillId="0" borderId="11" xfId="0" applyFont="1" applyBorder="1" applyAlignment="1">
      <alignment horizontal="center" vertical="center" wrapText="1"/>
    </xf>
    <xf numFmtId="0" fontId="3" fillId="0" borderId="12" xfId="0" applyFont="1" applyBorder="1" applyAlignment="1">
      <alignment horizontal="center" vertical="center" wrapText="1"/>
    </xf>
    <xf numFmtId="0" fontId="5" fillId="0" borderId="13" xfId="0" applyFont="1" applyBorder="1" applyAlignment="1">
      <alignment horizontal="center" vertical="center" wrapText="1"/>
    </xf>
    <xf numFmtId="0" fontId="5" fillId="0" borderId="9" xfId="0" applyFont="1" applyBorder="1" applyAlignment="1">
      <alignment horizontal="center" vertical="center" wrapText="1"/>
    </xf>
    <xf numFmtId="0" fontId="16" fillId="0" borderId="10" xfId="0" applyFont="1" applyBorder="1" applyAlignment="1">
      <alignment horizontal="center" vertical="center" wrapText="1"/>
    </xf>
    <xf numFmtId="0" fontId="16" fillId="0" borderId="11" xfId="0" applyFont="1" applyBorder="1" applyAlignment="1">
      <alignment horizontal="center" vertical="center" wrapText="1"/>
    </xf>
    <xf numFmtId="0" fontId="16" fillId="0" borderId="14" xfId="0" applyFont="1" applyBorder="1" applyAlignment="1">
      <alignment horizontal="center" vertical="center" wrapText="1"/>
    </xf>
    <xf numFmtId="0" fontId="16" fillId="0" borderId="12" xfId="0" applyFont="1" applyBorder="1" applyAlignment="1">
      <alignment horizontal="center" vertical="center" wrapText="1"/>
    </xf>
  </cellXfs>
  <cellStyles count="2">
    <cellStyle name="Neutral" xfId="1"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7" Type="http://schemas.openxmlformats.org/officeDocument/2006/relationships/worksheet" Target="worksheets/sheet7.xml"/><Relationship Id="rId71"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theme" Target="theme/theme1.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78909</xdr:colOff>
      <xdr:row>1</xdr:row>
      <xdr:rowOff>144781</xdr:rowOff>
    </xdr:from>
    <xdr:to>
      <xdr:col>1</xdr:col>
      <xdr:colOff>2072640</xdr:colOff>
      <xdr:row>9</xdr:row>
      <xdr:rowOff>53340</xdr:rowOff>
    </xdr:to>
    <xdr:pic>
      <xdr:nvPicPr>
        <xdr:cNvPr id="2" name="Picture 1"/>
        <xdr:cNvPicPr>
          <a:picLocks noChangeAspect="1"/>
        </xdr:cNvPicPr>
      </xdr:nvPicPr>
      <xdr:blipFill>
        <a:blip xmlns:r="http://schemas.openxmlformats.org/officeDocument/2006/relationships" r:embed="rId1"/>
        <a:stretch>
          <a:fillRect/>
        </a:stretch>
      </xdr:blipFill>
      <xdr:spPr>
        <a:xfrm>
          <a:off x="475149" y="594361"/>
          <a:ext cx="1993731" cy="172973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4.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5.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6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
  <sheetViews>
    <sheetView workbookViewId="0">
      <selection activeCell="B19" sqref="B19"/>
    </sheetView>
  </sheetViews>
  <sheetFormatPr defaultRowHeight="14.4"/>
  <cols>
    <col min="1" max="1" width="7.44140625" style="7" customWidth="1"/>
    <col min="2" max="2" width="8.88671875" style="7"/>
    <col min="3" max="3" width="27.33203125" style="7" customWidth="1"/>
    <col min="4" max="4" width="8.88671875" style="7"/>
    <col min="5" max="5" width="12.21875" style="7" customWidth="1"/>
    <col min="6" max="6" width="8.88671875" style="7"/>
    <col min="7" max="7" width="18" style="7" customWidth="1"/>
    <col min="8" max="16384" width="8.88671875" style="7"/>
  </cols>
  <sheetData>
    <row r="1" spans="1:7" ht="28.8">
      <c r="A1" s="1" t="s">
        <v>0</v>
      </c>
      <c r="B1" s="1" t="s">
        <v>1</v>
      </c>
      <c r="C1" s="1" t="s">
        <v>2</v>
      </c>
      <c r="D1" s="1" t="s">
        <v>3</v>
      </c>
      <c r="E1" s="1" t="s">
        <v>4</v>
      </c>
      <c r="F1" s="1" t="s">
        <v>5</v>
      </c>
      <c r="G1" s="2" t="s">
        <v>6</v>
      </c>
    </row>
    <row r="2" spans="1:7" ht="28.8">
      <c r="A2" s="3">
        <v>1</v>
      </c>
      <c r="B2" s="4">
        <v>615698</v>
      </c>
      <c r="C2" s="3" t="s">
        <v>7</v>
      </c>
      <c r="D2" s="3">
        <v>10</v>
      </c>
      <c r="E2" s="3">
        <v>1880</v>
      </c>
      <c r="F2" s="3">
        <f t="shared" ref="F2:F5" si="0">D2*E2</f>
        <v>18800</v>
      </c>
      <c r="G2" s="5">
        <v>45024</v>
      </c>
    </row>
    <row r="3" spans="1:7" ht="28.8">
      <c r="A3" s="3">
        <v>2</v>
      </c>
      <c r="B3" s="3">
        <v>630059</v>
      </c>
      <c r="C3" s="3" t="s">
        <v>8</v>
      </c>
      <c r="D3" s="3">
        <v>20</v>
      </c>
      <c r="E3" s="3">
        <v>1725</v>
      </c>
      <c r="F3" s="3">
        <f t="shared" si="0"/>
        <v>34500</v>
      </c>
      <c r="G3" s="5">
        <v>45024</v>
      </c>
    </row>
    <row r="4" spans="1:7" ht="28.8">
      <c r="A4" s="3">
        <v>3</v>
      </c>
      <c r="B4" s="3">
        <v>616039</v>
      </c>
      <c r="C4" s="3" t="s">
        <v>9</v>
      </c>
      <c r="D4" s="3">
        <v>5</v>
      </c>
      <c r="E4" s="3">
        <v>3100</v>
      </c>
      <c r="F4" s="3">
        <f t="shared" si="0"/>
        <v>15500</v>
      </c>
      <c r="G4" s="5">
        <v>45024</v>
      </c>
    </row>
    <row r="5" spans="1:7" ht="28.8">
      <c r="A5" s="3">
        <v>4</v>
      </c>
      <c r="B5" s="3">
        <v>616026</v>
      </c>
      <c r="C5" s="3" t="s">
        <v>13</v>
      </c>
      <c r="D5" s="3">
        <v>5</v>
      </c>
      <c r="E5" s="3">
        <v>2245</v>
      </c>
      <c r="F5" s="3">
        <f t="shared" si="0"/>
        <v>11225</v>
      </c>
      <c r="G5" s="5">
        <v>45024</v>
      </c>
    </row>
    <row r="6" spans="1:7">
      <c r="A6" s="109" t="s">
        <v>10</v>
      </c>
      <c r="B6" s="109"/>
      <c r="C6" s="109"/>
      <c r="D6" s="109"/>
      <c r="E6" s="109"/>
      <c r="F6" s="1">
        <f>SUM(F2:F5)</f>
        <v>80025</v>
      </c>
    </row>
    <row r="7" spans="1:7">
      <c r="A7" s="109" t="s">
        <v>11</v>
      </c>
      <c r="B7" s="109"/>
      <c r="C7" s="109"/>
      <c r="D7" s="109"/>
      <c r="E7" s="109"/>
      <c r="F7" s="1">
        <f>F6*18%</f>
        <v>14404.5</v>
      </c>
    </row>
    <row r="8" spans="1:7">
      <c r="A8" s="109" t="s">
        <v>12</v>
      </c>
      <c r="B8" s="109"/>
      <c r="C8" s="109"/>
      <c r="D8" s="109"/>
      <c r="E8" s="109"/>
      <c r="F8" s="1">
        <f>SUM(F6:F7)</f>
        <v>94429.5</v>
      </c>
    </row>
  </sheetData>
  <mergeCells count="3">
    <mergeCell ref="A6:E6"/>
    <mergeCell ref="A7:E7"/>
    <mergeCell ref="A8:E8"/>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2"/>
  <sheetViews>
    <sheetView workbookViewId="0">
      <selection activeCell="A4" sqref="A4:E5"/>
    </sheetView>
  </sheetViews>
  <sheetFormatPr defaultRowHeight="13.2"/>
  <cols>
    <col min="1" max="1" width="6.6640625" style="23" customWidth="1"/>
    <col min="2" max="2" width="25" style="23" customWidth="1"/>
    <col min="3" max="3" width="9" style="23" bestFit="1" customWidth="1"/>
    <col min="4" max="4" width="13.77734375" style="23" customWidth="1"/>
    <col min="5" max="5" width="9.33203125" style="23" bestFit="1" customWidth="1"/>
    <col min="6" max="16384" width="8.88671875" style="23"/>
  </cols>
  <sheetData>
    <row r="1" spans="1:9" ht="25.8" customHeight="1">
      <c r="A1" s="20" t="s">
        <v>14</v>
      </c>
      <c r="B1" s="27" t="s">
        <v>15</v>
      </c>
      <c r="C1" s="20" t="s">
        <v>17</v>
      </c>
      <c r="D1" s="20" t="s">
        <v>4</v>
      </c>
      <c r="E1" s="20" t="s">
        <v>10</v>
      </c>
    </row>
    <row r="2" spans="1:9">
      <c r="A2" s="25">
        <v>1</v>
      </c>
      <c r="B2" s="14" t="s">
        <v>36</v>
      </c>
      <c r="C2" s="26">
        <v>1</v>
      </c>
      <c r="D2" s="13">
        <v>53344</v>
      </c>
      <c r="E2" s="13">
        <f>C2*D2</f>
        <v>53344</v>
      </c>
    </row>
    <row r="3" spans="1:9">
      <c r="A3" s="115" t="s">
        <v>10</v>
      </c>
      <c r="B3" s="116"/>
      <c r="C3" s="117"/>
      <c r="D3" s="118"/>
      <c r="E3" s="20">
        <f>SUM(E2)</f>
        <v>53344</v>
      </c>
    </row>
    <row r="4" spans="1:9">
      <c r="A4" s="115" t="s">
        <v>11</v>
      </c>
      <c r="B4" s="117"/>
      <c r="C4" s="117"/>
      <c r="D4" s="118"/>
      <c r="E4" s="20">
        <f>E3*18%</f>
        <v>9601.92</v>
      </c>
    </row>
    <row r="5" spans="1:9">
      <c r="A5" s="115" t="s">
        <v>12</v>
      </c>
      <c r="B5" s="117"/>
      <c r="C5" s="117"/>
      <c r="D5" s="118"/>
      <c r="E5" s="20">
        <f>SUM(E3:E4)</f>
        <v>62945.919999999998</v>
      </c>
    </row>
    <row r="12" spans="1:9">
      <c r="I12" s="24"/>
    </row>
  </sheetData>
  <mergeCells count="3">
    <mergeCell ref="A3:D3"/>
    <mergeCell ref="A4:D4"/>
    <mergeCell ref="A5:D5"/>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E23" sqref="E23"/>
    </sheetView>
  </sheetViews>
  <sheetFormatPr defaultRowHeight="14.4"/>
  <cols>
    <col min="1" max="1" width="7.33203125" customWidth="1"/>
    <col min="2" max="2" width="13.109375" customWidth="1"/>
    <col min="3" max="3" width="22.88671875" customWidth="1"/>
    <col min="5" max="5" width="16" customWidth="1"/>
  </cols>
  <sheetData>
    <row r="1" spans="1:6" ht="23.4" customHeight="1">
      <c r="A1" s="28" t="s">
        <v>0</v>
      </c>
      <c r="B1" s="28" t="s">
        <v>1</v>
      </c>
      <c r="C1" s="28" t="s">
        <v>2</v>
      </c>
      <c r="D1" s="28" t="s">
        <v>3</v>
      </c>
      <c r="E1" s="28" t="s">
        <v>4</v>
      </c>
      <c r="F1" s="28" t="s">
        <v>5</v>
      </c>
    </row>
    <row r="2" spans="1:6" ht="48" customHeight="1">
      <c r="A2" s="3">
        <v>1</v>
      </c>
      <c r="B2" s="3">
        <v>616026</v>
      </c>
      <c r="C2" s="3" t="s">
        <v>13</v>
      </c>
      <c r="D2" s="3">
        <v>20</v>
      </c>
      <c r="E2" s="3">
        <v>2245</v>
      </c>
      <c r="F2" s="3">
        <f t="shared" ref="F2" si="0">D2*E2</f>
        <v>44900</v>
      </c>
    </row>
    <row r="3" spans="1:6">
      <c r="A3" s="109" t="s">
        <v>10</v>
      </c>
      <c r="B3" s="109"/>
      <c r="C3" s="109"/>
      <c r="D3" s="109"/>
      <c r="E3" s="109"/>
      <c r="F3" s="28">
        <f>SUM(F2:F2)</f>
        <v>44900</v>
      </c>
    </row>
    <row r="4" spans="1:6">
      <c r="A4" s="109" t="s">
        <v>11</v>
      </c>
      <c r="B4" s="109"/>
      <c r="C4" s="109"/>
      <c r="D4" s="109"/>
      <c r="E4" s="109"/>
      <c r="F4" s="28">
        <f>F3*18%</f>
        <v>8082</v>
      </c>
    </row>
    <row r="5" spans="1:6">
      <c r="A5" s="109" t="s">
        <v>12</v>
      </c>
      <c r="B5" s="109"/>
      <c r="C5" s="109"/>
      <c r="D5" s="109"/>
      <c r="E5" s="109"/>
      <c r="F5" s="28">
        <f>SUM(F3:F4)</f>
        <v>52982</v>
      </c>
    </row>
  </sheetData>
  <mergeCells count="3">
    <mergeCell ref="A3:E3"/>
    <mergeCell ref="A4:E4"/>
    <mergeCell ref="A5:E5"/>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
  <sheetViews>
    <sheetView workbookViewId="0">
      <selection activeCell="G9" sqref="G9"/>
    </sheetView>
  </sheetViews>
  <sheetFormatPr defaultRowHeight="14.4"/>
  <cols>
    <col min="1" max="1" width="6.88671875" customWidth="1"/>
    <col min="2" max="2" width="8.77734375" customWidth="1"/>
    <col min="3" max="3" width="20.77734375" customWidth="1"/>
    <col min="4" max="4" width="6.6640625" customWidth="1"/>
    <col min="5" max="5" width="14.77734375" customWidth="1"/>
    <col min="6" max="6" width="7.33203125" customWidth="1"/>
    <col min="7" max="7" width="22.5546875" customWidth="1"/>
  </cols>
  <sheetData>
    <row r="1" spans="1:7" ht="25.8" customHeight="1">
      <c r="A1" s="29" t="s">
        <v>0</v>
      </c>
      <c r="B1" s="29" t="s">
        <v>1</v>
      </c>
      <c r="C1" s="29" t="s">
        <v>2</v>
      </c>
      <c r="D1" s="29" t="s">
        <v>3</v>
      </c>
      <c r="E1" s="29" t="s">
        <v>4</v>
      </c>
      <c r="F1" s="29" t="s">
        <v>5</v>
      </c>
      <c r="G1" s="2" t="s">
        <v>6</v>
      </c>
    </row>
    <row r="2" spans="1:7" ht="37.799999999999997" customHeight="1">
      <c r="A2" s="3">
        <v>1</v>
      </c>
      <c r="B2" s="3">
        <v>632215</v>
      </c>
      <c r="C2" s="3" t="s">
        <v>32</v>
      </c>
      <c r="D2" s="3">
        <v>5</v>
      </c>
      <c r="E2" s="3">
        <v>2270</v>
      </c>
      <c r="F2" s="3">
        <f t="shared" ref="F2" si="0">D2*E2</f>
        <v>11350</v>
      </c>
      <c r="G2" s="5">
        <v>45045</v>
      </c>
    </row>
    <row r="3" spans="1:7">
      <c r="A3" s="109" t="s">
        <v>10</v>
      </c>
      <c r="B3" s="109"/>
      <c r="C3" s="109"/>
      <c r="D3" s="109"/>
      <c r="E3" s="109"/>
      <c r="F3" s="29">
        <f>SUM(F2:F2)</f>
        <v>11350</v>
      </c>
    </row>
    <row r="4" spans="1:7">
      <c r="A4" s="109" t="s">
        <v>11</v>
      </c>
      <c r="B4" s="109"/>
      <c r="C4" s="109"/>
      <c r="D4" s="109"/>
      <c r="E4" s="109"/>
      <c r="F4" s="29">
        <f>F3*18%</f>
        <v>2043</v>
      </c>
    </row>
    <row r="5" spans="1:7">
      <c r="A5" s="109" t="s">
        <v>12</v>
      </c>
      <c r="B5" s="109"/>
      <c r="C5" s="109"/>
      <c r="D5" s="109"/>
      <c r="E5" s="109"/>
      <c r="F5" s="29">
        <f>SUM(F3:F4)</f>
        <v>13393</v>
      </c>
    </row>
  </sheetData>
  <mergeCells count="3">
    <mergeCell ref="A3:E3"/>
    <mergeCell ref="A4:E4"/>
    <mergeCell ref="A5:E5"/>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B2" sqref="B2:D2"/>
    </sheetView>
  </sheetViews>
  <sheetFormatPr defaultRowHeight="14.4"/>
  <cols>
    <col min="3" max="3" width="23.21875" customWidth="1"/>
  </cols>
  <sheetData>
    <row r="1" spans="1:6" ht="28.8">
      <c r="A1" s="30" t="s">
        <v>0</v>
      </c>
      <c r="B1" s="30" t="s">
        <v>1</v>
      </c>
      <c r="C1" s="30" t="s">
        <v>2</v>
      </c>
      <c r="D1" s="30" t="s">
        <v>3</v>
      </c>
      <c r="E1" s="30" t="s">
        <v>4</v>
      </c>
      <c r="F1" s="30" t="s">
        <v>5</v>
      </c>
    </row>
    <row r="2" spans="1:6" ht="28.8">
      <c r="A2" s="3">
        <v>1</v>
      </c>
      <c r="B2" s="3">
        <v>616026</v>
      </c>
      <c r="C2" s="3" t="s">
        <v>13</v>
      </c>
      <c r="D2" s="3">
        <v>15</v>
      </c>
      <c r="E2" s="3">
        <v>2245</v>
      </c>
      <c r="F2" s="3">
        <f t="shared" ref="F2" si="0">D2*E2</f>
        <v>33675</v>
      </c>
    </row>
    <row r="3" spans="1:6">
      <c r="A3" s="109" t="s">
        <v>10</v>
      </c>
      <c r="B3" s="109"/>
      <c r="C3" s="109"/>
      <c r="D3" s="109"/>
      <c r="E3" s="109"/>
      <c r="F3" s="30">
        <f>SUM(F2)</f>
        <v>33675</v>
      </c>
    </row>
    <row r="4" spans="1:6">
      <c r="A4" s="109" t="s">
        <v>11</v>
      </c>
      <c r="B4" s="109"/>
      <c r="C4" s="109"/>
      <c r="D4" s="109"/>
      <c r="E4" s="109"/>
      <c r="F4" s="30">
        <f>F3*18%</f>
        <v>6061.5</v>
      </c>
    </row>
    <row r="5" spans="1:6">
      <c r="A5" s="109" t="s">
        <v>12</v>
      </c>
      <c r="B5" s="109"/>
      <c r="C5" s="109"/>
      <c r="D5" s="109"/>
      <c r="E5" s="109"/>
      <c r="F5" s="30">
        <f>SUM(F3:F4)</f>
        <v>39736.5</v>
      </c>
    </row>
  </sheetData>
  <mergeCells count="3">
    <mergeCell ref="A3:E3"/>
    <mergeCell ref="A4:E4"/>
    <mergeCell ref="A5:E5"/>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E5" sqref="E5"/>
    </sheetView>
  </sheetViews>
  <sheetFormatPr defaultRowHeight="14.4"/>
  <cols>
    <col min="2" max="2" width="28.21875" customWidth="1"/>
    <col min="3" max="3" width="6.77734375" customWidth="1"/>
    <col min="4" max="4" width="20.77734375" customWidth="1"/>
  </cols>
  <sheetData>
    <row r="1" spans="1:5" ht="12" customHeight="1">
      <c r="A1" s="31" t="s">
        <v>14</v>
      </c>
      <c r="B1" s="27" t="s">
        <v>15</v>
      </c>
      <c r="C1" s="31" t="s">
        <v>26</v>
      </c>
      <c r="D1" s="31" t="s">
        <v>4</v>
      </c>
      <c r="E1" s="31" t="s">
        <v>10</v>
      </c>
    </row>
    <row r="2" spans="1:5" ht="104.4" customHeight="1">
      <c r="A2" s="25">
        <v>1</v>
      </c>
      <c r="B2" s="14" t="s">
        <v>37</v>
      </c>
      <c r="C2" s="26">
        <v>1</v>
      </c>
      <c r="D2" s="13">
        <v>14821</v>
      </c>
      <c r="E2" s="13">
        <f>C2*D2</f>
        <v>14821</v>
      </c>
    </row>
    <row r="3" spans="1:5" ht="37.799999999999997" customHeight="1">
      <c r="A3" s="13">
        <v>2</v>
      </c>
      <c r="B3" s="14" t="s">
        <v>38</v>
      </c>
      <c r="C3" s="13">
        <v>1</v>
      </c>
      <c r="D3" s="13">
        <v>413</v>
      </c>
      <c r="E3" s="13">
        <f>C3*D3</f>
        <v>413</v>
      </c>
    </row>
    <row r="4" spans="1:5">
      <c r="A4" s="115" t="s">
        <v>10</v>
      </c>
      <c r="B4" s="116"/>
      <c r="C4" s="117"/>
      <c r="D4" s="118"/>
      <c r="E4" s="31">
        <f>SUM(E2:E3)</f>
        <v>15234</v>
      </c>
    </row>
  </sheetData>
  <mergeCells count="1">
    <mergeCell ref="A4:D4"/>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
  <sheetViews>
    <sheetView workbookViewId="0">
      <selection activeCell="B2" sqref="B2"/>
    </sheetView>
  </sheetViews>
  <sheetFormatPr defaultRowHeight="14.4"/>
  <cols>
    <col min="1" max="1" width="6.77734375" customWidth="1"/>
    <col min="2" max="2" width="60.44140625" customWidth="1"/>
    <col min="5" max="5" width="8.109375" customWidth="1"/>
  </cols>
  <sheetData>
    <row r="1" spans="1:16" ht="30.6" customHeight="1">
      <c r="A1" s="32" t="s">
        <v>14</v>
      </c>
      <c r="B1" s="32" t="s">
        <v>15</v>
      </c>
      <c r="C1" s="32" t="s">
        <v>17</v>
      </c>
      <c r="D1" s="32" t="s">
        <v>4</v>
      </c>
      <c r="E1" s="32" t="s">
        <v>10</v>
      </c>
    </row>
    <row r="2" spans="1:16" ht="306" customHeight="1">
      <c r="A2" s="3">
        <v>1</v>
      </c>
      <c r="B2" s="3" t="s">
        <v>40</v>
      </c>
      <c r="C2" s="3">
        <v>17</v>
      </c>
      <c r="D2" s="3">
        <v>37681.86</v>
      </c>
      <c r="E2" s="3">
        <f>C2*D2</f>
        <v>640591.62</v>
      </c>
      <c r="P2" s="55"/>
    </row>
    <row r="3" spans="1:16">
      <c r="A3" s="109" t="s">
        <v>10</v>
      </c>
      <c r="B3" s="109"/>
      <c r="C3" s="109"/>
      <c r="D3" s="109"/>
      <c r="E3" s="32">
        <f>SUM(E2)</f>
        <v>640591.62</v>
      </c>
    </row>
    <row r="4" spans="1:16">
      <c r="A4" s="109" t="s">
        <v>11</v>
      </c>
      <c r="B4" s="109"/>
      <c r="C4" s="109"/>
      <c r="D4" s="109"/>
      <c r="E4" s="32">
        <f>E3*18%</f>
        <v>115306.49159999999</v>
      </c>
    </row>
    <row r="5" spans="1:16">
      <c r="A5" s="109" t="s">
        <v>12</v>
      </c>
      <c r="B5" s="109"/>
      <c r="C5" s="109"/>
      <c r="D5" s="109"/>
      <c r="E5" s="32">
        <f>SUM(E3:E4)</f>
        <v>755898.11159999995</v>
      </c>
    </row>
  </sheetData>
  <mergeCells count="3">
    <mergeCell ref="A3:D3"/>
    <mergeCell ref="A4:D4"/>
    <mergeCell ref="A5:D5"/>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sqref="A1:F5"/>
    </sheetView>
  </sheetViews>
  <sheetFormatPr defaultRowHeight="14.4"/>
  <cols>
    <col min="1" max="1" width="7.88671875" customWidth="1"/>
    <col min="2" max="2" width="12.33203125" customWidth="1"/>
    <col min="3" max="3" width="35.21875" customWidth="1"/>
    <col min="4" max="4" width="8.77734375" customWidth="1"/>
  </cols>
  <sheetData>
    <row r="1" spans="1:6" ht="28.8">
      <c r="A1" s="34" t="s">
        <v>14</v>
      </c>
      <c r="B1" s="36" t="s">
        <v>42</v>
      </c>
      <c r="C1" s="36" t="s">
        <v>15</v>
      </c>
      <c r="D1" s="34" t="s">
        <v>17</v>
      </c>
      <c r="E1" s="34" t="s">
        <v>4</v>
      </c>
      <c r="F1" s="34" t="s">
        <v>10</v>
      </c>
    </row>
    <row r="2" spans="1:6" ht="73.2" customHeight="1">
      <c r="A2" s="37">
        <v>1</v>
      </c>
      <c r="B2" s="4">
        <v>506326</v>
      </c>
      <c r="C2" s="4" t="s">
        <v>43</v>
      </c>
      <c r="D2" s="38">
        <v>10</v>
      </c>
      <c r="E2" s="3">
        <v>3265</v>
      </c>
      <c r="F2" s="3">
        <f>D2*E2</f>
        <v>32650</v>
      </c>
    </row>
    <row r="3" spans="1:6">
      <c r="A3" s="109" t="s">
        <v>10</v>
      </c>
      <c r="B3" s="119"/>
      <c r="C3" s="119"/>
      <c r="D3" s="109"/>
      <c r="E3" s="109"/>
      <c r="F3" s="34">
        <f>SUM(F2)</f>
        <v>32650</v>
      </c>
    </row>
    <row r="4" spans="1:6">
      <c r="A4" s="109" t="s">
        <v>11</v>
      </c>
      <c r="B4" s="109"/>
      <c r="C4" s="109"/>
      <c r="D4" s="109"/>
      <c r="E4" s="109"/>
      <c r="F4" s="34">
        <f>F3*18%</f>
        <v>5877</v>
      </c>
    </row>
    <row r="5" spans="1:6">
      <c r="A5" s="109" t="s">
        <v>12</v>
      </c>
      <c r="B5" s="109"/>
      <c r="C5" s="109"/>
      <c r="D5" s="109"/>
      <c r="E5" s="109"/>
      <c r="F5" s="34">
        <f>SUM(F3:F4)</f>
        <v>38527</v>
      </c>
    </row>
  </sheetData>
  <mergeCells count="3">
    <mergeCell ref="A3:E3"/>
    <mergeCell ref="A4:E4"/>
    <mergeCell ref="A5:E5"/>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sqref="A1:F5"/>
    </sheetView>
  </sheetViews>
  <sheetFormatPr defaultRowHeight="14.4"/>
  <cols>
    <col min="1" max="1" width="7.21875" customWidth="1"/>
    <col min="3" max="3" width="21" customWidth="1"/>
  </cols>
  <sheetData>
    <row r="1" spans="1:6" ht="27.6" customHeight="1">
      <c r="A1" s="33" t="s">
        <v>0</v>
      </c>
      <c r="B1" s="33" t="s">
        <v>1</v>
      </c>
      <c r="C1" s="33" t="s">
        <v>2</v>
      </c>
      <c r="D1" s="33" t="s">
        <v>3</v>
      </c>
      <c r="E1" s="33" t="s">
        <v>4</v>
      </c>
      <c r="F1" s="33" t="s">
        <v>5</v>
      </c>
    </row>
    <row r="2" spans="1:6" ht="50.4" customHeight="1">
      <c r="A2" s="3">
        <v>1</v>
      </c>
      <c r="B2" s="3">
        <v>716663</v>
      </c>
      <c r="C2" s="3" t="s">
        <v>41</v>
      </c>
      <c r="D2" s="3">
        <v>3</v>
      </c>
      <c r="E2" s="3">
        <v>700</v>
      </c>
      <c r="F2" s="3">
        <f t="shared" ref="F2" si="0">D2*E2</f>
        <v>2100</v>
      </c>
    </row>
    <row r="3" spans="1:6">
      <c r="A3" s="109" t="s">
        <v>10</v>
      </c>
      <c r="B3" s="109"/>
      <c r="C3" s="109"/>
      <c r="D3" s="109"/>
      <c r="E3" s="109"/>
      <c r="F3" s="33">
        <f>SUM(F2)</f>
        <v>2100</v>
      </c>
    </row>
    <row r="4" spans="1:6">
      <c r="A4" s="109" t="s">
        <v>11</v>
      </c>
      <c r="B4" s="109"/>
      <c r="C4" s="109"/>
      <c r="D4" s="109"/>
      <c r="E4" s="109"/>
      <c r="F4" s="33">
        <f>F3*18%</f>
        <v>378</v>
      </c>
    </row>
    <row r="5" spans="1:6">
      <c r="A5" s="109" t="s">
        <v>12</v>
      </c>
      <c r="B5" s="109"/>
      <c r="C5" s="109"/>
      <c r="D5" s="109"/>
      <c r="E5" s="109"/>
      <c r="F5" s="33">
        <f>SUM(F3:F4)</f>
        <v>2478</v>
      </c>
    </row>
  </sheetData>
  <mergeCells count="3">
    <mergeCell ref="A3:E3"/>
    <mergeCell ref="A4:E4"/>
    <mergeCell ref="A5:E5"/>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
  <sheetViews>
    <sheetView workbookViewId="0">
      <selection activeCell="A2" sqref="A2:E5"/>
    </sheetView>
  </sheetViews>
  <sheetFormatPr defaultRowHeight="14.4"/>
  <cols>
    <col min="1" max="1" width="6.109375" customWidth="1"/>
    <col min="2" max="2" width="12.33203125" customWidth="1"/>
    <col min="3" max="3" width="38.5546875" customWidth="1"/>
    <col min="4" max="4" width="5.33203125" customWidth="1"/>
    <col min="5" max="5" width="14.77734375" customWidth="1"/>
  </cols>
  <sheetData>
    <row r="1" spans="1:6" ht="18" customHeight="1">
      <c r="A1" s="34" t="s">
        <v>0</v>
      </c>
      <c r="B1" s="34" t="s">
        <v>1</v>
      </c>
      <c r="C1" s="34" t="s">
        <v>2</v>
      </c>
      <c r="D1" s="34" t="s">
        <v>3</v>
      </c>
      <c r="E1" s="34" t="s">
        <v>4</v>
      </c>
      <c r="F1" s="34" t="s">
        <v>5</v>
      </c>
    </row>
    <row r="2" spans="1:6" ht="16.2" customHeight="1">
      <c r="A2" s="3">
        <v>1</v>
      </c>
      <c r="B2" s="3">
        <v>616026</v>
      </c>
      <c r="C2" s="3" t="s">
        <v>13</v>
      </c>
      <c r="D2" s="3">
        <v>10</v>
      </c>
      <c r="E2" s="3">
        <v>1600</v>
      </c>
      <c r="F2" s="3">
        <f t="shared" ref="F2:F5" si="0">D2*E2</f>
        <v>16000</v>
      </c>
    </row>
    <row r="3" spans="1:6" ht="19.8" customHeight="1">
      <c r="A3" s="3">
        <v>2</v>
      </c>
      <c r="B3" s="3">
        <v>630059</v>
      </c>
      <c r="C3" s="3" t="s">
        <v>8</v>
      </c>
      <c r="D3" s="3">
        <v>15</v>
      </c>
      <c r="E3" s="3">
        <v>1250</v>
      </c>
      <c r="F3" s="3">
        <f t="shared" si="0"/>
        <v>18750</v>
      </c>
    </row>
    <row r="4" spans="1:6">
      <c r="A4" s="3">
        <v>3</v>
      </c>
      <c r="B4" s="3">
        <v>632215</v>
      </c>
      <c r="C4" s="3" t="s">
        <v>32</v>
      </c>
      <c r="D4" s="3">
        <v>5</v>
      </c>
      <c r="E4" s="3">
        <v>1600</v>
      </c>
      <c r="F4" s="3">
        <f t="shared" si="0"/>
        <v>8000</v>
      </c>
    </row>
    <row r="5" spans="1:6" ht="19.2" customHeight="1">
      <c r="A5" s="3">
        <v>4</v>
      </c>
      <c r="B5" s="40">
        <v>663093</v>
      </c>
      <c r="C5" s="39" t="s">
        <v>44</v>
      </c>
      <c r="D5" s="3">
        <v>10</v>
      </c>
      <c r="E5" s="3">
        <v>2200</v>
      </c>
      <c r="F5" s="3">
        <f t="shared" si="0"/>
        <v>22000</v>
      </c>
    </row>
    <row r="6" spans="1:6">
      <c r="A6" s="109" t="s">
        <v>10</v>
      </c>
      <c r="B6" s="109"/>
      <c r="C6" s="109"/>
      <c r="D6" s="109"/>
      <c r="E6" s="109"/>
      <c r="F6" s="34">
        <f>SUM(F2:F5)</f>
        <v>64750</v>
      </c>
    </row>
    <row r="7" spans="1:6">
      <c r="A7" s="109" t="s">
        <v>11</v>
      </c>
      <c r="B7" s="109"/>
      <c r="C7" s="109"/>
      <c r="D7" s="109"/>
      <c r="E7" s="109"/>
      <c r="F7" s="34">
        <f>F6*18%</f>
        <v>11655</v>
      </c>
    </row>
    <row r="8" spans="1:6">
      <c r="A8" s="109" t="s">
        <v>12</v>
      </c>
      <c r="B8" s="109"/>
      <c r="C8" s="109"/>
      <c r="D8" s="109"/>
      <c r="E8" s="109"/>
      <c r="F8" s="34">
        <f>SUM(F6:F7)</f>
        <v>76405</v>
      </c>
    </row>
  </sheetData>
  <mergeCells count="3">
    <mergeCell ref="A6:E6"/>
    <mergeCell ref="A7:E7"/>
    <mergeCell ref="A8:E8"/>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sqref="A1:F5"/>
    </sheetView>
  </sheetViews>
  <sheetFormatPr defaultRowHeight="14.4"/>
  <cols>
    <col min="2" max="2" width="13.77734375" customWidth="1"/>
    <col min="10" max="10" width="6.33203125" customWidth="1"/>
  </cols>
  <sheetData>
    <row r="1" spans="1:6" ht="28.8">
      <c r="A1" s="34" t="s">
        <v>14</v>
      </c>
      <c r="B1" s="34" t="s">
        <v>15</v>
      </c>
      <c r="C1" s="34" t="s">
        <v>16</v>
      </c>
      <c r="D1" s="34" t="s">
        <v>17</v>
      </c>
      <c r="E1" s="34" t="s">
        <v>4</v>
      </c>
      <c r="F1" s="34" t="s">
        <v>18</v>
      </c>
    </row>
    <row r="2" spans="1:6" ht="43.2">
      <c r="A2" s="3">
        <v>1</v>
      </c>
      <c r="B2" s="3" t="s">
        <v>19</v>
      </c>
      <c r="C2" s="3" t="s">
        <v>20</v>
      </c>
      <c r="D2" s="3">
        <v>12</v>
      </c>
      <c r="E2" s="3">
        <v>702</v>
      </c>
      <c r="F2" s="3">
        <f>D2*E2</f>
        <v>8424</v>
      </c>
    </row>
    <row r="3" spans="1:6">
      <c r="A3" s="110" t="s">
        <v>21</v>
      </c>
      <c r="B3" s="111"/>
      <c r="C3" s="111"/>
      <c r="D3" s="111"/>
      <c r="E3" s="112"/>
      <c r="F3" s="34">
        <f>SUM(F2)</f>
        <v>8424</v>
      </c>
    </row>
    <row r="4" spans="1:6">
      <c r="A4" s="110" t="s">
        <v>11</v>
      </c>
      <c r="B4" s="111"/>
      <c r="C4" s="111"/>
      <c r="D4" s="111"/>
      <c r="E4" s="112"/>
      <c r="F4" s="34">
        <f>F3*18%</f>
        <v>1516.32</v>
      </c>
    </row>
    <row r="5" spans="1:6">
      <c r="A5" s="110" t="s">
        <v>22</v>
      </c>
      <c r="B5" s="111"/>
      <c r="C5" s="111"/>
      <c r="D5" s="111"/>
      <c r="E5" s="112"/>
      <c r="F5" s="34">
        <f>SUM(F3:F4)</f>
        <v>9940.32</v>
      </c>
    </row>
  </sheetData>
  <mergeCells count="3">
    <mergeCell ref="A3:E3"/>
    <mergeCell ref="A4:E4"/>
    <mergeCell ref="A5:E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sqref="A1:F5"/>
    </sheetView>
  </sheetViews>
  <sheetFormatPr defaultRowHeight="14.4"/>
  <cols>
    <col min="1" max="1" width="6.5546875" style="7" customWidth="1"/>
    <col min="2" max="2" width="18.109375" style="7" customWidth="1"/>
    <col min="3" max="3" width="12.88671875" style="7" customWidth="1"/>
    <col min="4" max="4" width="8.88671875" style="7"/>
    <col min="5" max="5" width="20.5546875" style="7" customWidth="1"/>
    <col min="6" max="16384" width="8.88671875" style="7"/>
  </cols>
  <sheetData>
    <row r="1" spans="1:6" ht="20.399999999999999" customHeight="1">
      <c r="A1" s="1" t="s">
        <v>14</v>
      </c>
      <c r="B1" s="1" t="s">
        <v>15</v>
      </c>
      <c r="C1" s="1" t="s">
        <v>16</v>
      </c>
      <c r="D1" s="1" t="s">
        <v>17</v>
      </c>
      <c r="E1" s="1" t="s">
        <v>4</v>
      </c>
      <c r="F1" s="1" t="s">
        <v>18</v>
      </c>
    </row>
    <row r="2" spans="1:6" ht="28.8">
      <c r="A2" s="3">
        <v>1</v>
      </c>
      <c r="B2" s="3" t="s">
        <v>19</v>
      </c>
      <c r="C2" s="3" t="s">
        <v>20</v>
      </c>
      <c r="D2" s="3">
        <v>15</v>
      </c>
      <c r="E2" s="3">
        <v>702</v>
      </c>
      <c r="F2" s="3">
        <f>D2*E2</f>
        <v>10530</v>
      </c>
    </row>
    <row r="3" spans="1:6">
      <c r="A3" s="110" t="s">
        <v>21</v>
      </c>
      <c r="B3" s="111"/>
      <c r="C3" s="111"/>
      <c r="D3" s="111"/>
      <c r="E3" s="112"/>
      <c r="F3" s="1">
        <f>SUM(F2)</f>
        <v>10530</v>
      </c>
    </row>
    <row r="4" spans="1:6">
      <c r="A4" s="110" t="s">
        <v>11</v>
      </c>
      <c r="B4" s="111"/>
      <c r="C4" s="111"/>
      <c r="D4" s="111"/>
      <c r="E4" s="112"/>
      <c r="F4" s="1">
        <f>F3*18%</f>
        <v>1895.3999999999999</v>
      </c>
    </row>
    <row r="5" spans="1:6">
      <c r="A5" s="110" t="s">
        <v>22</v>
      </c>
      <c r="B5" s="111"/>
      <c r="C5" s="111"/>
      <c r="D5" s="111"/>
      <c r="E5" s="112"/>
      <c r="F5" s="1">
        <f>SUM(F3:F4)</f>
        <v>12425.4</v>
      </c>
    </row>
  </sheetData>
  <mergeCells count="3">
    <mergeCell ref="A3:E3"/>
    <mergeCell ref="A4:E4"/>
    <mergeCell ref="A5:E5"/>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R3" sqref="R3"/>
    </sheetView>
  </sheetViews>
  <sheetFormatPr defaultRowHeight="14.4"/>
  <cols>
    <col min="1" max="1" width="6.6640625" customWidth="1"/>
    <col min="2" max="2" width="15.44140625" customWidth="1"/>
    <col min="3" max="3" width="27.77734375" customWidth="1"/>
  </cols>
  <sheetData>
    <row r="1" spans="1:6" ht="28.8">
      <c r="A1" s="35" t="s">
        <v>14</v>
      </c>
      <c r="B1" s="36" t="s">
        <v>42</v>
      </c>
      <c r="C1" s="36" t="s">
        <v>15</v>
      </c>
      <c r="D1" s="35" t="s">
        <v>17</v>
      </c>
      <c r="E1" s="35" t="s">
        <v>4</v>
      </c>
      <c r="F1" s="35" t="s">
        <v>10</v>
      </c>
    </row>
    <row r="2" spans="1:6" ht="95.4" customHeight="1">
      <c r="A2" s="37">
        <v>1</v>
      </c>
      <c r="B2" s="4">
        <v>506326</v>
      </c>
      <c r="C2" s="4" t="s">
        <v>43</v>
      </c>
      <c r="D2" s="38">
        <v>15</v>
      </c>
      <c r="E2" s="3">
        <v>3265</v>
      </c>
      <c r="F2" s="3">
        <f>D2*E2</f>
        <v>48975</v>
      </c>
    </row>
    <row r="3" spans="1:6">
      <c r="A3" s="109" t="s">
        <v>10</v>
      </c>
      <c r="B3" s="119"/>
      <c r="C3" s="119"/>
      <c r="D3" s="109"/>
      <c r="E3" s="109"/>
      <c r="F3" s="35">
        <f>SUM(F2)</f>
        <v>48975</v>
      </c>
    </row>
    <row r="4" spans="1:6">
      <c r="A4" s="109" t="s">
        <v>11</v>
      </c>
      <c r="B4" s="109"/>
      <c r="C4" s="109"/>
      <c r="D4" s="109"/>
      <c r="E4" s="109"/>
      <c r="F4" s="35">
        <f>F3*18%</f>
        <v>8815.5</v>
      </c>
    </row>
    <row r="5" spans="1:6">
      <c r="A5" s="109" t="s">
        <v>12</v>
      </c>
      <c r="B5" s="109"/>
      <c r="C5" s="109"/>
      <c r="D5" s="109"/>
      <c r="E5" s="109"/>
      <c r="F5" s="35">
        <f>SUM(F3:F4)</f>
        <v>57790.5</v>
      </c>
    </row>
  </sheetData>
  <mergeCells count="3">
    <mergeCell ref="A3:E3"/>
    <mergeCell ref="A4:E4"/>
    <mergeCell ref="A5:E5"/>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A2" sqref="A2:E2"/>
    </sheetView>
  </sheetViews>
  <sheetFormatPr defaultRowHeight="14.4"/>
  <cols>
    <col min="1" max="1" width="8.33203125" customWidth="1"/>
    <col min="2" max="2" width="20.6640625" customWidth="1"/>
    <col min="5" max="5" width="17.33203125" customWidth="1"/>
  </cols>
  <sheetData>
    <row r="1" spans="1:6" ht="19.8" customHeight="1">
      <c r="A1" s="41" t="s">
        <v>14</v>
      </c>
      <c r="B1" s="41" t="s">
        <v>15</v>
      </c>
      <c r="C1" s="41" t="s">
        <v>16</v>
      </c>
      <c r="D1" s="41" t="s">
        <v>17</v>
      </c>
      <c r="E1" s="41" t="s">
        <v>4</v>
      </c>
      <c r="F1" s="41" t="s">
        <v>10</v>
      </c>
    </row>
    <row r="2" spans="1:6">
      <c r="A2" s="3">
        <v>1</v>
      </c>
      <c r="B2" s="3" t="s">
        <v>45</v>
      </c>
      <c r="C2" s="3" t="s">
        <v>34</v>
      </c>
      <c r="D2" s="3">
        <v>200</v>
      </c>
      <c r="E2" s="3">
        <v>445</v>
      </c>
      <c r="F2" s="3">
        <f>D2*E2</f>
        <v>89000</v>
      </c>
    </row>
    <row r="3" spans="1:6">
      <c r="A3" s="109" t="s">
        <v>10</v>
      </c>
      <c r="B3" s="109"/>
      <c r="C3" s="109"/>
      <c r="D3" s="109"/>
      <c r="E3" s="109"/>
      <c r="F3" s="41">
        <f>SUM(F2)</f>
        <v>89000</v>
      </c>
    </row>
    <row r="4" spans="1:6" ht="14.4" customHeight="1">
      <c r="A4" s="109" t="s">
        <v>11</v>
      </c>
      <c r="B4" s="109"/>
      <c r="C4" s="109"/>
      <c r="D4" s="109"/>
      <c r="E4" s="109"/>
      <c r="F4" s="41">
        <f>F3*18%</f>
        <v>16020</v>
      </c>
    </row>
    <row r="5" spans="1:6">
      <c r="A5" s="109" t="s">
        <v>12</v>
      </c>
      <c r="B5" s="109"/>
      <c r="C5" s="109"/>
      <c r="D5" s="109"/>
      <c r="E5" s="109"/>
      <c r="F5" s="41">
        <f>SUM(F3:F4)</f>
        <v>105020</v>
      </c>
    </row>
  </sheetData>
  <mergeCells count="3">
    <mergeCell ref="A3:E3"/>
    <mergeCell ref="A4:E4"/>
    <mergeCell ref="A5:E5"/>
  </mergeCell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6"/>
  <sheetViews>
    <sheetView workbookViewId="0">
      <selection activeCell="E17" sqref="E17"/>
    </sheetView>
  </sheetViews>
  <sheetFormatPr defaultRowHeight="14.4"/>
  <cols>
    <col min="1" max="1" width="7.6640625" customWidth="1"/>
    <col min="2" max="2" width="27.21875" customWidth="1"/>
    <col min="3" max="3" width="4.5546875" customWidth="1"/>
    <col min="4" max="4" width="13.88671875" customWidth="1"/>
    <col min="5" max="5" width="7.33203125" customWidth="1"/>
  </cols>
  <sheetData>
    <row r="1" spans="1:5" ht="21.6" customHeight="1">
      <c r="A1" s="42" t="s">
        <v>14</v>
      </c>
      <c r="B1" s="42" t="s">
        <v>15</v>
      </c>
      <c r="C1" s="42" t="s">
        <v>26</v>
      </c>
      <c r="D1" s="42" t="s">
        <v>4</v>
      </c>
      <c r="E1" s="42" t="s">
        <v>10</v>
      </c>
    </row>
    <row r="2" spans="1:5" ht="21.6" customHeight="1">
      <c r="A2" s="3">
        <v>1</v>
      </c>
      <c r="B2" s="3" t="s">
        <v>46</v>
      </c>
      <c r="C2" s="3">
        <v>5</v>
      </c>
      <c r="D2" s="3">
        <v>4800</v>
      </c>
      <c r="E2" s="3">
        <f>C2*D2</f>
        <v>24000</v>
      </c>
    </row>
    <row r="3" spans="1:5">
      <c r="A3" s="109" t="s">
        <v>10</v>
      </c>
      <c r="B3" s="109"/>
      <c r="C3" s="109"/>
      <c r="D3" s="109"/>
      <c r="E3" s="42">
        <f>SUM(E2)</f>
        <v>24000</v>
      </c>
    </row>
    <row r="4" spans="1:5">
      <c r="A4" s="109" t="s">
        <v>47</v>
      </c>
      <c r="B4" s="109"/>
      <c r="C4" s="109"/>
      <c r="D4" s="109"/>
      <c r="E4" s="42">
        <f>E3*9%</f>
        <v>2160</v>
      </c>
    </row>
    <row r="5" spans="1:5">
      <c r="A5" s="109" t="s">
        <v>47</v>
      </c>
      <c r="B5" s="109"/>
      <c r="C5" s="109"/>
      <c r="D5" s="109"/>
      <c r="E5" s="42">
        <f>E3*9%</f>
        <v>2160</v>
      </c>
    </row>
    <row r="6" spans="1:5" ht="18.600000000000001" customHeight="1">
      <c r="A6" s="109" t="s">
        <v>12</v>
      </c>
      <c r="B6" s="109"/>
      <c r="C6" s="109"/>
      <c r="D6" s="109"/>
      <c r="E6" s="42">
        <f>SUM(E3:E5)</f>
        <v>28320</v>
      </c>
    </row>
    <row r="11" spans="1:5" ht="28.8">
      <c r="A11" s="52" t="s">
        <v>14</v>
      </c>
      <c r="B11" s="52" t="s">
        <v>15</v>
      </c>
      <c r="C11" s="52" t="s">
        <v>26</v>
      </c>
      <c r="D11" s="52" t="s">
        <v>4</v>
      </c>
      <c r="E11" s="52" t="s">
        <v>10</v>
      </c>
    </row>
    <row r="12" spans="1:5" ht="28.8">
      <c r="A12" s="3">
        <v>1</v>
      </c>
      <c r="B12" s="3" t="s">
        <v>46</v>
      </c>
      <c r="C12" s="3">
        <v>1</v>
      </c>
      <c r="D12" s="3">
        <v>4700</v>
      </c>
      <c r="E12" s="3">
        <f>C12*D12</f>
        <v>4700</v>
      </c>
    </row>
    <row r="13" spans="1:5">
      <c r="A13" s="109" t="s">
        <v>10</v>
      </c>
      <c r="B13" s="109"/>
      <c r="C13" s="109"/>
      <c r="D13" s="109"/>
      <c r="E13" s="52">
        <f>SUM(E12)</f>
        <v>4700</v>
      </c>
    </row>
    <row r="14" spans="1:5">
      <c r="A14" s="109" t="s">
        <v>47</v>
      </c>
      <c r="B14" s="109"/>
      <c r="C14" s="109"/>
      <c r="D14" s="109"/>
      <c r="E14" s="52">
        <f>E13*9%</f>
        <v>423</v>
      </c>
    </row>
    <row r="15" spans="1:5">
      <c r="A15" s="109" t="s">
        <v>47</v>
      </c>
      <c r="B15" s="109"/>
      <c r="C15" s="109"/>
      <c r="D15" s="109"/>
      <c r="E15" s="52">
        <f>E13*9%</f>
        <v>423</v>
      </c>
    </row>
    <row r="16" spans="1:5">
      <c r="A16" s="109" t="s">
        <v>12</v>
      </c>
      <c r="B16" s="109"/>
      <c r="C16" s="109"/>
      <c r="D16" s="109"/>
      <c r="E16" s="52">
        <f>SUM(E13:E15)</f>
        <v>5546</v>
      </c>
    </row>
  </sheetData>
  <mergeCells count="8">
    <mergeCell ref="A14:D14"/>
    <mergeCell ref="A15:D15"/>
    <mergeCell ref="A16:D16"/>
    <mergeCell ref="A3:D3"/>
    <mergeCell ref="A4:D4"/>
    <mergeCell ref="A5:D5"/>
    <mergeCell ref="A6:D6"/>
    <mergeCell ref="A13:D13"/>
  </mergeCells>
  <pageMargins left="0.7" right="0.7" top="0.75" bottom="0.75" header="0.3" footer="0.3"/>
  <pageSetup orientation="portrait" horizontalDpi="0" verticalDpi="0"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workbookViewId="0">
      <selection activeCell="C19" sqref="C19"/>
    </sheetView>
  </sheetViews>
  <sheetFormatPr defaultRowHeight="14.4"/>
  <cols>
    <col min="1" max="1" width="7.109375" customWidth="1"/>
    <col min="2" max="2" width="25.109375" customWidth="1"/>
    <col min="4" max="4" width="15.44140625" customWidth="1"/>
  </cols>
  <sheetData>
    <row r="1" spans="1:5" ht="29.4" customHeight="1">
      <c r="A1" s="43" t="s">
        <v>14</v>
      </c>
      <c r="B1" s="43" t="s">
        <v>15</v>
      </c>
      <c r="C1" s="43" t="s">
        <v>26</v>
      </c>
      <c r="D1" s="43" t="s">
        <v>4</v>
      </c>
      <c r="E1" s="43" t="s">
        <v>10</v>
      </c>
    </row>
    <row r="2" spans="1:5" ht="28.8">
      <c r="A2" s="3">
        <v>1</v>
      </c>
      <c r="B2" s="3" t="s">
        <v>48</v>
      </c>
      <c r="C2" s="3">
        <v>10</v>
      </c>
      <c r="D2" s="3">
        <v>7900</v>
      </c>
      <c r="E2" s="3">
        <f>C2*D2</f>
        <v>79000</v>
      </c>
    </row>
    <row r="3" spans="1:5">
      <c r="A3" s="109" t="s">
        <v>10</v>
      </c>
      <c r="B3" s="109"/>
      <c r="C3" s="109"/>
      <c r="D3" s="109"/>
      <c r="E3" s="43">
        <f>SUM(E2)</f>
        <v>79000</v>
      </c>
    </row>
    <row r="4" spans="1:5">
      <c r="A4" s="109" t="s">
        <v>47</v>
      </c>
      <c r="B4" s="109"/>
      <c r="C4" s="109"/>
      <c r="D4" s="109"/>
      <c r="E4" s="43">
        <f>E3*9%</f>
        <v>7110</v>
      </c>
    </row>
    <row r="5" spans="1:5">
      <c r="A5" s="109" t="s">
        <v>47</v>
      </c>
      <c r="B5" s="109"/>
      <c r="C5" s="109"/>
      <c r="D5" s="109"/>
      <c r="E5" s="43">
        <f>E3*9%</f>
        <v>7110</v>
      </c>
    </row>
    <row r="6" spans="1:5">
      <c r="A6" s="109" t="s">
        <v>12</v>
      </c>
      <c r="B6" s="109"/>
      <c r="C6" s="109"/>
      <c r="D6" s="109"/>
      <c r="E6" s="43">
        <f>SUM(E3:E5)</f>
        <v>93220</v>
      </c>
    </row>
  </sheetData>
  <mergeCells count="4">
    <mergeCell ref="A3:D3"/>
    <mergeCell ref="A4:D4"/>
    <mergeCell ref="A5:D5"/>
    <mergeCell ref="A6:D6"/>
  </mergeCell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
  <sheetViews>
    <sheetView workbookViewId="0">
      <selection sqref="A1:F9"/>
    </sheetView>
  </sheetViews>
  <sheetFormatPr defaultRowHeight="14.4"/>
  <cols>
    <col min="1" max="2" width="8.88671875" style="7"/>
    <col min="3" max="3" width="43.109375" style="7" customWidth="1"/>
    <col min="4" max="5" width="8.88671875" style="7"/>
    <col min="6" max="6" width="9.6640625" style="7" customWidth="1"/>
    <col min="7" max="16384" width="8.88671875" style="7"/>
  </cols>
  <sheetData>
    <row r="1" spans="1:6" ht="28.8">
      <c r="A1" s="44" t="s">
        <v>0</v>
      </c>
      <c r="B1" s="44" t="s">
        <v>1</v>
      </c>
      <c r="C1" s="44" t="s">
        <v>2</v>
      </c>
      <c r="D1" s="44" t="s">
        <v>3</v>
      </c>
      <c r="E1" s="44" t="s">
        <v>4</v>
      </c>
      <c r="F1" s="44" t="s">
        <v>5</v>
      </c>
    </row>
    <row r="2" spans="1:6">
      <c r="A2" s="3">
        <v>1</v>
      </c>
      <c r="B2" s="3">
        <v>716663</v>
      </c>
      <c r="C2" s="3" t="s">
        <v>41</v>
      </c>
      <c r="D2" s="3">
        <v>3</v>
      </c>
      <c r="E2" s="3">
        <v>750</v>
      </c>
      <c r="F2" s="3">
        <f t="shared" ref="F2:F6" si="0">D2*E2</f>
        <v>2250</v>
      </c>
    </row>
    <row r="3" spans="1:6">
      <c r="A3" s="3">
        <v>2</v>
      </c>
      <c r="B3" s="3">
        <v>616026</v>
      </c>
      <c r="C3" s="3" t="s">
        <v>13</v>
      </c>
      <c r="D3" s="3">
        <v>10</v>
      </c>
      <c r="E3" s="3">
        <v>2245</v>
      </c>
      <c r="F3" s="3">
        <f t="shared" si="0"/>
        <v>22450</v>
      </c>
    </row>
    <row r="4" spans="1:6">
      <c r="A4" s="3">
        <v>3</v>
      </c>
      <c r="B4" s="3">
        <v>630059</v>
      </c>
      <c r="C4" s="3" t="s">
        <v>8</v>
      </c>
      <c r="D4" s="3">
        <v>15</v>
      </c>
      <c r="E4" s="3">
        <v>1725</v>
      </c>
      <c r="F4" s="3">
        <f t="shared" si="0"/>
        <v>25875</v>
      </c>
    </row>
    <row r="5" spans="1:6">
      <c r="A5" s="3">
        <v>4</v>
      </c>
      <c r="B5" s="3">
        <v>632215</v>
      </c>
      <c r="C5" s="3" t="s">
        <v>32</v>
      </c>
      <c r="D5" s="3">
        <v>5</v>
      </c>
      <c r="E5" s="3">
        <v>2270</v>
      </c>
      <c r="F5" s="3">
        <f t="shared" si="0"/>
        <v>11350</v>
      </c>
    </row>
    <row r="6" spans="1:6">
      <c r="A6" s="3">
        <v>5</v>
      </c>
      <c r="B6" s="39">
        <v>663093</v>
      </c>
      <c r="C6" s="39" t="s">
        <v>44</v>
      </c>
      <c r="D6" s="3">
        <v>10</v>
      </c>
      <c r="E6" s="3">
        <v>2800</v>
      </c>
      <c r="F6" s="3">
        <f t="shared" si="0"/>
        <v>28000</v>
      </c>
    </row>
    <row r="7" spans="1:6">
      <c r="A7" s="109" t="s">
        <v>10</v>
      </c>
      <c r="B7" s="109"/>
      <c r="C7" s="109"/>
      <c r="D7" s="109"/>
      <c r="E7" s="109"/>
      <c r="F7" s="44">
        <f>SUM(F2:F6)</f>
        <v>89925</v>
      </c>
    </row>
    <row r="8" spans="1:6">
      <c r="A8" s="109" t="s">
        <v>11</v>
      </c>
      <c r="B8" s="109"/>
      <c r="C8" s="109"/>
      <c r="D8" s="109"/>
      <c r="E8" s="109"/>
      <c r="F8" s="44">
        <f>F7*18%</f>
        <v>16186.5</v>
      </c>
    </row>
    <row r="9" spans="1:6">
      <c r="A9" s="109" t="s">
        <v>12</v>
      </c>
      <c r="B9" s="109"/>
      <c r="C9" s="109"/>
      <c r="D9" s="109"/>
      <c r="E9" s="109"/>
      <c r="F9" s="44">
        <f>SUM(F7:F8)</f>
        <v>106111.5</v>
      </c>
    </row>
  </sheetData>
  <mergeCells count="3">
    <mergeCell ref="A7:E7"/>
    <mergeCell ref="A8:E8"/>
    <mergeCell ref="A9:E9"/>
  </mergeCell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sqref="A1:E5"/>
    </sheetView>
  </sheetViews>
  <sheetFormatPr defaultRowHeight="14.4"/>
  <cols>
    <col min="1" max="1" width="6.6640625" customWidth="1"/>
    <col min="2" max="2" width="19" customWidth="1"/>
    <col min="3" max="3" width="8.33203125" customWidth="1"/>
    <col min="4" max="4" width="14.109375" customWidth="1"/>
  </cols>
  <sheetData>
    <row r="1" spans="1:5" ht="20.399999999999999" customHeight="1">
      <c r="A1" s="32" t="s">
        <v>14</v>
      </c>
      <c r="B1" s="32" t="s">
        <v>15</v>
      </c>
      <c r="C1" s="32" t="s">
        <v>17</v>
      </c>
      <c r="D1" s="32" t="s">
        <v>4</v>
      </c>
      <c r="E1" s="32" t="s">
        <v>10</v>
      </c>
    </row>
    <row r="2" spans="1:5">
      <c r="A2" s="3">
        <v>1</v>
      </c>
      <c r="B2" s="3" t="s">
        <v>39</v>
      </c>
      <c r="C2" s="3">
        <v>47</v>
      </c>
      <c r="D2" s="3">
        <v>2200</v>
      </c>
      <c r="E2" s="3">
        <f>D2*C2</f>
        <v>103400</v>
      </c>
    </row>
    <row r="3" spans="1:5">
      <c r="A3" s="110" t="s">
        <v>10</v>
      </c>
      <c r="B3" s="111"/>
      <c r="C3" s="111"/>
      <c r="D3" s="112"/>
      <c r="E3" s="32">
        <f>SUM(E2)</f>
        <v>103400</v>
      </c>
    </row>
    <row r="4" spans="1:5">
      <c r="A4" s="110" t="s">
        <v>11</v>
      </c>
      <c r="B4" s="111"/>
      <c r="C4" s="111"/>
      <c r="D4" s="112"/>
      <c r="E4" s="32">
        <f>E3*18%</f>
        <v>18612</v>
      </c>
    </row>
    <row r="5" spans="1:5">
      <c r="A5" s="110" t="s">
        <v>12</v>
      </c>
      <c r="B5" s="111"/>
      <c r="C5" s="111"/>
      <c r="D5" s="112"/>
      <c r="E5" s="32">
        <f>SUM(E3:E4)</f>
        <v>122012</v>
      </c>
    </row>
  </sheetData>
  <mergeCells count="3">
    <mergeCell ref="A3:D3"/>
    <mergeCell ref="A4:D4"/>
    <mergeCell ref="A5:D5"/>
  </mergeCell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
  <sheetViews>
    <sheetView workbookViewId="0">
      <selection activeCell="B4" sqref="B4:E4"/>
    </sheetView>
  </sheetViews>
  <sheetFormatPr defaultRowHeight="14.4"/>
  <cols>
    <col min="1" max="1" width="8.88671875" style="7"/>
    <col min="2" max="2" width="14.6640625" style="7" customWidth="1"/>
    <col min="3" max="3" width="35.5546875" style="7" customWidth="1"/>
    <col min="4" max="4" width="8.88671875" style="7"/>
    <col min="5" max="5" width="14.5546875" style="7" customWidth="1"/>
    <col min="6" max="16384" width="8.88671875" style="7"/>
  </cols>
  <sheetData>
    <row r="1" spans="1:6" ht="28.8" customHeight="1">
      <c r="A1" s="45" t="s">
        <v>0</v>
      </c>
      <c r="B1" s="45" t="s">
        <v>1</v>
      </c>
      <c r="C1" s="45" t="s">
        <v>2</v>
      </c>
      <c r="D1" s="45" t="s">
        <v>3</v>
      </c>
      <c r="E1" s="45" t="s">
        <v>4</v>
      </c>
      <c r="F1" s="45" t="s">
        <v>5</v>
      </c>
    </row>
    <row r="2" spans="1:6">
      <c r="A2" s="3">
        <v>1</v>
      </c>
      <c r="B2" s="48">
        <v>646872</v>
      </c>
      <c r="C2" s="49" t="s">
        <v>49</v>
      </c>
      <c r="D2" s="3">
        <v>10</v>
      </c>
      <c r="E2" s="3">
        <v>1225</v>
      </c>
      <c r="F2" s="3">
        <f t="shared" ref="F2:F5" si="0">D2*E2</f>
        <v>12250</v>
      </c>
    </row>
    <row r="3" spans="1:6" ht="15.6" customHeight="1">
      <c r="A3" s="3">
        <v>2</v>
      </c>
      <c r="B3" s="3">
        <v>630059</v>
      </c>
      <c r="C3" s="3" t="s">
        <v>8</v>
      </c>
      <c r="D3" s="3">
        <v>54</v>
      </c>
      <c r="E3" s="3">
        <v>1725</v>
      </c>
      <c r="F3" s="3">
        <f t="shared" si="0"/>
        <v>93150</v>
      </c>
    </row>
    <row r="4" spans="1:6" ht="16.2" customHeight="1">
      <c r="A4" s="3">
        <v>3</v>
      </c>
      <c r="B4" s="3">
        <v>615698</v>
      </c>
      <c r="C4" s="49" t="s">
        <v>7</v>
      </c>
      <c r="D4" s="3">
        <v>10</v>
      </c>
      <c r="E4" s="3">
        <v>1880</v>
      </c>
      <c r="F4" s="3">
        <f t="shared" si="0"/>
        <v>18800</v>
      </c>
    </row>
    <row r="5" spans="1:6" ht="19.2" customHeight="1">
      <c r="A5" s="3">
        <v>4</v>
      </c>
      <c r="B5" s="3">
        <v>616039</v>
      </c>
      <c r="C5" s="3" t="s">
        <v>9</v>
      </c>
      <c r="D5" s="3">
        <v>30</v>
      </c>
      <c r="E5" s="3">
        <v>3100</v>
      </c>
      <c r="F5" s="3">
        <f t="shared" si="0"/>
        <v>93000</v>
      </c>
    </row>
    <row r="6" spans="1:6">
      <c r="A6" s="109" t="s">
        <v>10</v>
      </c>
      <c r="B6" s="109"/>
      <c r="C6" s="109"/>
      <c r="D6" s="109"/>
      <c r="E6" s="109"/>
      <c r="F6" s="45">
        <f>SUM(F2:F5)</f>
        <v>217200</v>
      </c>
    </row>
    <row r="7" spans="1:6">
      <c r="A7" s="109" t="s">
        <v>11</v>
      </c>
      <c r="B7" s="109"/>
      <c r="C7" s="109"/>
      <c r="D7" s="109"/>
      <c r="E7" s="109"/>
      <c r="F7" s="45">
        <f>F6*18%</f>
        <v>39096</v>
      </c>
    </row>
    <row r="8" spans="1:6">
      <c r="A8" s="109" t="s">
        <v>12</v>
      </c>
      <c r="B8" s="109"/>
      <c r="C8" s="109"/>
      <c r="D8" s="109"/>
      <c r="E8" s="109"/>
      <c r="F8" s="45">
        <f>SUM(F6:F7)</f>
        <v>256296</v>
      </c>
    </row>
  </sheetData>
  <mergeCells count="3">
    <mergeCell ref="A6:E6"/>
    <mergeCell ref="A7:E7"/>
    <mergeCell ref="A8:E8"/>
  </mergeCell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sqref="A1:E5"/>
    </sheetView>
  </sheetViews>
  <sheetFormatPr defaultRowHeight="14.4"/>
  <cols>
    <col min="2" max="2" width="23.77734375" customWidth="1"/>
    <col min="4" max="4" width="15.6640625" customWidth="1"/>
  </cols>
  <sheetData>
    <row r="1" spans="1:5" ht="27.6" customHeight="1">
      <c r="A1" s="46" t="s">
        <v>14</v>
      </c>
      <c r="B1" s="46" t="s">
        <v>15</v>
      </c>
      <c r="C1" s="46" t="s">
        <v>17</v>
      </c>
      <c r="D1" s="46" t="s">
        <v>4</v>
      </c>
      <c r="E1" s="46" t="s">
        <v>10</v>
      </c>
    </row>
    <row r="2" spans="1:5">
      <c r="A2" s="3">
        <v>1</v>
      </c>
      <c r="B2" s="3" t="s">
        <v>39</v>
      </c>
      <c r="C2" s="3">
        <v>17</v>
      </c>
      <c r="D2" s="3">
        <v>2200</v>
      </c>
      <c r="E2" s="3">
        <f>D2*C2</f>
        <v>37400</v>
      </c>
    </row>
    <row r="3" spans="1:5">
      <c r="A3" s="110" t="s">
        <v>10</v>
      </c>
      <c r="B3" s="111"/>
      <c r="C3" s="111"/>
      <c r="D3" s="112"/>
      <c r="E3" s="46">
        <f>SUM(E2)</f>
        <v>37400</v>
      </c>
    </row>
    <row r="4" spans="1:5">
      <c r="A4" s="110" t="s">
        <v>11</v>
      </c>
      <c r="B4" s="111"/>
      <c r="C4" s="111"/>
      <c r="D4" s="112"/>
      <c r="E4" s="46">
        <f>E3*18%</f>
        <v>6732</v>
      </c>
    </row>
    <row r="5" spans="1:5">
      <c r="A5" s="110" t="s">
        <v>12</v>
      </c>
      <c r="B5" s="111"/>
      <c r="C5" s="111"/>
      <c r="D5" s="112"/>
      <c r="E5" s="46">
        <f>SUM(E3:E4)</f>
        <v>44132</v>
      </c>
    </row>
  </sheetData>
  <mergeCells count="3">
    <mergeCell ref="A3:D3"/>
    <mergeCell ref="A4:D4"/>
    <mergeCell ref="A5:D5"/>
  </mergeCell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sqref="A1:F5"/>
    </sheetView>
  </sheetViews>
  <sheetFormatPr defaultRowHeight="14.4"/>
  <cols>
    <col min="2" max="2" width="16.33203125" customWidth="1"/>
    <col min="5" max="5" width="17.5546875" customWidth="1"/>
  </cols>
  <sheetData>
    <row r="1" spans="1:6" ht="29.4" customHeight="1">
      <c r="A1" s="47" t="s">
        <v>14</v>
      </c>
      <c r="B1" s="47" t="s">
        <v>15</v>
      </c>
      <c r="C1" s="47" t="s">
        <v>16</v>
      </c>
      <c r="D1" s="47" t="s">
        <v>17</v>
      </c>
      <c r="E1" s="47" t="s">
        <v>4</v>
      </c>
      <c r="F1" s="47" t="s">
        <v>10</v>
      </c>
    </row>
    <row r="2" spans="1:6" ht="36" customHeight="1">
      <c r="A2" s="3">
        <v>1</v>
      </c>
      <c r="B2" s="3" t="s">
        <v>33</v>
      </c>
      <c r="C2" s="3" t="s">
        <v>34</v>
      </c>
      <c r="D2" s="3">
        <v>50</v>
      </c>
      <c r="E2" s="3">
        <v>1100</v>
      </c>
      <c r="F2" s="3">
        <f>D2*E2</f>
        <v>55000</v>
      </c>
    </row>
    <row r="3" spans="1:6">
      <c r="A3" s="110" t="s">
        <v>10</v>
      </c>
      <c r="B3" s="111"/>
      <c r="C3" s="111"/>
      <c r="D3" s="111"/>
      <c r="E3" s="112"/>
      <c r="F3" s="47">
        <f>SUM(F2)</f>
        <v>55000</v>
      </c>
    </row>
    <row r="4" spans="1:6">
      <c r="A4" s="110" t="s">
        <v>11</v>
      </c>
      <c r="B4" s="111"/>
      <c r="C4" s="111"/>
      <c r="D4" s="111"/>
      <c r="E4" s="112"/>
      <c r="F4" s="47">
        <f>F3*18%</f>
        <v>9900</v>
      </c>
    </row>
    <row r="5" spans="1:6">
      <c r="A5" s="110" t="s">
        <v>12</v>
      </c>
      <c r="B5" s="111"/>
      <c r="C5" s="111"/>
      <c r="D5" s="111"/>
      <c r="E5" s="112"/>
      <c r="F5" s="47">
        <f>SUM(F3:F4)</f>
        <v>64900</v>
      </c>
    </row>
  </sheetData>
  <mergeCells count="3">
    <mergeCell ref="A3:E3"/>
    <mergeCell ref="A4:E4"/>
    <mergeCell ref="A5:E5"/>
  </mergeCell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J14" sqref="J14"/>
    </sheetView>
  </sheetViews>
  <sheetFormatPr defaultRowHeight="14.4"/>
  <cols>
    <col min="2" max="2" width="14.44140625" customWidth="1"/>
    <col min="3" max="3" width="16.109375" customWidth="1"/>
    <col min="6" max="6" width="8.109375" customWidth="1"/>
  </cols>
  <sheetData>
    <row r="1" spans="1:6" ht="24.6" customHeight="1">
      <c r="A1" s="50" t="s">
        <v>14</v>
      </c>
      <c r="B1" s="50" t="s">
        <v>15</v>
      </c>
      <c r="C1" s="50" t="s">
        <v>16</v>
      </c>
      <c r="D1" s="50" t="s">
        <v>17</v>
      </c>
      <c r="E1" s="50" t="s">
        <v>4</v>
      </c>
      <c r="F1" s="50" t="s">
        <v>18</v>
      </c>
    </row>
    <row r="2" spans="1:6" ht="38.4" customHeight="1">
      <c r="A2" s="3">
        <v>1</v>
      </c>
      <c r="B2" s="3" t="s">
        <v>19</v>
      </c>
      <c r="C2" s="3" t="s">
        <v>20</v>
      </c>
      <c r="D2" s="3">
        <v>14</v>
      </c>
      <c r="E2" s="3">
        <v>702</v>
      </c>
      <c r="F2" s="3">
        <f>D2*E2</f>
        <v>9828</v>
      </c>
    </row>
    <row r="3" spans="1:6">
      <c r="A3" s="110" t="s">
        <v>21</v>
      </c>
      <c r="B3" s="111"/>
      <c r="C3" s="111"/>
      <c r="D3" s="111"/>
      <c r="E3" s="112"/>
      <c r="F3" s="50">
        <f>SUM(F2)</f>
        <v>9828</v>
      </c>
    </row>
    <row r="4" spans="1:6">
      <c r="A4" s="110" t="s">
        <v>11</v>
      </c>
      <c r="B4" s="111"/>
      <c r="C4" s="111"/>
      <c r="D4" s="111"/>
      <c r="E4" s="112"/>
      <c r="F4" s="50">
        <f>F3*18%</f>
        <v>1769.04</v>
      </c>
    </row>
    <row r="5" spans="1:6">
      <c r="A5" s="110" t="s">
        <v>22</v>
      </c>
      <c r="B5" s="111"/>
      <c r="C5" s="111"/>
      <c r="D5" s="111"/>
      <c r="E5" s="112"/>
      <c r="F5" s="50">
        <f>SUM(F3:F4)</f>
        <v>11597.04</v>
      </c>
    </row>
  </sheetData>
  <mergeCells count="3">
    <mergeCell ref="A3:E3"/>
    <mergeCell ref="A4:E4"/>
    <mergeCell ref="A5:E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workbookViewId="0">
      <selection sqref="A1:E5"/>
    </sheetView>
  </sheetViews>
  <sheetFormatPr defaultRowHeight="14.4"/>
  <cols>
    <col min="2" max="2" width="26.33203125" customWidth="1"/>
    <col min="3" max="3" width="9.109375" customWidth="1"/>
    <col min="4" max="4" width="16.6640625" customWidth="1"/>
    <col min="5" max="5" width="6.109375" customWidth="1"/>
  </cols>
  <sheetData>
    <row r="1" spans="1:5" ht="16.2" customHeight="1">
      <c r="A1" s="6" t="s">
        <v>14</v>
      </c>
      <c r="B1" s="6" t="s">
        <v>15</v>
      </c>
      <c r="C1" s="6" t="s">
        <v>17</v>
      </c>
      <c r="D1" s="6" t="s">
        <v>4</v>
      </c>
      <c r="E1" s="6" t="s">
        <v>10</v>
      </c>
    </row>
    <row r="2" spans="1:5">
      <c r="A2" s="3">
        <v>1</v>
      </c>
      <c r="B2" s="3" t="s">
        <v>23</v>
      </c>
      <c r="C2" s="3">
        <v>30.5</v>
      </c>
      <c r="D2" s="3">
        <v>66</v>
      </c>
      <c r="E2" s="3">
        <f>30.5*66</f>
        <v>2013</v>
      </c>
    </row>
    <row r="3" spans="1:5">
      <c r="A3" s="110" t="s">
        <v>10</v>
      </c>
      <c r="B3" s="111"/>
      <c r="C3" s="111"/>
      <c r="D3" s="112"/>
      <c r="E3" s="6">
        <f>SUM(E2)</f>
        <v>2013</v>
      </c>
    </row>
    <row r="4" spans="1:5">
      <c r="A4" s="110" t="s">
        <v>24</v>
      </c>
      <c r="B4" s="111"/>
      <c r="C4" s="111"/>
      <c r="D4" s="112"/>
      <c r="E4" s="6">
        <f>E3*12%</f>
        <v>241.56</v>
      </c>
    </row>
    <row r="5" spans="1:5" ht="15.6" customHeight="1">
      <c r="A5" s="110" t="s">
        <v>12</v>
      </c>
      <c r="B5" s="111"/>
      <c r="C5" s="111"/>
      <c r="D5" s="112"/>
      <c r="E5" s="6">
        <f>SUM(E3:E4)</f>
        <v>2254.56</v>
      </c>
    </row>
    <row r="6" spans="1:5">
      <c r="A6" s="8"/>
      <c r="B6" s="8"/>
      <c r="C6" s="8"/>
      <c r="D6" s="8"/>
      <c r="E6" s="8"/>
    </row>
  </sheetData>
  <mergeCells count="3">
    <mergeCell ref="A3:D3"/>
    <mergeCell ref="A4:D4"/>
    <mergeCell ref="A5:D5"/>
  </mergeCells>
  <pageMargins left="0.7" right="0.7" top="0.75" bottom="0.75" header="0.3" footer="0.3"/>
  <pageSetup orientation="portrait" horizontalDpi="0" verticalDpi="0"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
  <sheetViews>
    <sheetView workbookViewId="0">
      <selection activeCell="B4" sqref="B4:E4"/>
    </sheetView>
  </sheetViews>
  <sheetFormatPr defaultRowHeight="14.4"/>
  <cols>
    <col min="1" max="1" width="8.88671875" style="7" customWidth="1"/>
    <col min="2" max="2" width="16" style="7" customWidth="1"/>
    <col min="3" max="3" width="32.6640625" style="7" customWidth="1"/>
    <col min="4" max="4" width="8.88671875" style="7"/>
    <col min="5" max="5" width="17.44140625" style="7" customWidth="1"/>
    <col min="6" max="16384" width="8.88671875" style="7"/>
  </cols>
  <sheetData>
    <row r="1" spans="1:6" ht="15" customHeight="1">
      <c r="A1" s="50" t="s">
        <v>0</v>
      </c>
      <c r="B1" s="50" t="s">
        <v>1</v>
      </c>
      <c r="C1" s="50" t="s">
        <v>2</v>
      </c>
      <c r="D1" s="50" t="s">
        <v>3</v>
      </c>
      <c r="E1" s="50" t="s">
        <v>4</v>
      </c>
      <c r="F1" s="50" t="s">
        <v>5</v>
      </c>
    </row>
    <row r="2" spans="1:6" ht="28.8">
      <c r="A2" s="3">
        <v>1</v>
      </c>
      <c r="B2" s="48">
        <v>646872</v>
      </c>
      <c r="C2" s="49" t="s">
        <v>49</v>
      </c>
      <c r="D2" s="3">
        <v>10</v>
      </c>
      <c r="E2" s="3">
        <v>1225</v>
      </c>
      <c r="F2" s="3">
        <f t="shared" ref="F2:F8" si="0">D2*E2</f>
        <v>12250</v>
      </c>
    </row>
    <row r="3" spans="1:6" ht="28.8">
      <c r="A3" s="3">
        <v>2</v>
      </c>
      <c r="B3" s="3">
        <v>630059</v>
      </c>
      <c r="C3" s="3" t="s">
        <v>8</v>
      </c>
      <c r="D3" s="3">
        <v>20</v>
      </c>
      <c r="E3" s="3">
        <v>1725</v>
      </c>
      <c r="F3" s="3">
        <f t="shared" si="0"/>
        <v>34500</v>
      </c>
    </row>
    <row r="4" spans="1:6" ht="28.8">
      <c r="A4" s="3">
        <v>3</v>
      </c>
      <c r="B4" s="3">
        <v>616039</v>
      </c>
      <c r="C4" s="3" t="s">
        <v>9</v>
      </c>
      <c r="D4" s="3">
        <v>20</v>
      </c>
      <c r="E4" s="3">
        <v>3100</v>
      </c>
      <c r="F4" s="3">
        <f t="shared" si="0"/>
        <v>62000</v>
      </c>
    </row>
    <row r="5" spans="1:6" ht="28.8">
      <c r="A5" s="3">
        <v>4</v>
      </c>
      <c r="B5" s="3">
        <v>616026</v>
      </c>
      <c r="C5" s="3" t="s">
        <v>13</v>
      </c>
      <c r="D5" s="3">
        <v>20</v>
      </c>
      <c r="E5" s="3">
        <v>2245</v>
      </c>
      <c r="F5" s="3">
        <f t="shared" si="0"/>
        <v>44900</v>
      </c>
    </row>
    <row r="6" spans="1:6" ht="28.8">
      <c r="A6" s="3">
        <v>5</v>
      </c>
      <c r="B6" s="3">
        <v>632215</v>
      </c>
      <c r="C6" s="3" t="s">
        <v>32</v>
      </c>
      <c r="D6" s="3">
        <v>15</v>
      </c>
      <c r="E6" s="3">
        <v>2270</v>
      </c>
      <c r="F6" s="3">
        <f t="shared" si="0"/>
        <v>34050</v>
      </c>
    </row>
    <row r="7" spans="1:6" ht="32.4" customHeight="1">
      <c r="A7" s="3">
        <v>6</v>
      </c>
      <c r="B7" s="3">
        <v>663092</v>
      </c>
      <c r="C7" s="39" t="s">
        <v>50</v>
      </c>
      <c r="D7" s="3">
        <v>10</v>
      </c>
      <c r="E7" s="3">
        <v>1450</v>
      </c>
      <c r="F7" s="3">
        <f t="shared" si="0"/>
        <v>14500</v>
      </c>
    </row>
    <row r="8" spans="1:6" ht="28.8">
      <c r="A8" s="3">
        <v>7</v>
      </c>
      <c r="B8" s="3">
        <v>663091</v>
      </c>
      <c r="C8" s="39" t="s">
        <v>51</v>
      </c>
      <c r="D8" s="3">
        <v>10</v>
      </c>
      <c r="E8" s="3">
        <v>1050</v>
      </c>
      <c r="F8" s="3">
        <f t="shared" si="0"/>
        <v>10500</v>
      </c>
    </row>
    <row r="9" spans="1:6">
      <c r="A9" s="109" t="s">
        <v>10</v>
      </c>
      <c r="B9" s="109"/>
      <c r="C9" s="109"/>
      <c r="D9" s="109"/>
      <c r="E9" s="109"/>
      <c r="F9" s="50">
        <f>SUM(F2:F8)</f>
        <v>212700</v>
      </c>
    </row>
    <row r="10" spans="1:6">
      <c r="A10" s="109" t="s">
        <v>11</v>
      </c>
      <c r="B10" s="109"/>
      <c r="C10" s="109"/>
      <c r="D10" s="109"/>
      <c r="E10" s="109"/>
      <c r="F10" s="50">
        <f>F9*18%</f>
        <v>38286</v>
      </c>
    </row>
    <row r="11" spans="1:6">
      <c r="A11" s="109" t="s">
        <v>12</v>
      </c>
      <c r="B11" s="109"/>
      <c r="C11" s="109"/>
      <c r="D11" s="109"/>
      <c r="E11" s="109"/>
      <c r="F11" s="50">
        <f>SUM(F9:F10)</f>
        <v>250986</v>
      </c>
    </row>
  </sheetData>
  <mergeCells count="3">
    <mergeCell ref="A9:E9"/>
    <mergeCell ref="A10:E10"/>
    <mergeCell ref="A11:E11"/>
  </mergeCell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B2" sqref="B2:E2"/>
    </sheetView>
  </sheetViews>
  <sheetFormatPr defaultRowHeight="14.4"/>
  <cols>
    <col min="1" max="1" width="7" customWidth="1"/>
    <col min="3" max="3" width="23.5546875" customWidth="1"/>
  </cols>
  <sheetData>
    <row r="1" spans="1:6" ht="31.8" customHeight="1">
      <c r="A1" s="51" t="s">
        <v>0</v>
      </c>
      <c r="B1" s="51" t="s">
        <v>1</v>
      </c>
      <c r="C1" s="51" t="s">
        <v>2</v>
      </c>
      <c r="D1" s="51" t="s">
        <v>3</v>
      </c>
      <c r="E1" s="51" t="s">
        <v>4</v>
      </c>
      <c r="F1" s="51" t="s">
        <v>5</v>
      </c>
    </row>
    <row r="2" spans="1:6" ht="28.8">
      <c r="A2" s="3">
        <v>1</v>
      </c>
      <c r="B2" s="3">
        <v>716663</v>
      </c>
      <c r="C2" s="3" t="s">
        <v>41</v>
      </c>
      <c r="D2" s="3">
        <v>10</v>
      </c>
      <c r="E2" s="3">
        <v>750</v>
      </c>
      <c r="F2" s="3">
        <f t="shared" ref="F2" si="0">D2*E2</f>
        <v>7500</v>
      </c>
    </row>
    <row r="3" spans="1:6">
      <c r="A3" s="109" t="s">
        <v>10</v>
      </c>
      <c r="B3" s="109"/>
      <c r="C3" s="109"/>
      <c r="D3" s="109"/>
      <c r="E3" s="109"/>
      <c r="F3" s="51">
        <f>SUM(F2)</f>
        <v>7500</v>
      </c>
    </row>
    <row r="4" spans="1:6">
      <c r="A4" s="109" t="s">
        <v>11</v>
      </c>
      <c r="B4" s="109"/>
      <c r="C4" s="109"/>
      <c r="D4" s="109"/>
      <c r="E4" s="109"/>
      <c r="F4" s="51">
        <f>F3*18%</f>
        <v>1350</v>
      </c>
    </row>
    <row r="5" spans="1:6">
      <c r="A5" s="109" t="s">
        <v>12</v>
      </c>
      <c r="B5" s="109"/>
      <c r="C5" s="109"/>
      <c r="D5" s="109"/>
      <c r="E5" s="109"/>
      <c r="F5" s="51">
        <f>SUM(F3:F4)</f>
        <v>8850</v>
      </c>
    </row>
  </sheetData>
  <mergeCells count="3">
    <mergeCell ref="A3:E3"/>
    <mergeCell ref="A4:E4"/>
    <mergeCell ref="A5:E5"/>
  </mergeCell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activeCell="E15" sqref="E15"/>
    </sheetView>
  </sheetViews>
  <sheetFormatPr defaultRowHeight="14.4"/>
  <cols>
    <col min="1" max="1" width="7.21875" style="21" customWidth="1"/>
    <col min="2" max="2" width="21.5546875" style="21" customWidth="1"/>
    <col min="3" max="3" width="8.88671875" style="21"/>
    <col min="4" max="4" width="14.33203125" style="21" customWidth="1"/>
    <col min="5" max="16384" width="8.88671875" style="21"/>
  </cols>
  <sheetData>
    <row r="1" spans="1:5" ht="21.6" customHeight="1">
      <c r="A1" s="53" t="s">
        <v>14</v>
      </c>
      <c r="B1" s="53" t="s">
        <v>15</v>
      </c>
      <c r="C1" s="53" t="s">
        <v>17</v>
      </c>
      <c r="D1" s="53" t="s">
        <v>4</v>
      </c>
      <c r="E1" s="53" t="s">
        <v>10</v>
      </c>
    </row>
    <row r="2" spans="1:5">
      <c r="A2" s="3">
        <v>1</v>
      </c>
      <c r="B2" s="3" t="s">
        <v>52</v>
      </c>
      <c r="C2" s="3">
        <v>10</v>
      </c>
      <c r="D2" s="3">
        <v>1825</v>
      </c>
      <c r="E2" s="3">
        <f>C2*D2</f>
        <v>18250</v>
      </c>
    </row>
    <row r="3" spans="1:5">
      <c r="A3" s="110" t="s">
        <v>10</v>
      </c>
      <c r="B3" s="111"/>
      <c r="C3" s="111"/>
      <c r="D3" s="112"/>
      <c r="E3" s="53">
        <f>SUM(E2)</f>
        <v>18250</v>
      </c>
    </row>
    <row r="4" spans="1:5">
      <c r="A4" s="110" t="s">
        <v>11</v>
      </c>
      <c r="B4" s="111"/>
      <c r="C4" s="111"/>
      <c r="D4" s="112"/>
      <c r="E4" s="53">
        <f>E3*18%</f>
        <v>3285</v>
      </c>
    </row>
    <row r="5" spans="1:5">
      <c r="A5" s="110" t="s">
        <v>12</v>
      </c>
      <c r="B5" s="111"/>
      <c r="C5" s="111"/>
      <c r="D5" s="112"/>
      <c r="E5" s="53">
        <f>SUM(E3:E4)</f>
        <v>21535</v>
      </c>
    </row>
  </sheetData>
  <mergeCells count="3">
    <mergeCell ref="A5:D5"/>
    <mergeCell ref="A3:D3"/>
    <mergeCell ref="A4:D4"/>
  </mergeCell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sqref="A1:E5"/>
    </sheetView>
  </sheetViews>
  <sheetFormatPr defaultRowHeight="14.4"/>
  <cols>
    <col min="1" max="1" width="7.5546875" customWidth="1"/>
    <col min="2" max="2" width="51.109375" customWidth="1"/>
    <col min="4" max="4" width="15.44140625" customWidth="1"/>
    <col min="5" max="5" width="8.77734375" customWidth="1"/>
  </cols>
  <sheetData>
    <row r="1" spans="1:5" ht="18" customHeight="1">
      <c r="A1" s="54" t="s">
        <v>14</v>
      </c>
      <c r="B1" s="54" t="s">
        <v>15</v>
      </c>
      <c r="C1" s="54" t="s">
        <v>17</v>
      </c>
      <c r="D1" s="54" t="s">
        <v>4</v>
      </c>
      <c r="E1" s="54" t="s">
        <v>10</v>
      </c>
    </row>
    <row r="2" spans="1:5" ht="318" customHeight="1">
      <c r="A2" s="3">
        <v>1</v>
      </c>
      <c r="B2" s="57" t="s">
        <v>40</v>
      </c>
      <c r="C2" s="3">
        <v>2</v>
      </c>
      <c r="D2" s="3">
        <v>36889.24</v>
      </c>
      <c r="E2" s="3">
        <f>C2*D2</f>
        <v>73778.48</v>
      </c>
    </row>
    <row r="3" spans="1:5">
      <c r="A3" s="109" t="s">
        <v>10</v>
      </c>
      <c r="B3" s="109"/>
      <c r="C3" s="109"/>
      <c r="D3" s="109"/>
      <c r="E3" s="54">
        <f>SUM(E2)</f>
        <v>73778.48</v>
      </c>
    </row>
    <row r="4" spans="1:5">
      <c r="A4" s="109" t="s">
        <v>11</v>
      </c>
      <c r="B4" s="109"/>
      <c r="C4" s="109"/>
      <c r="D4" s="109"/>
      <c r="E4" s="54">
        <v>13280.11</v>
      </c>
    </row>
    <row r="5" spans="1:5">
      <c r="A5" s="109" t="s">
        <v>12</v>
      </c>
      <c r="B5" s="109"/>
      <c r="C5" s="109"/>
      <c r="D5" s="109"/>
      <c r="E5" s="54">
        <f>SUM(E3:E4)</f>
        <v>87058.59</v>
      </c>
    </row>
  </sheetData>
  <mergeCells count="3">
    <mergeCell ref="A3:D3"/>
    <mergeCell ref="A4:D4"/>
    <mergeCell ref="A5:D5"/>
  </mergeCell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C24" sqref="C24"/>
    </sheetView>
  </sheetViews>
  <sheetFormatPr defaultRowHeight="14.4"/>
  <cols>
    <col min="1" max="1" width="7" customWidth="1"/>
    <col min="2" max="2" width="13.33203125" customWidth="1"/>
    <col min="3" max="3" width="19.21875" customWidth="1"/>
  </cols>
  <sheetData>
    <row r="1" spans="1:6" ht="36.6" customHeight="1">
      <c r="A1" s="56" t="s">
        <v>0</v>
      </c>
      <c r="B1" s="56" t="s">
        <v>1</v>
      </c>
      <c r="C1" s="56" t="s">
        <v>2</v>
      </c>
      <c r="D1" s="56" t="s">
        <v>3</v>
      </c>
      <c r="E1" s="56" t="s">
        <v>4</v>
      </c>
      <c r="F1" s="56" t="s">
        <v>5</v>
      </c>
    </row>
    <row r="2" spans="1:6" ht="28.8">
      <c r="A2" s="3">
        <v>1</v>
      </c>
      <c r="B2" s="3">
        <v>616026</v>
      </c>
      <c r="C2" s="3" t="s">
        <v>13</v>
      </c>
      <c r="D2" s="3">
        <v>8</v>
      </c>
      <c r="E2" s="3">
        <v>2245</v>
      </c>
      <c r="F2" s="3">
        <f t="shared" ref="F2" si="0">D2*E2</f>
        <v>17960</v>
      </c>
    </row>
    <row r="3" spans="1:6">
      <c r="A3" s="109" t="s">
        <v>10</v>
      </c>
      <c r="B3" s="109"/>
      <c r="C3" s="109"/>
      <c r="D3" s="109"/>
      <c r="E3" s="109"/>
      <c r="F3" s="56">
        <f>SUM(F2:F2)</f>
        <v>17960</v>
      </c>
    </row>
    <row r="4" spans="1:6">
      <c r="A4" s="109" t="s">
        <v>11</v>
      </c>
      <c r="B4" s="109"/>
      <c r="C4" s="109"/>
      <c r="D4" s="109"/>
      <c r="E4" s="109"/>
      <c r="F4" s="56">
        <f>F3*18%</f>
        <v>3232.7999999999997</v>
      </c>
    </row>
    <row r="5" spans="1:6">
      <c r="A5" s="109" t="s">
        <v>12</v>
      </c>
      <c r="B5" s="109"/>
      <c r="C5" s="109"/>
      <c r="D5" s="109"/>
      <c r="E5" s="109"/>
      <c r="F5" s="56">
        <f>SUM(F3:F4)</f>
        <v>21192.799999999999</v>
      </c>
    </row>
  </sheetData>
  <mergeCells count="3">
    <mergeCell ref="A3:E3"/>
    <mergeCell ref="A4:E4"/>
    <mergeCell ref="A5:E5"/>
  </mergeCell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D20" sqref="D20"/>
    </sheetView>
  </sheetViews>
  <sheetFormatPr defaultRowHeight="14.4"/>
  <cols>
    <col min="2" max="2" width="16.5546875" customWidth="1"/>
    <col min="3" max="3" width="22.6640625" customWidth="1"/>
    <col min="5" max="5" width="14.109375" customWidth="1"/>
  </cols>
  <sheetData>
    <row r="1" spans="1:6" ht="22.8" customHeight="1">
      <c r="A1" s="58" t="s">
        <v>0</v>
      </c>
      <c r="B1" s="58" t="s">
        <v>1</v>
      </c>
      <c r="C1" s="58" t="s">
        <v>2</v>
      </c>
      <c r="D1" s="58" t="s">
        <v>3</v>
      </c>
      <c r="E1" s="58" t="s">
        <v>4</v>
      </c>
      <c r="F1" s="58" t="s">
        <v>5</v>
      </c>
    </row>
    <row r="2" spans="1:6" ht="28.8">
      <c r="A2" s="3">
        <v>1</v>
      </c>
      <c r="B2" s="3">
        <v>632215</v>
      </c>
      <c r="C2" s="3" t="s">
        <v>32</v>
      </c>
      <c r="D2" s="3">
        <v>10</v>
      </c>
      <c r="E2" s="3">
        <v>2270</v>
      </c>
      <c r="F2" s="3">
        <f t="shared" ref="F2" si="0">D2*E2</f>
        <v>22700</v>
      </c>
    </row>
    <row r="3" spans="1:6">
      <c r="A3" s="109" t="s">
        <v>10</v>
      </c>
      <c r="B3" s="109"/>
      <c r="C3" s="109"/>
      <c r="D3" s="109"/>
      <c r="E3" s="109"/>
      <c r="F3" s="58">
        <f>SUM(F2:F2)</f>
        <v>22700</v>
      </c>
    </row>
    <row r="4" spans="1:6">
      <c r="A4" s="109" t="s">
        <v>11</v>
      </c>
      <c r="B4" s="109"/>
      <c r="C4" s="109"/>
      <c r="D4" s="109"/>
      <c r="E4" s="109"/>
      <c r="F4" s="58">
        <f>F3*18%</f>
        <v>4086</v>
      </c>
    </row>
    <row r="5" spans="1:6">
      <c r="A5" s="109" t="s">
        <v>12</v>
      </c>
      <c r="B5" s="109"/>
      <c r="C5" s="109"/>
      <c r="D5" s="109"/>
      <c r="E5" s="109"/>
      <c r="F5" s="58">
        <f>SUM(F3:F4)</f>
        <v>26786</v>
      </c>
    </row>
  </sheetData>
  <mergeCells count="3">
    <mergeCell ref="A3:E3"/>
    <mergeCell ref="A4:E4"/>
    <mergeCell ref="A5:E5"/>
  </mergeCell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sqref="A1:F5"/>
    </sheetView>
  </sheetViews>
  <sheetFormatPr defaultRowHeight="14.4"/>
  <cols>
    <col min="1" max="1" width="7.44140625" customWidth="1"/>
    <col min="2" max="2" width="11.6640625" customWidth="1"/>
    <col min="3" max="3" width="19.109375" customWidth="1"/>
  </cols>
  <sheetData>
    <row r="1" spans="1:6" ht="34.799999999999997" customHeight="1">
      <c r="A1" s="59" t="s">
        <v>0</v>
      </c>
      <c r="B1" s="59" t="s">
        <v>1</v>
      </c>
      <c r="C1" s="59" t="s">
        <v>2</v>
      </c>
      <c r="D1" s="59" t="s">
        <v>3</v>
      </c>
      <c r="E1" s="59" t="s">
        <v>4</v>
      </c>
      <c r="F1" s="59" t="s">
        <v>5</v>
      </c>
    </row>
    <row r="2" spans="1:6" ht="31.2" customHeight="1">
      <c r="A2" s="3">
        <v>1</v>
      </c>
      <c r="B2" s="3">
        <v>616026</v>
      </c>
      <c r="C2" s="3" t="s">
        <v>13</v>
      </c>
      <c r="D2" s="3">
        <v>9</v>
      </c>
      <c r="E2" s="3">
        <v>2245</v>
      </c>
      <c r="F2" s="3">
        <f t="shared" ref="F2" si="0">D2*E2</f>
        <v>20205</v>
      </c>
    </row>
    <row r="3" spans="1:6">
      <c r="A3" s="109" t="s">
        <v>10</v>
      </c>
      <c r="B3" s="109"/>
      <c r="C3" s="109"/>
      <c r="D3" s="109"/>
      <c r="E3" s="109"/>
      <c r="F3" s="59">
        <f>SUM(F2:F2)</f>
        <v>20205</v>
      </c>
    </row>
    <row r="4" spans="1:6">
      <c r="A4" s="109" t="s">
        <v>11</v>
      </c>
      <c r="B4" s="109"/>
      <c r="C4" s="109"/>
      <c r="D4" s="109"/>
      <c r="E4" s="109"/>
      <c r="F4" s="59">
        <f>F3*18%</f>
        <v>3636.9</v>
      </c>
    </row>
    <row r="5" spans="1:6">
      <c r="A5" s="109" t="s">
        <v>12</v>
      </c>
      <c r="B5" s="109"/>
      <c r="C5" s="109"/>
      <c r="D5" s="109"/>
      <c r="E5" s="109"/>
      <c r="F5" s="59">
        <f>SUM(F3:F4)</f>
        <v>23841.9</v>
      </c>
    </row>
  </sheetData>
  <mergeCells count="3">
    <mergeCell ref="A3:E3"/>
    <mergeCell ref="A4:E4"/>
    <mergeCell ref="A5:E5"/>
  </mergeCell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
  <sheetViews>
    <sheetView workbookViewId="0">
      <selection sqref="A1:F8"/>
    </sheetView>
  </sheetViews>
  <sheetFormatPr defaultRowHeight="14.4"/>
  <cols>
    <col min="1" max="1" width="8.88671875" style="7"/>
    <col min="2" max="2" width="15.44140625" style="7" customWidth="1"/>
    <col min="3" max="3" width="34.6640625" style="7" customWidth="1"/>
    <col min="4" max="16384" width="8.88671875" style="7"/>
  </cols>
  <sheetData>
    <row r="1" spans="1:6" ht="28.8">
      <c r="A1" s="60" t="s">
        <v>0</v>
      </c>
      <c r="B1" s="60" t="s">
        <v>1</v>
      </c>
      <c r="C1" s="60" t="s">
        <v>2</v>
      </c>
      <c r="D1" s="60" t="s">
        <v>3</v>
      </c>
      <c r="E1" s="60" t="s">
        <v>4</v>
      </c>
      <c r="F1" s="60" t="s">
        <v>5</v>
      </c>
    </row>
    <row r="2" spans="1:6" ht="28.8">
      <c r="A2" s="3">
        <v>1</v>
      </c>
      <c r="B2" s="3">
        <v>615698</v>
      </c>
      <c r="C2" s="49" t="s">
        <v>7</v>
      </c>
      <c r="D2" s="3">
        <v>10</v>
      </c>
      <c r="E2" s="3">
        <v>1880</v>
      </c>
      <c r="F2" s="3">
        <f t="shared" ref="F2:F5" si="0">D2*E2</f>
        <v>18800</v>
      </c>
    </row>
    <row r="3" spans="1:6" ht="28.8">
      <c r="A3" s="3">
        <v>2</v>
      </c>
      <c r="B3" s="3">
        <v>630059</v>
      </c>
      <c r="C3" s="3" t="s">
        <v>8</v>
      </c>
      <c r="D3" s="3">
        <v>10</v>
      </c>
      <c r="E3" s="3">
        <v>1725</v>
      </c>
      <c r="F3" s="3">
        <f t="shared" si="0"/>
        <v>17250</v>
      </c>
    </row>
    <row r="4" spans="1:6" ht="28.8">
      <c r="A4" s="3">
        <v>3</v>
      </c>
      <c r="B4" s="3">
        <v>716663</v>
      </c>
      <c r="C4" s="3" t="s">
        <v>41</v>
      </c>
      <c r="D4" s="3">
        <v>10</v>
      </c>
      <c r="E4" s="3">
        <v>750</v>
      </c>
      <c r="F4" s="3">
        <f t="shared" si="0"/>
        <v>7500</v>
      </c>
    </row>
    <row r="5" spans="1:6" ht="28.8">
      <c r="A5" s="3">
        <v>4</v>
      </c>
      <c r="B5" s="3">
        <v>632215</v>
      </c>
      <c r="C5" s="3" t="s">
        <v>32</v>
      </c>
      <c r="D5" s="3">
        <v>10</v>
      </c>
      <c r="E5" s="3">
        <v>2270</v>
      </c>
      <c r="F5" s="3">
        <f t="shared" si="0"/>
        <v>22700</v>
      </c>
    </row>
    <row r="6" spans="1:6">
      <c r="A6" s="109" t="s">
        <v>10</v>
      </c>
      <c r="B6" s="109"/>
      <c r="C6" s="109"/>
      <c r="D6" s="109"/>
      <c r="E6" s="109"/>
      <c r="F6" s="60">
        <f>SUM(F2:F5)</f>
        <v>66250</v>
      </c>
    </row>
    <row r="7" spans="1:6">
      <c r="A7" s="109" t="s">
        <v>11</v>
      </c>
      <c r="B7" s="109"/>
      <c r="C7" s="109"/>
      <c r="D7" s="109"/>
      <c r="E7" s="109"/>
      <c r="F7" s="60">
        <f>F6*18%</f>
        <v>11925</v>
      </c>
    </row>
    <row r="8" spans="1:6">
      <c r="A8" s="109" t="s">
        <v>12</v>
      </c>
      <c r="B8" s="109"/>
      <c r="C8" s="109"/>
      <c r="D8" s="109"/>
      <c r="E8" s="109"/>
      <c r="F8" s="60">
        <f>SUM(F6:F7)</f>
        <v>78175</v>
      </c>
    </row>
  </sheetData>
  <mergeCells count="3">
    <mergeCell ref="A6:E6"/>
    <mergeCell ref="A7:E7"/>
    <mergeCell ref="A8:E8"/>
  </mergeCell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
  <sheetViews>
    <sheetView workbookViewId="0">
      <selection activeCell="J18" sqref="J18"/>
    </sheetView>
  </sheetViews>
  <sheetFormatPr defaultRowHeight="14.4"/>
  <cols>
    <col min="1" max="1" width="7.109375" customWidth="1"/>
    <col min="2" max="2" width="23.109375" customWidth="1"/>
    <col min="5" max="5" width="14.6640625" customWidth="1"/>
  </cols>
  <sheetData>
    <row r="1" spans="1:6" ht="31.2" customHeight="1">
      <c r="A1" s="60" t="s">
        <v>14</v>
      </c>
      <c r="B1" s="60" t="s">
        <v>15</v>
      </c>
      <c r="C1" s="60" t="s">
        <v>16</v>
      </c>
      <c r="D1" s="60" t="s">
        <v>17</v>
      </c>
      <c r="E1" s="60" t="s">
        <v>4</v>
      </c>
      <c r="F1" s="60" t="s">
        <v>18</v>
      </c>
    </row>
    <row r="2" spans="1:6" ht="57.6">
      <c r="A2" s="3">
        <v>1</v>
      </c>
      <c r="B2" s="3" t="s">
        <v>53</v>
      </c>
      <c r="C2" s="3" t="s">
        <v>54</v>
      </c>
      <c r="D2" s="3" t="s">
        <v>55</v>
      </c>
      <c r="E2" s="3">
        <v>545</v>
      </c>
      <c r="F2" s="3">
        <f>545*30</f>
        <v>16350</v>
      </c>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
  <sheetViews>
    <sheetView workbookViewId="0">
      <selection sqref="A1:F6"/>
    </sheetView>
  </sheetViews>
  <sheetFormatPr defaultRowHeight="14.4"/>
  <cols>
    <col min="2" max="2" width="20.77734375" customWidth="1"/>
    <col min="5" max="5" width="17.33203125" customWidth="1"/>
  </cols>
  <sheetData>
    <row r="1" spans="1:6" ht="29.4" customHeight="1">
      <c r="A1" s="60" t="s">
        <v>14</v>
      </c>
      <c r="B1" s="60" t="s">
        <v>15</v>
      </c>
      <c r="C1" s="60" t="s">
        <v>16</v>
      </c>
      <c r="D1" s="60" t="s">
        <v>17</v>
      </c>
      <c r="E1" s="60" t="s">
        <v>4</v>
      </c>
      <c r="F1" s="60" t="s">
        <v>10</v>
      </c>
    </row>
    <row r="2" spans="1:6" ht="34.200000000000003" customHeight="1">
      <c r="A2" s="3">
        <v>1</v>
      </c>
      <c r="B2" s="3" t="s">
        <v>33</v>
      </c>
      <c r="C2" s="3" t="s">
        <v>34</v>
      </c>
      <c r="D2" s="3">
        <v>20</v>
      </c>
      <c r="E2" s="3">
        <v>1100</v>
      </c>
      <c r="F2" s="3">
        <f>D2*E2</f>
        <v>22000</v>
      </c>
    </row>
    <row r="3" spans="1:6" ht="17.399999999999999" customHeight="1">
      <c r="A3" s="3">
        <v>2</v>
      </c>
      <c r="B3" s="3" t="s">
        <v>45</v>
      </c>
      <c r="C3" s="3" t="s">
        <v>34</v>
      </c>
      <c r="D3" s="3">
        <v>150</v>
      </c>
      <c r="E3" s="3">
        <v>445</v>
      </c>
      <c r="F3" s="3">
        <f>D3*E3</f>
        <v>66750</v>
      </c>
    </row>
    <row r="4" spans="1:6">
      <c r="A4" s="110" t="s">
        <v>10</v>
      </c>
      <c r="B4" s="111"/>
      <c r="C4" s="111"/>
      <c r="D4" s="111"/>
      <c r="E4" s="112"/>
      <c r="F4" s="60">
        <f>SUM(F2:F3)</f>
        <v>88750</v>
      </c>
    </row>
    <row r="5" spans="1:6">
      <c r="A5" s="110" t="s">
        <v>11</v>
      </c>
      <c r="B5" s="111"/>
      <c r="C5" s="111"/>
      <c r="D5" s="111"/>
      <c r="E5" s="112"/>
      <c r="F5" s="60">
        <f>F4*18%</f>
        <v>15975</v>
      </c>
    </row>
    <row r="6" spans="1:6">
      <c r="A6" s="110" t="s">
        <v>12</v>
      </c>
      <c r="B6" s="111"/>
      <c r="C6" s="111"/>
      <c r="D6" s="111"/>
      <c r="E6" s="112"/>
      <c r="F6" s="60">
        <f>SUM(F4:F5)</f>
        <v>104725</v>
      </c>
    </row>
  </sheetData>
  <mergeCells count="3">
    <mergeCell ref="A4:E4"/>
    <mergeCell ref="A5:E5"/>
    <mergeCell ref="A6:E6"/>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
  <sheetViews>
    <sheetView workbookViewId="0">
      <selection activeCell="C46" sqref="C46"/>
    </sheetView>
  </sheetViews>
  <sheetFormatPr defaultRowHeight="14.4"/>
  <cols>
    <col min="1" max="1" width="9.6640625" customWidth="1"/>
    <col min="2" max="2" width="15.21875" customWidth="1"/>
    <col min="3" max="3" width="68.33203125" customWidth="1"/>
    <col min="4" max="4" width="7.77734375" customWidth="1"/>
    <col min="5" max="5" width="10" customWidth="1"/>
    <col min="6" max="6" width="9.6640625" customWidth="1"/>
    <col min="7" max="7" width="9.33203125" customWidth="1"/>
  </cols>
  <sheetData>
    <row r="1" spans="1:7" ht="27.6">
      <c r="A1" s="11" t="s">
        <v>14</v>
      </c>
      <c r="B1" s="11" t="s">
        <v>25</v>
      </c>
      <c r="C1" s="11" t="s">
        <v>15</v>
      </c>
      <c r="D1" s="11" t="s">
        <v>26</v>
      </c>
      <c r="E1" s="11" t="s">
        <v>4</v>
      </c>
      <c r="F1" s="11" t="s">
        <v>29</v>
      </c>
      <c r="G1" s="11" t="s">
        <v>18</v>
      </c>
    </row>
    <row r="2" spans="1:7" ht="166.8" customHeight="1">
      <c r="A2" s="9">
        <v>1</v>
      </c>
      <c r="B2" s="10" t="s">
        <v>27</v>
      </c>
      <c r="C2" s="10" t="s">
        <v>28</v>
      </c>
      <c r="D2" s="9">
        <v>6</v>
      </c>
      <c r="E2" s="9">
        <v>22764</v>
      </c>
      <c r="F2" s="9">
        <f>E2*48%</f>
        <v>10926.72</v>
      </c>
      <c r="G2" s="9">
        <f>D2*E2-F2</f>
        <v>125657.28</v>
      </c>
    </row>
    <row r="3" spans="1:7">
      <c r="A3" s="9">
        <v>2</v>
      </c>
      <c r="B3" s="10" t="s">
        <v>30</v>
      </c>
      <c r="C3" s="10" t="s">
        <v>31</v>
      </c>
      <c r="D3" s="9">
        <v>1</v>
      </c>
      <c r="E3" s="9">
        <v>12587</v>
      </c>
      <c r="F3" s="9">
        <v>0</v>
      </c>
      <c r="G3" s="9">
        <f>E3</f>
        <v>12587</v>
      </c>
    </row>
    <row r="4" spans="1:7">
      <c r="A4" s="113" t="s">
        <v>21</v>
      </c>
      <c r="B4" s="113"/>
      <c r="C4" s="113"/>
      <c r="D4" s="113"/>
      <c r="E4" s="113"/>
      <c r="F4" s="11"/>
      <c r="G4" s="11">
        <f>SUM(G2:G3)</f>
        <v>138244.28</v>
      </c>
    </row>
    <row r="7" spans="1:7" ht="26.4">
      <c r="A7" s="12" t="s">
        <v>14</v>
      </c>
      <c r="B7" s="12" t="s">
        <v>25</v>
      </c>
      <c r="C7" s="12" t="s">
        <v>15</v>
      </c>
      <c r="D7" s="12" t="s">
        <v>26</v>
      </c>
      <c r="E7" s="12" t="s">
        <v>4</v>
      </c>
      <c r="F7" s="12" t="s">
        <v>29</v>
      </c>
      <c r="G7" s="12" t="s">
        <v>18</v>
      </c>
    </row>
    <row r="8" spans="1:7" ht="234.6" customHeight="1">
      <c r="A8" s="13">
        <v>1</v>
      </c>
      <c r="B8" s="14" t="s">
        <v>27</v>
      </c>
      <c r="C8" s="14" t="s">
        <v>28</v>
      </c>
      <c r="D8" s="13">
        <v>6</v>
      </c>
      <c r="E8" s="13">
        <v>255</v>
      </c>
      <c r="F8" s="13">
        <v>132.6</v>
      </c>
      <c r="G8" s="13">
        <v>795.6</v>
      </c>
    </row>
    <row r="9" spans="1:7">
      <c r="A9" s="13">
        <v>2</v>
      </c>
      <c r="B9" s="14" t="s">
        <v>30</v>
      </c>
      <c r="C9" s="14" t="s">
        <v>31</v>
      </c>
      <c r="D9" s="13">
        <v>1</v>
      </c>
      <c r="E9" s="13">
        <v>141</v>
      </c>
      <c r="F9" s="13"/>
      <c r="G9" s="13">
        <f>E9</f>
        <v>141</v>
      </c>
    </row>
    <row r="10" spans="1:7">
      <c r="A10" s="114" t="s">
        <v>21</v>
      </c>
      <c r="B10" s="114"/>
      <c r="C10" s="114"/>
      <c r="D10" s="114"/>
      <c r="E10" s="114"/>
      <c r="F10" s="12"/>
      <c r="G10" s="12">
        <f>SUM(G8:G9)</f>
        <v>936.6</v>
      </c>
    </row>
  </sheetData>
  <mergeCells count="2">
    <mergeCell ref="A4:E4"/>
    <mergeCell ref="A10:E10"/>
  </mergeCells>
  <pageMargins left="0.7" right="0.7" top="0.75" bottom="0.75" header="0.3" footer="0.3"/>
  <pageSetup orientation="portrait" horizontalDpi="0" verticalDpi="0"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G22" sqref="G22"/>
    </sheetView>
  </sheetViews>
  <sheetFormatPr defaultRowHeight="14.4"/>
  <cols>
    <col min="2" max="2" width="11.33203125" customWidth="1"/>
    <col min="3" max="3" width="16.33203125" customWidth="1"/>
  </cols>
  <sheetData>
    <row r="1" spans="1:6" ht="28.8">
      <c r="A1" s="61" t="s">
        <v>0</v>
      </c>
      <c r="B1" s="61" t="s">
        <v>1</v>
      </c>
      <c r="C1" s="61" t="s">
        <v>2</v>
      </c>
      <c r="D1" s="61" t="s">
        <v>3</v>
      </c>
      <c r="E1" s="61" t="s">
        <v>4</v>
      </c>
      <c r="F1" s="61" t="s">
        <v>5</v>
      </c>
    </row>
    <row r="2" spans="1:6" ht="43.2">
      <c r="A2" s="3">
        <v>1</v>
      </c>
      <c r="B2" s="3">
        <v>616026</v>
      </c>
      <c r="C2" s="3" t="s">
        <v>13</v>
      </c>
      <c r="D2" s="3">
        <v>10</v>
      </c>
      <c r="E2" s="3">
        <v>2245</v>
      </c>
      <c r="F2" s="3">
        <f t="shared" ref="F2" si="0">D2*E2</f>
        <v>22450</v>
      </c>
    </row>
    <row r="3" spans="1:6">
      <c r="A3" s="109" t="s">
        <v>10</v>
      </c>
      <c r="B3" s="109"/>
      <c r="C3" s="109"/>
      <c r="D3" s="109"/>
      <c r="E3" s="109"/>
      <c r="F3" s="61">
        <f>SUM(F2:F2)</f>
        <v>22450</v>
      </c>
    </row>
    <row r="4" spans="1:6">
      <c r="A4" s="109" t="s">
        <v>11</v>
      </c>
      <c r="B4" s="109"/>
      <c r="C4" s="109"/>
      <c r="D4" s="109"/>
      <c r="E4" s="109"/>
      <c r="F4" s="61">
        <f>F3*18%</f>
        <v>4041</v>
      </c>
    </row>
    <row r="5" spans="1:6">
      <c r="A5" s="109" t="s">
        <v>12</v>
      </c>
      <c r="B5" s="109"/>
      <c r="C5" s="109"/>
      <c r="D5" s="109"/>
      <c r="E5" s="109"/>
      <c r="F5" s="61">
        <f>SUM(F3:F4)</f>
        <v>26491</v>
      </c>
    </row>
  </sheetData>
  <mergeCells count="3">
    <mergeCell ref="A3:E3"/>
    <mergeCell ref="A4:E4"/>
    <mergeCell ref="A5:E5"/>
  </mergeCells>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H18" sqref="H18"/>
    </sheetView>
  </sheetViews>
  <sheetFormatPr defaultRowHeight="14.4"/>
  <cols>
    <col min="2" max="2" width="14.109375" customWidth="1"/>
    <col min="3" max="3" width="28.44140625" customWidth="1"/>
    <col min="5" max="5" width="16.88671875" customWidth="1"/>
  </cols>
  <sheetData>
    <row r="1" spans="1:6" ht="21" customHeight="1">
      <c r="A1" s="62" t="s">
        <v>0</v>
      </c>
      <c r="B1" s="62" t="s">
        <v>1</v>
      </c>
      <c r="C1" s="62" t="s">
        <v>2</v>
      </c>
      <c r="D1" s="62" t="s">
        <v>3</v>
      </c>
      <c r="E1" s="62" t="s">
        <v>4</v>
      </c>
      <c r="F1" s="62" t="s">
        <v>5</v>
      </c>
    </row>
    <row r="2" spans="1:6" ht="33.6" customHeight="1">
      <c r="A2" s="3">
        <v>1</v>
      </c>
      <c r="B2" s="3">
        <v>616026</v>
      </c>
      <c r="C2" s="3" t="s">
        <v>13</v>
      </c>
      <c r="D2" s="3">
        <v>10</v>
      </c>
      <c r="E2" s="3">
        <v>2245</v>
      </c>
      <c r="F2" s="3">
        <f t="shared" ref="F2" si="0">D2*E2</f>
        <v>22450</v>
      </c>
    </row>
    <row r="3" spans="1:6">
      <c r="A3" s="109" t="s">
        <v>10</v>
      </c>
      <c r="B3" s="109"/>
      <c r="C3" s="109"/>
      <c r="D3" s="109"/>
      <c r="E3" s="109"/>
      <c r="F3" s="62">
        <f>SUM(F2:F2)</f>
        <v>22450</v>
      </c>
    </row>
    <row r="4" spans="1:6">
      <c r="A4" s="109" t="s">
        <v>11</v>
      </c>
      <c r="B4" s="109"/>
      <c r="C4" s="109"/>
      <c r="D4" s="109"/>
      <c r="E4" s="109"/>
      <c r="F4" s="62">
        <f>F3*18%</f>
        <v>4041</v>
      </c>
    </row>
    <row r="5" spans="1:6">
      <c r="A5" s="109" t="s">
        <v>12</v>
      </c>
      <c r="B5" s="109"/>
      <c r="C5" s="109"/>
      <c r="D5" s="109"/>
      <c r="E5" s="109"/>
      <c r="F5" s="62">
        <f>SUM(F3:F4)</f>
        <v>26491</v>
      </c>
    </row>
  </sheetData>
  <mergeCells count="3">
    <mergeCell ref="A3:E3"/>
    <mergeCell ref="A4:E4"/>
    <mergeCell ref="A5:E5"/>
  </mergeCell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sqref="A1:F5"/>
    </sheetView>
  </sheetViews>
  <sheetFormatPr defaultRowHeight="14.4"/>
  <cols>
    <col min="1" max="1" width="7" customWidth="1"/>
    <col min="2" max="2" width="13" customWidth="1"/>
    <col min="3" max="3" width="27.6640625" customWidth="1"/>
  </cols>
  <sheetData>
    <row r="1" spans="1:6" ht="26.4" customHeight="1">
      <c r="A1" s="63" t="s">
        <v>0</v>
      </c>
      <c r="B1" s="63" t="s">
        <v>1</v>
      </c>
      <c r="C1" s="63" t="s">
        <v>2</v>
      </c>
      <c r="D1" s="63" t="s">
        <v>3</v>
      </c>
      <c r="E1" s="63" t="s">
        <v>4</v>
      </c>
      <c r="F1" s="63" t="s">
        <v>5</v>
      </c>
    </row>
    <row r="2" spans="1:6" ht="28.8">
      <c r="A2" s="3">
        <v>1</v>
      </c>
      <c r="B2" s="3">
        <v>615698</v>
      </c>
      <c r="C2" s="49" t="s">
        <v>7</v>
      </c>
      <c r="D2" s="3">
        <v>10</v>
      </c>
      <c r="E2" s="3">
        <v>1880</v>
      </c>
      <c r="F2" s="3">
        <f t="shared" ref="F2" si="0">D2*E2</f>
        <v>18800</v>
      </c>
    </row>
    <row r="3" spans="1:6">
      <c r="A3" s="109" t="s">
        <v>10</v>
      </c>
      <c r="B3" s="109"/>
      <c r="C3" s="109"/>
      <c r="D3" s="109"/>
      <c r="E3" s="109"/>
      <c r="F3" s="63">
        <f>SUM(F2:F2)</f>
        <v>18800</v>
      </c>
    </row>
    <row r="4" spans="1:6">
      <c r="A4" s="109" t="s">
        <v>11</v>
      </c>
      <c r="B4" s="109"/>
      <c r="C4" s="109"/>
      <c r="D4" s="109"/>
      <c r="E4" s="109"/>
      <c r="F4" s="63">
        <f>F3*18%</f>
        <v>3384</v>
      </c>
    </row>
    <row r="5" spans="1:6">
      <c r="A5" s="109" t="s">
        <v>12</v>
      </c>
      <c r="B5" s="109"/>
      <c r="C5" s="109"/>
      <c r="D5" s="109"/>
      <c r="E5" s="109"/>
      <c r="F5" s="63">
        <f>SUM(F3:F4)</f>
        <v>22184</v>
      </c>
    </row>
  </sheetData>
  <mergeCells count="3">
    <mergeCell ref="A3:E3"/>
    <mergeCell ref="A4:E4"/>
    <mergeCell ref="A5:E5"/>
  </mergeCell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workbookViewId="0">
      <selection sqref="A1:E6"/>
    </sheetView>
  </sheetViews>
  <sheetFormatPr defaultRowHeight="14.4"/>
  <cols>
    <col min="2" max="2" width="23.44140625" customWidth="1"/>
    <col min="4" max="4" width="15.44140625" customWidth="1"/>
  </cols>
  <sheetData>
    <row r="1" spans="1:5" ht="27.6" customHeight="1">
      <c r="A1" s="64" t="s">
        <v>0</v>
      </c>
      <c r="B1" s="64" t="s">
        <v>2</v>
      </c>
      <c r="C1" s="64" t="s">
        <v>3</v>
      </c>
      <c r="D1" s="64" t="s">
        <v>4</v>
      </c>
      <c r="E1" s="64" t="s">
        <v>5</v>
      </c>
    </row>
    <row r="2" spans="1:5" ht="40.200000000000003" customHeight="1">
      <c r="A2" s="3">
        <v>1</v>
      </c>
      <c r="B2" s="49" t="s">
        <v>56</v>
      </c>
      <c r="C2" s="3">
        <v>3036</v>
      </c>
      <c r="D2" s="3">
        <v>17</v>
      </c>
      <c r="E2" s="3">
        <f t="shared" ref="E2" si="0">C2*D2</f>
        <v>51612</v>
      </c>
    </row>
    <row r="3" spans="1:5">
      <c r="A3" s="109" t="s">
        <v>10</v>
      </c>
      <c r="B3" s="109"/>
      <c r="C3" s="109"/>
      <c r="D3" s="109"/>
      <c r="E3" s="64">
        <f>SUM(E2)</f>
        <v>51612</v>
      </c>
    </row>
    <row r="4" spans="1:5">
      <c r="A4" s="109" t="s">
        <v>47</v>
      </c>
      <c r="B4" s="109"/>
      <c r="C4" s="109"/>
      <c r="D4" s="109"/>
      <c r="E4" s="64">
        <f>E3*9%</f>
        <v>4645.08</v>
      </c>
    </row>
    <row r="5" spans="1:5">
      <c r="A5" s="109" t="s">
        <v>47</v>
      </c>
      <c r="B5" s="109"/>
      <c r="C5" s="109"/>
      <c r="D5" s="109"/>
      <c r="E5" s="64">
        <f>E3*9%</f>
        <v>4645.08</v>
      </c>
    </row>
    <row r="6" spans="1:5">
      <c r="A6" s="109" t="s">
        <v>12</v>
      </c>
      <c r="B6" s="109"/>
      <c r="C6" s="109"/>
      <c r="D6" s="109"/>
      <c r="E6" s="64">
        <f>SUM(E3:E5)</f>
        <v>60902.16</v>
      </c>
    </row>
  </sheetData>
  <mergeCells count="4">
    <mergeCell ref="A3:D3"/>
    <mergeCell ref="A4:D4"/>
    <mergeCell ref="A6:D6"/>
    <mergeCell ref="A5:D5"/>
  </mergeCell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workbookViewId="0">
      <selection activeCell="I27" sqref="I27"/>
    </sheetView>
  </sheetViews>
  <sheetFormatPr defaultRowHeight="14.4"/>
  <cols>
    <col min="2" max="2" width="27.44140625" customWidth="1"/>
  </cols>
  <sheetData>
    <row r="1" spans="1:5" ht="28.8">
      <c r="A1" s="65" t="s">
        <v>0</v>
      </c>
      <c r="B1" s="65" t="s">
        <v>2</v>
      </c>
      <c r="C1" s="65" t="s">
        <v>3</v>
      </c>
      <c r="D1" s="65" t="s">
        <v>4</v>
      </c>
      <c r="E1" s="65" t="s">
        <v>5</v>
      </c>
    </row>
    <row r="2" spans="1:5" ht="43.8" customHeight="1">
      <c r="A2" s="3">
        <v>1</v>
      </c>
      <c r="B2" s="39" t="s">
        <v>56</v>
      </c>
      <c r="C2" s="3">
        <v>3036</v>
      </c>
      <c r="D2" s="3">
        <v>18</v>
      </c>
      <c r="E2" s="3">
        <f t="shared" ref="E2" si="0">C2*D2</f>
        <v>54648</v>
      </c>
    </row>
    <row r="3" spans="1:5">
      <c r="A3" s="109" t="s">
        <v>10</v>
      </c>
      <c r="B3" s="109"/>
      <c r="C3" s="109"/>
      <c r="D3" s="109"/>
      <c r="E3" s="65">
        <f>SUM(E2)</f>
        <v>54648</v>
      </c>
    </row>
    <row r="4" spans="1:5">
      <c r="A4" s="109" t="s">
        <v>47</v>
      </c>
      <c r="B4" s="109"/>
      <c r="C4" s="109"/>
      <c r="D4" s="109"/>
      <c r="E4" s="65">
        <f>E3*9%</f>
        <v>4918.32</v>
      </c>
    </row>
    <row r="5" spans="1:5">
      <c r="A5" s="109" t="s">
        <v>47</v>
      </c>
      <c r="B5" s="109"/>
      <c r="C5" s="109"/>
      <c r="D5" s="109"/>
      <c r="E5" s="65">
        <f>E3*9%</f>
        <v>4918.32</v>
      </c>
    </row>
    <row r="6" spans="1:5">
      <c r="A6" s="109" t="s">
        <v>12</v>
      </c>
      <c r="B6" s="109"/>
      <c r="C6" s="109"/>
      <c r="D6" s="109"/>
      <c r="E6" s="65">
        <f>SUM(E3:E5)</f>
        <v>64484.639999999999</v>
      </c>
    </row>
  </sheetData>
  <mergeCells count="4">
    <mergeCell ref="A3:D3"/>
    <mergeCell ref="A4:D4"/>
    <mergeCell ref="A5:D5"/>
    <mergeCell ref="A6:D6"/>
  </mergeCells>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sqref="A1:F5"/>
    </sheetView>
  </sheetViews>
  <sheetFormatPr defaultRowHeight="14.4"/>
  <cols>
    <col min="3" max="3" width="21" customWidth="1"/>
  </cols>
  <sheetData>
    <row r="1" spans="1:6" ht="28.8">
      <c r="A1" s="66" t="s">
        <v>0</v>
      </c>
      <c r="B1" s="66" t="s">
        <v>1</v>
      </c>
      <c r="C1" s="66" t="s">
        <v>2</v>
      </c>
      <c r="D1" s="66" t="s">
        <v>3</v>
      </c>
      <c r="E1" s="66" t="s">
        <v>4</v>
      </c>
      <c r="F1" s="66" t="s">
        <v>5</v>
      </c>
    </row>
    <row r="2" spans="1:6" ht="48" customHeight="1">
      <c r="A2" s="3">
        <v>1</v>
      </c>
      <c r="B2" s="39">
        <v>663093</v>
      </c>
      <c r="C2" s="39" t="s">
        <v>44</v>
      </c>
      <c r="D2" s="3">
        <v>10</v>
      </c>
      <c r="E2" s="3">
        <v>2800</v>
      </c>
      <c r="F2" s="3">
        <f t="shared" ref="F2" si="0">D2*E2</f>
        <v>28000</v>
      </c>
    </row>
    <row r="3" spans="1:6">
      <c r="A3" s="109" t="s">
        <v>10</v>
      </c>
      <c r="B3" s="109"/>
      <c r="C3" s="109"/>
      <c r="D3" s="109"/>
      <c r="E3" s="109"/>
      <c r="F3" s="66">
        <f>SUM(F2)</f>
        <v>28000</v>
      </c>
    </row>
    <row r="4" spans="1:6">
      <c r="A4" s="109" t="s">
        <v>11</v>
      </c>
      <c r="B4" s="109"/>
      <c r="C4" s="109"/>
      <c r="D4" s="109"/>
      <c r="E4" s="109"/>
      <c r="F4" s="66">
        <f>F3*18%</f>
        <v>5040</v>
      </c>
    </row>
    <row r="5" spans="1:6">
      <c r="A5" s="109" t="s">
        <v>12</v>
      </c>
      <c r="B5" s="109"/>
      <c r="C5" s="109"/>
      <c r="D5" s="109"/>
      <c r="E5" s="109"/>
      <c r="F5" s="66">
        <f>SUM(F3:F4)</f>
        <v>33040</v>
      </c>
    </row>
  </sheetData>
  <mergeCells count="3">
    <mergeCell ref="A3:E3"/>
    <mergeCell ref="A4:E4"/>
    <mergeCell ref="A5:E5"/>
  </mergeCells>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sqref="A1:F5"/>
    </sheetView>
  </sheetViews>
  <sheetFormatPr defaultRowHeight="14.4"/>
  <cols>
    <col min="1" max="1" width="6.33203125" customWidth="1"/>
    <col min="2" max="2" width="14.44140625" customWidth="1"/>
    <col min="3" max="3" width="29.21875" customWidth="1"/>
    <col min="4" max="4" width="6.109375" customWidth="1"/>
    <col min="6" max="6" width="7.21875" customWidth="1"/>
  </cols>
  <sheetData>
    <row r="1" spans="1:6" ht="28.8" customHeight="1">
      <c r="A1" s="67" t="s">
        <v>0</v>
      </c>
      <c r="B1" s="67" t="s">
        <v>57</v>
      </c>
      <c r="C1" s="67" t="s">
        <v>2</v>
      </c>
      <c r="D1" s="67" t="s">
        <v>3</v>
      </c>
      <c r="E1" s="67" t="s">
        <v>4</v>
      </c>
      <c r="F1" s="67" t="s">
        <v>5</v>
      </c>
    </row>
    <row r="2" spans="1:6" ht="44.4" customHeight="1">
      <c r="A2" s="3">
        <v>1</v>
      </c>
      <c r="B2" s="39" t="s">
        <v>58</v>
      </c>
      <c r="C2" s="39" t="s">
        <v>59</v>
      </c>
      <c r="D2" s="3">
        <v>5</v>
      </c>
      <c r="E2" s="3">
        <v>9600</v>
      </c>
      <c r="F2" s="3">
        <f t="shared" ref="F2" si="0">D2*E2</f>
        <v>48000</v>
      </c>
    </row>
    <row r="3" spans="1:6">
      <c r="A3" s="109" t="s">
        <v>10</v>
      </c>
      <c r="B3" s="109"/>
      <c r="C3" s="109"/>
      <c r="D3" s="109"/>
      <c r="E3" s="109"/>
      <c r="F3" s="67">
        <f>SUM(F2)</f>
        <v>48000</v>
      </c>
    </row>
    <row r="4" spans="1:6">
      <c r="A4" s="109" t="s">
        <v>11</v>
      </c>
      <c r="B4" s="109"/>
      <c r="C4" s="109"/>
      <c r="D4" s="109"/>
      <c r="E4" s="109"/>
      <c r="F4" s="67">
        <f>F3*18%</f>
        <v>8640</v>
      </c>
    </row>
    <row r="5" spans="1:6">
      <c r="A5" s="109" t="s">
        <v>12</v>
      </c>
      <c r="B5" s="109"/>
      <c r="C5" s="109"/>
      <c r="D5" s="109"/>
      <c r="E5" s="109"/>
      <c r="F5" s="67">
        <f>SUM(F3:F4)</f>
        <v>56640</v>
      </c>
    </row>
  </sheetData>
  <mergeCells count="3">
    <mergeCell ref="A3:E3"/>
    <mergeCell ref="A4:E4"/>
    <mergeCell ref="A5:E5"/>
  </mergeCells>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sqref="A1:F5"/>
    </sheetView>
  </sheetViews>
  <sheetFormatPr defaultRowHeight="14.4"/>
  <cols>
    <col min="1" max="1" width="6" customWidth="1"/>
    <col min="2" max="2" width="13.6640625" customWidth="1"/>
    <col min="3" max="3" width="25.44140625" customWidth="1"/>
    <col min="4" max="4" width="4.77734375" customWidth="1"/>
  </cols>
  <sheetData>
    <row r="1" spans="1:6" ht="28.8">
      <c r="A1" s="68" t="s">
        <v>0</v>
      </c>
      <c r="B1" s="68" t="s">
        <v>57</v>
      </c>
      <c r="C1" s="68" t="s">
        <v>2</v>
      </c>
      <c r="D1" s="68" t="s">
        <v>3</v>
      </c>
      <c r="E1" s="68" t="s">
        <v>4</v>
      </c>
      <c r="F1" s="68" t="s">
        <v>5</v>
      </c>
    </row>
    <row r="2" spans="1:6" ht="38.4" customHeight="1">
      <c r="A2" s="3">
        <v>1</v>
      </c>
      <c r="B2" s="39" t="s">
        <v>60</v>
      </c>
      <c r="C2" s="39" t="s">
        <v>61</v>
      </c>
      <c r="D2" s="3">
        <v>10</v>
      </c>
      <c r="E2" s="3">
        <v>2075</v>
      </c>
      <c r="F2" s="3">
        <f t="shared" ref="F2" si="0">D2*E2</f>
        <v>20750</v>
      </c>
    </row>
    <row r="3" spans="1:6">
      <c r="A3" s="109" t="s">
        <v>10</v>
      </c>
      <c r="B3" s="109"/>
      <c r="C3" s="109"/>
      <c r="D3" s="109"/>
      <c r="E3" s="109"/>
      <c r="F3" s="68">
        <f>SUM(F2)</f>
        <v>20750</v>
      </c>
    </row>
    <row r="4" spans="1:6">
      <c r="A4" s="109" t="s">
        <v>11</v>
      </c>
      <c r="B4" s="109"/>
      <c r="C4" s="109"/>
      <c r="D4" s="109"/>
      <c r="E4" s="109"/>
      <c r="F4" s="68">
        <f>F3*18%</f>
        <v>3735</v>
      </c>
    </row>
    <row r="5" spans="1:6">
      <c r="A5" s="109" t="s">
        <v>12</v>
      </c>
      <c r="B5" s="109"/>
      <c r="C5" s="109"/>
      <c r="D5" s="109"/>
      <c r="E5" s="109"/>
      <c r="F5" s="68">
        <f>SUM(F3:F4)</f>
        <v>24485</v>
      </c>
    </row>
  </sheetData>
  <mergeCells count="3">
    <mergeCell ref="A3:E3"/>
    <mergeCell ref="A4:E4"/>
    <mergeCell ref="A5:E5"/>
  </mergeCells>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sqref="A1:F5"/>
    </sheetView>
  </sheetViews>
  <sheetFormatPr defaultRowHeight="14.4"/>
  <cols>
    <col min="3" max="3" width="21.88671875" customWidth="1"/>
  </cols>
  <sheetData>
    <row r="1" spans="1:6" ht="28.8">
      <c r="A1" s="69" t="s">
        <v>0</v>
      </c>
      <c r="B1" s="69" t="s">
        <v>1</v>
      </c>
      <c r="C1" s="69" t="s">
        <v>2</v>
      </c>
      <c r="D1" s="69" t="s">
        <v>3</v>
      </c>
      <c r="E1" s="69" t="s">
        <v>4</v>
      </c>
      <c r="F1" s="69" t="s">
        <v>5</v>
      </c>
    </row>
    <row r="2" spans="1:6" ht="28.8">
      <c r="A2" s="3">
        <v>1</v>
      </c>
      <c r="B2" s="3">
        <v>616026</v>
      </c>
      <c r="C2" s="3" t="s">
        <v>13</v>
      </c>
      <c r="D2" s="3">
        <v>10</v>
      </c>
      <c r="E2" s="3">
        <v>2245</v>
      </c>
      <c r="F2" s="3">
        <f t="shared" ref="F2" si="0">D2*E2</f>
        <v>22450</v>
      </c>
    </row>
    <row r="3" spans="1:6">
      <c r="A3" s="109" t="s">
        <v>10</v>
      </c>
      <c r="B3" s="109"/>
      <c r="C3" s="109"/>
      <c r="D3" s="109"/>
      <c r="E3" s="109"/>
      <c r="F3" s="69">
        <f>SUM(F2)</f>
        <v>22450</v>
      </c>
    </row>
    <row r="4" spans="1:6">
      <c r="A4" s="109" t="s">
        <v>11</v>
      </c>
      <c r="B4" s="109"/>
      <c r="C4" s="109"/>
      <c r="D4" s="109"/>
      <c r="E4" s="109"/>
      <c r="F4" s="69">
        <f>F3*18%</f>
        <v>4041</v>
      </c>
    </row>
    <row r="5" spans="1:6">
      <c r="A5" s="109" t="s">
        <v>12</v>
      </c>
      <c r="B5" s="109"/>
      <c r="C5" s="109"/>
      <c r="D5" s="109"/>
      <c r="E5" s="109"/>
      <c r="F5" s="69">
        <f>SUM(F3:F4)</f>
        <v>26491</v>
      </c>
    </row>
  </sheetData>
  <mergeCells count="3">
    <mergeCell ref="A3:E3"/>
    <mergeCell ref="A4:E4"/>
    <mergeCell ref="A5:E5"/>
  </mergeCells>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sqref="A1:F5"/>
    </sheetView>
  </sheetViews>
  <sheetFormatPr defaultRowHeight="14.4"/>
  <cols>
    <col min="2" max="2" width="18.21875" customWidth="1"/>
    <col min="3" max="3" width="23.44140625" customWidth="1"/>
    <col min="5" max="5" width="18.77734375" customWidth="1"/>
    <col min="6" max="6" width="6.5546875" customWidth="1"/>
  </cols>
  <sheetData>
    <row r="1" spans="1:6" ht="27.6" customHeight="1">
      <c r="A1" s="70" t="s">
        <v>0</v>
      </c>
      <c r="B1" s="70" t="s">
        <v>57</v>
      </c>
      <c r="C1" s="70" t="s">
        <v>2</v>
      </c>
      <c r="D1" s="70" t="s">
        <v>3</v>
      </c>
      <c r="E1" s="70" t="s">
        <v>4</v>
      </c>
      <c r="F1" s="70" t="s">
        <v>5</v>
      </c>
    </row>
    <row r="2" spans="1:6">
      <c r="A2" s="3">
        <v>1</v>
      </c>
      <c r="B2" s="39" t="s">
        <v>62</v>
      </c>
      <c r="C2" s="39" t="s">
        <v>63</v>
      </c>
      <c r="D2" s="3">
        <v>1</v>
      </c>
      <c r="E2" s="3">
        <v>8136</v>
      </c>
      <c r="F2" s="3">
        <f t="shared" ref="F2" si="0">D2*E2</f>
        <v>8136</v>
      </c>
    </row>
    <row r="3" spans="1:6">
      <c r="A3" s="109" t="s">
        <v>10</v>
      </c>
      <c r="B3" s="109"/>
      <c r="C3" s="109"/>
      <c r="D3" s="109"/>
      <c r="E3" s="109"/>
      <c r="F3" s="70">
        <f>SUM(F2)</f>
        <v>8136</v>
      </c>
    </row>
    <row r="4" spans="1:6">
      <c r="A4" s="109" t="s">
        <v>11</v>
      </c>
      <c r="B4" s="109"/>
      <c r="C4" s="109"/>
      <c r="D4" s="109"/>
      <c r="E4" s="109"/>
      <c r="F4" s="70">
        <f>F3*18%</f>
        <v>1464.48</v>
      </c>
    </row>
    <row r="5" spans="1:6">
      <c r="A5" s="109" t="s">
        <v>12</v>
      </c>
      <c r="B5" s="109"/>
      <c r="C5" s="109"/>
      <c r="D5" s="109"/>
      <c r="E5" s="109"/>
      <c r="F5" s="70">
        <f>SUM(F3:F4)</f>
        <v>9600.48</v>
      </c>
    </row>
  </sheetData>
  <mergeCells count="3">
    <mergeCell ref="A3:E3"/>
    <mergeCell ref="A4:E4"/>
    <mergeCell ref="A5:E5"/>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B26" sqref="B26"/>
    </sheetView>
  </sheetViews>
  <sheetFormatPr defaultRowHeight="14.4"/>
  <cols>
    <col min="1" max="1" width="6.6640625" customWidth="1"/>
    <col min="2" max="2" width="11.109375" customWidth="1"/>
    <col min="3" max="3" width="16.109375" customWidth="1"/>
    <col min="5" max="5" width="19.6640625" customWidth="1"/>
  </cols>
  <sheetData>
    <row r="1" spans="1:6" ht="28.8" customHeight="1">
      <c r="A1" s="15" t="s">
        <v>0</v>
      </c>
      <c r="B1" s="15" t="s">
        <v>1</v>
      </c>
      <c r="C1" s="15" t="s">
        <v>2</v>
      </c>
      <c r="D1" s="15" t="s">
        <v>3</v>
      </c>
      <c r="E1" s="15" t="s">
        <v>4</v>
      </c>
      <c r="F1" s="15" t="s">
        <v>5</v>
      </c>
    </row>
    <row r="2" spans="1:6" ht="43.2">
      <c r="A2" s="3">
        <v>1</v>
      </c>
      <c r="B2" s="3">
        <v>616026</v>
      </c>
      <c r="C2" s="3" t="s">
        <v>13</v>
      </c>
      <c r="D2" s="3">
        <v>10</v>
      </c>
      <c r="E2" s="3">
        <v>2245</v>
      </c>
      <c r="F2" s="3">
        <f t="shared" ref="F2" si="0">D2*E2</f>
        <v>22450</v>
      </c>
    </row>
    <row r="3" spans="1:6">
      <c r="A3" s="109" t="s">
        <v>10</v>
      </c>
      <c r="B3" s="109"/>
      <c r="C3" s="109"/>
      <c r="D3" s="109"/>
      <c r="E3" s="109"/>
      <c r="F3" s="15">
        <f>SUM(F2:F2)</f>
        <v>22450</v>
      </c>
    </row>
    <row r="4" spans="1:6">
      <c r="A4" s="109" t="s">
        <v>11</v>
      </c>
      <c r="B4" s="109"/>
      <c r="C4" s="109"/>
      <c r="D4" s="109"/>
      <c r="E4" s="109"/>
      <c r="F4" s="15">
        <f>F3*18%</f>
        <v>4041</v>
      </c>
    </row>
    <row r="5" spans="1:6">
      <c r="A5" s="109" t="s">
        <v>12</v>
      </c>
      <c r="B5" s="109"/>
      <c r="C5" s="109"/>
      <c r="D5" s="109"/>
      <c r="E5" s="109"/>
      <c r="F5" s="15">
        <f>SUM(F3:F4)</f>
        <v>26491</v>
      </c>
    </row>
  </sheetData>
  <mergeCells count="3">
    <mergeCell ref="A3:E3"/>
    <mergeCell ref="A4:E4"/>
    <mergeCell ref="A5:E5"/>
  </mergeCells>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
  <sheetViews>
    <sheetView workbookViewId="0">
      <selection activeCell="H10" sqref="H10"/>
    </sheetView>
  </sheetViews>
  <sheetFormatPr defaultRowHeight="14.4"/>
  <cols>
    <col min="1" max="1" width="6" style="7" customWidth="1"/>
    <col min="2" max="2" width="14" style="7" customWidth="1"/>
    <col min="3" max="3" width="38.88671875" style="7" customWidth="1"/>
    <col min="4" max="4" width="5.77734375" style="7" customWidth="1"/>
    <col min="5" max="5" width="17.21875" style="7" customWidth="1"/>
    <col min="6" max="6" width="6.44140625" style="7" customWidth="1"/>
    <col min="7" max="9" width="8.88671875" style="7"/>
    <col min="10" max="10" width="11.5546875" style="7" bestFit="1" customWidth="1"/>
    <col min="11" max="16384" width="8.88671875" style="7"/>
  </cols>
  <sheetData>
    <row r="1" spans="1:6" ht="28.8">
      <c r="A1" s="71" t="s">
        <v>0</v>
      </c>
      <c r="B1" s="71" t="s">
        <v>57</v>
      </c>
      <c r="C1" s="71" t="s">
        <v>2</v>
      </c>
      <c r="D1" s="71" t="s">
        <v>3</v>
      </c>
      <c r="E1" s="71" t="s">
        <v>4</v>
      </c>
      <c r="F1" s="71" t="s">
        <v>5</v>
      </c>
    </row>
    <row r="2" spans="1:6" ht="36.6" customHeight="1">
      <c r="A2" s="3">
        <v>1</v>
      </c>
      <c r="B2" s="39" t="s">
        <v>65</v>
      </c>
      <c r="C2" s="39" t="s">
        <v>64</v>
      </c>
      <c r="D2" s="3">
        <v>12</v>
      </c>
      <c r="E2" s="3">
        <v>2000</v>
      </c>
      <c r="F2" s="3">
        <f t="shared" ref="F2" si="0">D2*E2</f>
        <v>24000</v>
      </c>
    </row>
    <row r="3" spans="1:6">
      <c r="A3" s="110" t="s">
        <v>10</v>
      </c>
      <c r="B3" s="111"/>
      <c r="C3" s="111"/>
      <c r="D3" s="111"/>
      <c r="E3" s="112"/>
      <c r="F3" s="71">
        <f>SUM(F2)</f>
        <v>24000</v>
      </c>
    </row>
    <row r="4" spans="1:6">
      <c r="A4" s="109" t="s">
        <v>11</v>
      </c>
      <c r="B4" s="109"/>
      <c r="C4" s="109"/>
      <c r="D4" s="109"/>
      <c r="E4" s="109"/>
      <c r="F4" s="71">
        <f>F3*18%</f>
        <v>4320</v>
      </c>
    </row>
    <row r="5" spans="1:6">
      <c r="A5" s="109" t="s">
        <v>12</v>
      </c>
      <c r="B5" s="109"/>
      <c r="C5" s="109"/>
      <c r="D5" s="109"/>
      <c r="E5" s="109"/>
      <c r="F5" s="71">
        <f>SUM(F3:F4)</f>
        <v>28320</v>
      </c>
    </row>
    <row r="6" spans="1:6">
      <c r="F6" s="77">
        <f>F5+150</f>
        <v>28470</v>
      </c>
    </row>
  </sheetData>
  <mergeCells count="3">
    <mergeCell ref="A3:E3"/>
    <mergeCell ref="A4:E4"/>
    <mergeCell ref="A5:E5"/>
  </mergeCells>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5"/>
  <sheetViews>
    <sheetView workbookViewId="0">
      <selection activeCell="E23" sqref="E23"/>
    </sheetView>
  </sheetViews>
  <sheetFormatPr defaultRowHeight="14.4"/>
  <cols>
    <col min="1" max="1" width="8.88671875" style="21"/>
    <col min="2" max="2" width="32.5546875" style="21" customWidth="1"/>
    <col min="3" max="4" width="8.88671875" style="21"/>
    <col min="5" max="5" width="7.109375" style="21" customWidth="1"/>
    <col min="6" max="16384" width="8.88671875" style="21"/>
  </cols>
  <sheetData>
    <row r="1" spans="1:5" ht="28.8">
      <c r="A1" s="72" t="s">
        <v>0</v>
      </c>
      <c r="B1" s="72" t="s">
        <v>2</v>
      </c>
      <c r="C1" s="72" t="s">
        <v>3</v>
      </c>
      <c r="D1" s="72" t="s">
        <v>4</v>
      </c>
      <c r="E1" s="72" t="s">
        <v>5</v>
      </c>
    </row>
    <row r="2" spans="1:5">
      <c r="A2" s="3">
        <v>1</v>
      </c>
      <c r="B2" s="39" t="s">
        <v>73</v>
      </c>
      <c r="C2" s="120">
        <v>1</v>
      </c>
      <c r="D2" s="120">
        <v>84050</v>
      </c>
      <c r="E2" s="120">
        <f t="shared" ref="E2" si="0">C2*D2</f>
        <v>84050</v>
      </c>
    </row>
    <row r="3" spans="1:5">
      <c r="A3" s="3">
        <v>2</v>
      </c>
      <c r="B3" s="39" t="s">
        <v>74</v>
      </c>
      <c r="C3" s="121"/>
      <c r="D3" s="121"/>
      <c r="E3" s="121"/>
    </row>
    <row r="4" spans="1:5">
      <c r="A4" s="3">
        <v>3</v>
      </c>
      <c r="B4" s="3" t="s">
        <v>75</v>
      </c>
      <c r="C4" s="121"/>
      <c r="D4" s="121"/>
      <c r="E4" s="121"/>
    </row>
    <row r="5" spans="1:5">
      <c r="A5" s="3">
        <v>4</v>
      </c>
      <c r="B5" s="3" t="s">
        <v>76</v>
      </c>
      <c r="C5" s="121"/>
      <c r="D5" s="121"/>
      <c r="E5" s="121"/>
    </row>
    <row r="6" spans="1:5">
      <c r="A6" s="3">
        <v>5</v>
      </c>
      <c r="B6" s="3" t="s">
        <v>68</v>
      </c>
      <c r="C6" s="121"/>
      <c r="D6" s="121"/>
      <c r="E6" s="121"/>
    </row>
    <row r="7" spans="1:5">
      <c r="A7" s="3">
        <v>6</v>
      </c>
      <c r="B7" s="3" t="s">
        <v>69</v>
      </c>
      <c r="C7" s="121"/>
      <c r="D7" s="121"/>
      <c r="E7" s="121"/>
    </row>
    <row r="8" spans="1:5">
      <c r="A8" s="3">
        <v>7</v>
      </c>
      <c r="B8" s="3" t="s">
        <v>70</v>
      </c>
      <c r="C8" s="121"/>
      <c r="D8" s="121"/>
      <c r="E8" s="121"/>
    </row>
    <row r="9" spans="1:5" ht="28.8">
      <c r="A9" s="3">
        <v>8</v>
      </c>
      <c r="B9" s="3" t="s">
        <v>71</v>
      </c>
      <c r="C9" s="121"/>
      <c r="D9" s="121"/>
      <c r="E9" s="121"/>
    </row>
    <row r="10" spans="1:5">
      <c r="A10" s="3">
        <v>9</v>
      </c>
      <c r="B10" s="3" t="s">
        <v>72</v>
      </c>
      <c r="C10" s="122"/>
      <c r="D10" s="122"/>
      <c r="E10" s="122"/>
    </row>
    <row r="11" spans="1:5">
      <c r="A11" s="109" t="s">
        <v>10</v>
      </c>
      <c r="B11" s="109"/>
      <c r="C11" s="109"/>
      <c r="D11" s="109"/>
      <c r="E11" s="72">
        <f>SUM(E2:E3)</f>
        <v>84050</v>
      </c>
    </row>
    <row r="12" spans="1:5">
      <c r="A12" s="110" t="s">
        <v>77</v>
      </c>
      <c r="B12" s="111"/>
      <c r="C12" s="111"/>
      <c r="D12" s="112"/>
      <c r="E12" s="72">
        <v>40344</v>
      </c>
    </row>
    <row r="13" spans="1:5">
      <c r="A13" s="110" t="s">
        <v>78</v>
      </c>
      <c r="B13" s="111"/>
      <c r="C13" s="111"/>
      <c r="D13" s="112"/>
      <c r="E13" s="72">
        <v>43706</v>
      </c>
    </row>
    <row r="14" spans="1:5">
      <c r="A14" s="109" t="s">
        <v>11</v>
      </c>
      <c r="B14" s="109"/>
      <c r="C14" s="109"/>
      <c r="D14" s="109"/>
      <c r="E14" s="72">
        <f>E13*18%</f>
        <v>7867.08</v>
      </c>
    </row>
    <row r="15" spans="1:5">
      <c r="A15" s="109" t="s">
        <v>12</v>
      </c>
      <c r="B15" s="109"/>
      <c r="C15" s="109"/>
      <c r="D15" s="109"/>
      <c r="E15" s="72">
        <f>SUM(E13:E14)</f>
        <v>51573.08</v>
      </c>
    </row>
  </sheetData>
  <mergeCells count="8">
    <mergeCell ref="A11:D11"/>
    <mergeCell ref="A14:D14"/>
    <mergeCell ref="A15:D15"/>
    <mergeCell ref="C2:C10"/>
    <mergeCell ref="E2:E10"/>
    <mergeCell ref="D2:D10"/>
    <mergeCell ref="A12:D12"/>
    <mergeCell ref="A13:D13"/>
  </mergeCells>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
  <sheetViews>
    <sheetView workbookViewId="0">
      <selection sqref="A1:F6"/>
    </sheetView>
  </sheetViews>
  <sheetFormatPr defaultRowHeight="13.8"/>
  <cols>
    <col min="1" max="1" width="7.33203125" style="74" customWidth="1"/>
    <col min="2" max="2" width="16.5546875" style="74" customWidth="1"/>
    <col min="3" max="3" width="42.77734375" style="74" customWidth="1"/>
    <col min="4" max="4" width="5.44140625" style="74" customWidth="1"/>
    <col min="5" max="5" width="16.21875" style="74" customWidth="1"/>
    <col min="6" max="6" width="8.33203125" style="74" customWidth="1"/>
    <col min="7" max="16384" width="8.88671875" style="74"/>
  </cols>
  <sheetData>
    <row r="1" spans="1:6" ht="25.2" customHeight="1">
      <c r="A1" s="73" t="s">
        <v>0</v>
      </c>
      <c r="B1" s="73" t="s">
        <v>57</v>
      </c>
      <c r="C1" s="73" t="s">
        <v>2</v>
      </c>
      <c r="D1" s="73" t="s">
        <v>3</v>
      </c>
      <c r="E1" s="73" t="s">
        <v>4</v>
      </c>
      <c r="F1" s="73" t="s">
        <v>5</v>
      </c>
    </row>
    <row r="2" spans="1:6" ht="25.2" customHeight="1">
      <c r="A2" s="9">
        <v>1</v>
      </c>
      <c r="B2" s="75" t="s">
        <v>66</v>
      </c>
      <c r="C2" s="75" t="s">
        <v>67</v>
      </c>
      <c r="D2" s="9">
        <v>4</v>
      </c>
      <c r="E2" s="9">
        <v>30500</v>
      </c>
      <c r="F2" s="9">
        <f t="shared" ref="F2:F3" si="0">D2*E2</f>
        <v>122000</v>
      </c>
    </row>
    <row r="3" spans="1:6" ht="33.6" customHeight="1">
      <c r="A3" s="9">
        <v>2</v>
      </c>
      <c r="B3" s="74" t="s">
        <v>79</v>
      </c>
      <c r="C3" s="75" t="s">
        <v>81</v>
      </c>
      <c r="D3" s="9">
        <v>4</v>
      </c>
      <c r="E3" s="9">
        <v>8350</v>
      </c>
      <c r="F3" s="9">
        <f t="shared" si="0"/>
        <v>33400</v>
      </c>
    </row>
    <row r="4" spans="1:6">
      <c r="A4" s="113" t="s">
        <v>10</v>
      </c>
      <c r="B4" s="113"/>
      <c r="C4" s="113"/>
      <c r="D4" s="113"/>
      <c r="E4" s="113"/>
      <c r="F4" s="73">
        <f>SUM(F2:F3)</f>
        <v>155400</v>
      </c>
    </row>
    <row r="5" spans="1:6">
      <c r="A5" s="113" t="s">
        <v>11</v>
      </c>
      <c r="B5" s="113"/>
      <c r="C5" s="113"/>
      <c r="D5" s="113"/>
      <c r="E5" s="113"/>
      <c r="F5" s="73">
        <f>F4*18%</f>
        <v>27972</v>
      </c>
    </row>
    <row r="6" spans="1:6">
      <c r="A6" s="113" t="s">
        <v>12</v>
      </c>
      <c r="B6" s="113"/>
      <c r="C6" s="113"/>
      <c r="D6" s="113"/>
      <c r="E6" s="113"/>
      <c r="F6" s="73">
        <f>SUM(F4:F5)</f>
        <v>183372</v>
      </c>
    </row>
    <row r="12" spans="1:6" ht="14.4">
      <c r="B12" s="76" t="s">
        <v>80</v>
      </c>
    </row>
  </sheetData>
  <mergeCells count="3">
    <mergeCell ref="A4:E4"/>
    <mergeCell ref="A5:E5"/>
    <mergeCell ref="A6:E6"/>
  </mergeCells>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F16" sqref="F16"/>
    </sheetView>
  </sheetViews>
  <sheetFormatPr defaultRowHeight="14.4"/>
  <cols>
    <col min="3" max="3" width="23.5546875" customWidth="1"/>
  </cols>
  <sheetData>
    <row r="1" spans="1:6" ht="28.8">
      <c r="A1" s="78" t="s">
        <v>0</v>
      </c>
      <c r="B1" s="78" t="s">
        <v>1</v>
      </c>
      <c r="C1" s="78" t="s">
        <v>2</v>
      </c>
      <c r="D1" s="78" t="s">
        <v>3</v>
      </c>
      <c r="E1" s="78" t="s">
        <v>4</v>
      </c>
      <c r="F1" s="78" t="s">
        <v>5</v>
      </c>
    </row>
    <row r="2" spans="1:6" ht="30" customHeight="1">
      <c r="A2" s="3">
        <v>1</v>
      </c>
      <c r="B2" s="3">
        <v>616026</v>
      </c>
      <c r="C2" s="3" t="s">
        <v>13</v>
      </c>
      <c r="D2" s="3">
        <v>10</v>
      </c>
      <c r="E2" s="3">
        <v>2245</v>
      </c>
      <c r="F2" s="3">
        <f t="shared" ref="F2" si="0">D2*E2</f>
        <v>22450</v>
      </c>
    </row>
    <row r="3" spans="1:6">
      <c r="A3" s="109" t="s">
        <v>10</v>
      </c>
      <c r="B3" s="109"/>
      <c r="C3" s="109"/>
      <c r="D3" s="109"/>
      <c r="E3" s="109"/>
      <c r="F3" s="78">
        <f>SUM(F2)</f>
        <v>22450</v>
      </c>
    </row>
    <row r="4" spans="1:6">
      <c r="A4" s="109" t="s">
        <v>11</v>
      </c>
      <c r="B4" s="109"/>
      <c r="C4" s="109"/>
      <c r="D4" s="109"/>
      <c r="E4" s="109"/>
      <c r="F4" s="78">
        <f>F3*18%</f>
        <v>4041</v>
      </c>
    </row>
    <row r="5" spans="1:6">
      <c r="A5" s="109" t="s">
        <v>12</v>
      </c>
      <c r="B5" s="109"/>
      <c r="C5" s="109"/>
      <c r="D5" s="109"/>
      <c r="E5" s="109"/>
      <c r="F5" s="78">
        <f>SUM(F3:F4)</f>
        <v>26491</v>
      </c>
    </row>
  </sheetData>
  <mergeCells count="3">
    <mergeCell ref="A3:E3"/>
    <mergeCell ref="A4:E4"/>
    <mergeCell ref="A5:E5"/>
  </mergeCells>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6"/>
  <sheetViews>
    <sheetView workbookViewId="0">
      <selection sqref="A1:E6"/>
    </sheetView>
  </sheetViews>
  <sheetFormatPr defaultRowHeight="14.4"/>
  <cols>
    <col min="1" max="1" width="6.6640625" customWidth="1"/>
    <col min="2" max="2" width="40.77734375" customWidth="1"/>
    <col min="3" max="3" width="6" customWidth="1"/>
    <col min="4" max="4" width="14.109375" customWidth="1"/>
    <col min="5" max="5" width="6.33203125" customWidth="1"/>
  </cols>
  <sheetData>
    <row r="1" spans="1:10" ht="29.4" customHeight="1">
      <c r="A1" s="79" t="s">
        <v>0</v>
      </c>
      <c r="B1" s="79" t="s">
        <v>2</v>
      </c>
      <c r="C1" s="79" t="s">
        <v>3</v>
      </c>
      <c r="D1" s="79" t="s">
        <v>4</v>
      </c>
      <c r="E1" s="79" t="s">
        <v>5</v>
      </c>
    </row>
    <row r="2" spans="1:10" ht="31.2" customHeight="1">
      <c r="A2" s="9">
        <v>1</v>
      </c>
      <c r="B2" s="75" t="s">
        <v>83</v>
      </c>
      <c r="C2" s="9">
        <v>1</v>
      </c>
      <c r="D2" s="9">
        <v>933</v>
      </c>
      <c r="E2" s="9">
        <f t="shared" ref="E2:E3" si="0">C2*D2</f>
        <v>933</v>
      </c>
    </row>
    <row r="3" spans="1:10" ht="26.4" customHeight="1">
      <c r="A3" s="9">
        <v>2</v>
      </c>
      <c r="B3" s="75" t="s">
        <v>82</v>
      </c>
      <c r="C3" s="9">
        <v>6</v>
      </c>
      <c r="D3" s="9">
        <v>98</v>
      </c>
      <c r="E3" s="9">
        <f t="shared" si="0"/>
        <v>588</v>
      </c>
    </row>
    <row r="4" spans="1:10">
      <c r="A4" s="113" t="s">
        <v>10</v>
      </c>
      <c r="B4" s="113"/>
      <c r="C4" s="113"/>
      <c r="D4" s="113"/>
      <c r="E4" s="79">
        <f>SUM(E2:E3)</f>
        <v>1521</v>
      </c>
    </row>
    <row r="5" spans="1:10">
      <c r="A5" s="113" t="s">
        <v>11</v>
      </c>
      <c r="B5" s="113"/>
      <c r="C5" s="113"/>
      <c r="D5" s="113"/>
      <c r="E5" s="79">
        <f>E4*18%</f>
        <v>273.77999999999997</v>
      </c>
    </row>
    <row r="6" spans="1:10">
      <c r="A6" s="113" t="s">
        <v>12</v>
      </c>
      <c r="B6" s="113"/>
      <c r="C6" s="113"/>
      <c r="D6" s="113"/>
      <c r="E6" s="79">
        <f>SUM(E4:E5)</f>
        <v>1794.78</v>
      </c>
    </row>
    <row r="10" spans="1:10" ht="27.6">
      <c r="A10" s="80" t="s">
        <v>0</v>
      </c>
      <c r="B10" s="80" t="s">
        <v>2</v>
      </c>
      <c r="C10" s="80" t="s">
        <v>3</v>
      </c>
      <c r="D10" s="80" t="s">
        <v>4</v>
      </c>
      <c r="E10" s="80" t="s">
        <v>5</v>
      </c>
    </row>
    <row r="11" spans="1:10" ht="27.6">
      <c r="A11" s="9">
        <v>1</v>
      </c>
      <c r="B11" s="75" t="s">
        <v>83</v>
      </c>
      <c r="C11" s="9">
        <v>1</v>
      </c>
      <c r="D11" s="9">
        <v>1906.78</v>
      </c>
      <c r="E11" s="9">
        <f t="shared" ref="E11:E12" si="1">C11*D11</f>
        <v>1906.78</v>
      </c>
    </row>
    <row r="12" spans="1:10" ht="27.6">
      <c r="A12" s="9">
        <v>2</v>
      </c>
      <c r="B12" s="75" t="s">
        <v>82</v>
      </c>
      <c r="C12" s="9">
        <v>6</v>
      </c>
      <c r="D12" s="9">
        <v>97.48</v>
      </c>
      <c r="E12" s="9">
        <f t="shared" si="1"/>
        <v>584.88</v>
      </c>
      <c r="I12">
        <f>2250/1.18</f>
        <v>1906.7796610169491</v>
      </c>
    </row>
    <row r="13" spans="1:10">
      <c r="A13" s="113" t="s">
        <v>10</v>
      </c>
      <c r="B13" s="113"/>
      <c r="C13" s="113"/>
      <c r="D13" s="113"/>
      <c r="E13" s="80">
        <f>SUM(E11:E12)</f>
        <v>2491.66</v>
      </c>
    </row>
    <row r="14" spans="1:10">
      <c r="A14" s="113" t="s">
        <v>11</v>
      </c>
      <c r="B14" s="113"/>
      <c r="C14" s="113"/>
      <c r="D14" s="113"/>
      <c r="E14" s="80">
        <f>E13*18%</f>
        <v>448.49879999999996</v>
      </c>
    </row>
    <row r="15" spans="1:10">
      <c r="A15" s="113" t="s">
        <v>12</v>
      </c>
      <c r="B15" s="113"/>
      <c r="C15" s="113"/>
      <c r="D15" s="113"/>
      <c r="E15" s="80">
        <f>SUM(E13:E14)</f>
        <v>2940.1587999999997</v>
      </c>
      <c r="G15">
        <f>E15-E6</f>
        <v>1145.3787999999997</v>
      </c>
    </row>
    <row r="16" spans="1:10">
      <c r="J16">
        <f>2250-1100</f>
        <v>1150</v>
      </c>
    </row>
  </sheetData>
  <mergeCells count="6">
    <mergeCell ref="A15:D15"/>
    <mergeCell ref="A4:D4"/>
    <mergeCell ref="A5:D5"/>
    <mergeCell ref="A6:D6"/>
    <mergeCell ref="A13:D13"/>
    <mergeCell ref="A14:D14"/>
  </mergeCells>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3"/>
  <sheetViews>
    <sheetView topLeftCell="A12" workbookViewId="0">
      <selection activeCell="P20" sqref="P20"/>
    </sheetView>
  </sheetViews>
  <sheetFormatPr defaultRowHeight="13.2"/>
  <cols>
    <col min="1" max="1" width="4.6640625" style="23" customWidth="1"/>
    <col min="2" max="2" width="11.109375" style="23" customWidth="1"/>
    <col min="3" max="3" width="9.88671875" style="23" customWidth="1"/>
    <col min="4" max="4" width="8.5546875" style="23" customWidth="1"/>
    <col min="5" max="5" width="6.33203125" style="23" customWidth="1"/>
    <col min="6" max="6" width="16.44140625" style="23" customWidth="1"/>
    <col min="7" max="7" width="5.109375" style="23" customWidth="1"/>
    <col min="8" max="8" width="5.44140625" style="23" customWidth="1"/>
    <col min="9" max="9" width="4.6640625" style="23" customWidth="1"/>
    <col min="10" max="10" width="8" style="23" customWidth="1"/>
    <col min="11" max="11" width="7.77734375" style="23" customWidth="1"/>
    <col min="12" max="12" width="6.88671875" style="23" customWidth="1"/>
    <col min="13" max="13" width="8.88671875" style="23"/>
    <col min="14" max="15" width="10.5546875" style="23" bestFit="1" customWidth="1"/>
    <col min="16" max="16384" width="8.88671875" style="23"/>
  </cols>
  <sheetData>
    <row r="1" spans="1:15" ht="16.2" customHeight="1">
      <c r="A1" s="123" t="s">
        <v>84</v>
      </c>
      <c r="B1" s="123" t="s">
        <v>149</v>
      </c>
      <c r="C1" s="123" t="s">
        <v>85</v>
      </c>
      <c r="D1" s="123" t="s">
        <v>86</v>
      </c>
      <c r="E1" s="123" t="s">
        <v>87</v>
      </c>
      <c r="F1" s="123" t="s">
        <v>88</v>
      </c>
      <c r="G1" s="124" t="s">
        <v>89</v>
      </c>
      <c r="H1" s="125"/>
      <c r="I1" s="123" t="s">
        <v>26</v>
      </c>
      <c r="J1" s="123" t="s">
        <v>98</v>
      </c>
      <c r="K1" s="114" t="s">
        <v>10</v>
      </c>
    </row>
    <row r="2" spans="1:15" ht="12" customHeight="1">
      <c r="A2" s="123"/>
      <c r="B2" s="123"/>
      <c r="C2" s="123"/>
      <c r="D2" s="123"/>
      <c r="E2" s="123"/>
      <c r="F2" s="123"/>
      <c r="G2" s="90" t="s">
        <v>90</v>
      </c>
      <c r="H2" s="90" t="s">
        <v>91</v>
      </c>
      <c r="I2" s="123"/>
      <c r="J2" s="123"/>
      <c r="K2" s="114"/>
    </row>
    <row r="3" spans="1:15" ht="82.2" customHeight="1">
      <c r="A3" s="14">
        <v>1</v>
      </c>
      <c r="B3" s="14" t="s">
        <v>150</v>
      </c>
      <c r="C3" s="14" t="s">
        <v>92</v>
      </c>
      <c r="D3" s="14" t="s">
        <v>93</v>
      </c>
      <c r="E3" s="14" t="s">
        <v>152</v>
      </c>
      <c r="F3" s="14" t="s">
        <v>94</v>
      </c>
      <c r="G3" s="14">
        <v>4250</v>
      </c>
      <c r="H3" s="14">
        <v>2600</v>
      </c>
      <c r="I3" s="14">
        <v>1</v>
      </c>
      <c r="J3" s="91">
        <v>119402.8</v>
      </c>
      <c r="K3" s="13">
        <f>I3*J3</f>
        <v>119402.8</v>
      </c>
      <c r="N3" s="23">
        <f>140473.84*15%</f>
        <v>21071.075999999997</v>
      </c>
      <c r="O3" s="23">
        <f>140473.84-N3</f>
        <v>119402.764</v>
      </c>
    </row>
    <row r="4" spans="1:15" ht="69.599999999999994" customHeight="1">
      <c r="A4" s="14">
        <v>2</v>
      </c>
      <c r="B4" s="14" t="s">
        <v>151</v>
      </c>
      <c r="C4" s="14" t="s">
        <v>95</v>
      </c>
      <c r="D4" s="14" t="s">
        <v>96</v>
      </c>
      <c r="E4" s="14" t="s">
        <v>153</v>
      </c>
      <c r="F4" s="14" t="s">
        <v>97</v>
      </c>
      <c r="G4" s="14">
        <v>3200</v>
      </c>
      <c r="H4" s="14">
        <v>2120</v>
      </c>
      <c r="I4" s="14">
        <v>1</v>
      </c>
      <c r="J4" s="91">
        <v>58939.8</v>
      </c>
      <c r="K4" s="13">
        <f t="shared" ref="K4:K5" si="0">I4*J4</f>
        <v>58939.8</v>
      </c>
      <c r="N4" s="23">
        <f>69341*15%</f>
        <v>10401.15</v>
      </c>
      <c r="O4" s="23">
        <f>69341-N4</f>
        <v>58939.85</v>
      </c>
    </row>
    <row r="5" spans="1:15" ht="87.6" customHeight="1">
      <c r="A5" s="14">
        <v>3</v>
      </c>
      <c r="B5" s="14" t="s">
        <v>150</v>
      </c>
      <c r="C5" s="14" t="s">
        <v>95</v>
      </c>
      <c r="D5" s="14" t="s">
        <v>93</v>
      </c>
      <c r="E5" s="14" t="s">
        <v>154</v>
      </c>
      <c r="F5" s="14" t="s">
        <v>99</v>
      </c>
      <c r="G5" s="14">
        <v>2800</v>
      </c>
      <c r="H5" s="14">
        <v>2120</v>
      </c>
      <c r="I5" s="14">
        <v>1</v>
      </c>
      <c r="J5" s="91">
        <v>65759.899999999994</v>
      </c>
      <c r="K5" s="13">
        <f t="shared" si="0"/>
        <v>65759.899999999994</v>
      </c>
      <c r="N5" s="23">
        <f>77364.69*15%</f>
        <v>11604.7035</v>
      </c>
      <c r="O5" s="23">
        <f>77364.69-N5</f>
        <v>65759.986499999999</v>
      </c>
    </row>
    <row r="6" spans="1:15" ht="14.4" customHeight="1">
      <c r="A6" s="114" t="s">
        <v>10</v>
      </c>
      <c r="B6" s="114"/>
      <c r="C6" s="114"/>
      <c r="D6" s="114"/>
      <c r="E6" s="114"/>
      <c r="F6" s="114"/>
      <c r="G6" s="114"/>
      <c r="H6" s="114"/>
      <c r="I6" s="114"/>
      <c r="J6" s="114"/>
      <c r="K6" s="88">
        <f>SUM(K3:K5)</f>
        <v>244102.5</v>
      </c>
    </row>
    <row r="7" spans="1:15" ht="14.4" customHeight="1">
      <c r="A7" s="114" t="s">
        <v>11</v>
      </c>
      <c r="B7" s="114"/>
      <c r="C7" s="114"/>
      <c r="D7" s="114"/>
      <c r="E7" s="114"/>
      <c r="F7" s="114"/>
      <c r="G7" s="114"/>
      <c r="H7" s="114"/>
      <c r="I7" s="114"/>
      <c r="J7" s="114"/>
      <c r="K7" s="88">
        <f>K6*18%</f>
        <v>43938.45</v>
      </c>
    </row>
    <row r="8" spans="1:15" ht="13.2" customHeight="1">
      <c r="A8" s="114" t="s">
        <v>12</v>
      </c>
      <c r="B8" s="114"/>
      <c r="C8" s="114"/>
      <c r="D8" s="114"/>
      <c r="E8" s="114"/>
      <c r="F8" s="114"/>
      <c r="G8" s="114"/>
      <c r="H8" s="114"/>
      <c r="I8" s="114"/>
      <c r="J8" s="114"/>
      <c r="K8" s="88">
        <f>SUM(K6:K7)</f>
        <v>288040.95</v>
      </c>
    </row>
    <row r="16" spans="1:15">
      <c r="A16" s="123" t="s">
        <v>84</v>
      </c>
      <c r="B16" s="123" t="s">
        <v>149</v>
      </c>
      <c r="C16" s="123" t="s">
        <v>85</v>
      </c>
      <c r="D16" s="123" t="s">
        <v>86</v>
      </c>
      <c r="E16" s="123" t="s">
        <v>87</v>
      </c>
      <c r="F16" s="123" t="s">
        <v>88</v>
      </c>
      <c r="G16" s="124" t="s">
        <v>89</v>
      </c>
      <c r="H16" s="125"/>
      <c r="I16" s="123" t="s">
        <v>26</v>
      </c>
      <c r="J16" s="123" t="s">
        <v>98</v>
      </c>
      <c r="K16" s="114" t="s">
        <v>155</v>
      </c>
      <c r="L16" s="114" t="s">
        <v>10</v>
      </c>
    </row>
    <row r="17" spans="1:12" ht="28.8" customHeight="1">
      <c r="A17" s="123"/>
      <c r="B17" s="123"/>
      <c r="C17" s="123"/>
      <c r="D17" s="123"/>
      <c r="E17" s="123"/>
      <c r="F17" s="123"/>
      <c r="G17" s="90" t="s">
        <v>90</v>
      </c>
      <c r="H17" s="90" t="s">
        <v>91</v>
      </c>
      <c r="I17" s="123"/>
      <c r="J17" s="123"/>
      <c r="K17" s="114"/>
      <c r="L17" s="114"/>
    </row>
    <row r="18" spans="1:12" ht="79.2">
      <c r="A18" s="14">
        <v>1</v>
      </c>
      <c r="B18" s="14" t="s">
        <v>150</v>
      </c>
      <c r="C18" s="14" t="s">
        <v>92</v>
      </c>
      <c r="D18" s="14" t="s">
        <v>93</v>
      </c>
      <c r="E18" s="14" t="s">
        <v>152</v>
      </c>
      <c r="F18" s="14" t="s">
        <v>94</v>
      </c>
      <c r="G18" s="14">
        <v>4250</v>
      </c>
      <c r="H18" s="14">
        <v>2600</v>
      </c>
      <c r="I18" s="14">
        <v>1</v>
      </c>
      <c r="J18" s="13">
        <v>140473.84</v>
      </c>
      <c r="K18" s="13">
        <f>J18*15%</f>
        <v>21071.075999999997</v>
      </c>
      <c r="L18" s="13">
        <f>J18-K18</f>
        <v>119402.764</v>
      </c>
    </row>
    <row r="19" spans="1:12" ht="79.2">
      <c r="A19" s="14">
        <v>2</v>
      </c>
      <c r="B19" s="14" t="s">
        <v>151</v>
      </c>
      <c r="C19" s="14" t="s">
        <v>95</v>
      </c>
      <c r="D19" s="14" t="s">
        <v>96</v>
      </c>
      <c r="E19" s="14" t="s">
        <v>153</v>
      </c>
      <c r="F19" s="14" t="s">
        <v>97</v>
      </c>
      <c r="G19" s="14">
        <v>3200</v>
      </c>
      <c r="H19" s="14">
        <v>2120</v>
      </c>
      <c r="I19" s="14">
        <v>1</v>
      </c>
      <c r="J19" s="13">
        <v>69341</v>
      </c>
      <c r="K19" s="13">
        <f t="shared" ref="K19:K20" si="1">J19*15%</f>
        <v>10401.15</v>
      </c>
      <c r="L19" s="13">
        <f t="shared" ref="L19:L20" si="2">J19-K19</f>
        <v>58939.85</v>
      </c>
    </row>
    <row r="20" spans="1:12" ht="79.2">
      <c r="A20" s="14">
        <v>3</v>
      </c>
      <c r="B20" s="14" t="s">
        <v>150</v>
      </c>
      <c r="C20" s="14" t="s">
        <v>95</v>
      </c>
      <c r="D20" s="14" t="s">
        <v>93</v>
      </c>
      <c r="E20" s="14" t="s">
        <v>154</v>
      </c>
      <c r="F20" s="14" t="s">
        <v>99</v>
      </c>
      <c r="G20" s="14">
        <v>2800</v>
      </c>
      <c r="H20" s="14">
        <v>2120</v>
      </c>
      <c r="I20" s="14">
        <v>1</v>
      </c>
      <c r="J20" s="13">
        <v>77364.69</v>
      </c>
      <c r="K20" s="13">
        <f t="shared" si="1"/>
        <v>11604.7035</v>
      </c>
      <c r="L20" s="13">
        <f t="shared" si="2"/>
        <v>65759.986499999999</v>
      </c>
    </row>
    <row r="21" spans="1:12">
      <c r="A21" s="115" t="s">
        <v>10</v>
      </c>
      <c r="B21" s="117"/>
      <c r="C21" s="117"/>
      <c r="D21" s="117"/>
      <c r="E21" s="117"/>
      <c r="F21" s="117"/>
      <c r="G21" s="117"/>
      <c r="H21" s="117"/>
      <c r="I21" s="117"/>
      <c r="J21" s="117"/>
      <c r="K21" s="118"/>
      <c r="L21" s="88">
        <f>SUM(L18:L20)</f>
        <v>244102.6005</v>
      </c>
    </row>
    <row r="22" spans="1:12" ht="13.2" customHeight="1">
      <c r="A22" s="115" t="s">
        <v>11</v>
      </c>
      <c r="B22" s="117"/>
      <c r="C22" s="117"/>
      <c r="D22" s="117"/>
      <c r="E22" s="117"/>
      <c r="F22" s="117"/>
      <c r="G22" s="117"/>
      <c r="H22" s="117"/>
      <c r="I22" s="117"/>
      <c r="J22" s="117"/>
      <c r="K22" s="118"/>
      <c r="L22" s="88">
        <f>L21*18%</f>
        <v>43938.468089999995</v>
      </c>
    </row>
    <row r="23" spans="1:12" ht="13.2" customHeight="1">
      <c r="A23" s="115" t="s">
        <v>12</v>
      </c>
      <c r="B23" s="117"/>
      <c r="C23" s="117"/>
      <c r="D23" s="117"/>
      <c r="E23" s="117"/>
      <c r="F23" s="117"/>
      <c r="G23" s="117"/>
      <c r="H23" s="117"/>
      <c r="I23" s="117"/>
      <c r="J23" s="117"/>
      <c r="K23" s="118"/>
      <c r="L23" s="88">
        <f>SUM(L21:L22)</f>
        <v>288041.06858999998</v>
      </c>
    </row>
  </sheetData>
  <mergeCells count="27">
    <mergeCell ref="A21:K21"/>
    <mergeCell ref="A22:K22"/>
    <mergeCell ref="A23:K23"/>
    <mergeCell ref="F16:F17"/>
    <mergeCell ref="G16:H16"/>
    <mergeCell ref="I16:I17"/>
    <mergeCell ref="J16:J17"/>
    <mergeCell ref="L16:L17"/>
    <mergeCell ref="A16:A17"/>
    <mergeCell ref="B16:B17"/>
    <mergeCell ref="C16:C17"/>
    <mergeCell ref="D16:D17"/>
    <mergeCell ref="E16:E17"/>
    <mergeCell ref="K16:K17"/>
    <mergeCell ref="K1:K2"/>
    <mergeCell ref="A1:A2"/>
    <mergeCell ref="B1:B2"/>
    <mergeCell ref="C1:C2"/>
    <mergeCell ref="D1:D2"/>
    <mergeCell ref="E1:E2"/>
    <mergeCell ref="F1:F2"/>
    <mergeCell ref="A6:J6"/>
    <mergeCell ref="A7:J7"/>
    <mergeCell ref="A8:J8"/>
    <mergeCell ref="I1:I2"/>
    <mergeCell ref="J1:J2"/>
    <mergeCell ref="G1:H1"/>
  </mergeCells>
  <pageMargins left="0.7" right="0.7" top="0.75" bottom="0.75" header="0.3" footer="0.3"/>
  <pageSetup paperSize="9" orientation="portrait" horizontalDpi="0" verticalDpi="0" r:id="rId1"/>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5"/>
  <sheetViews>
    <sheetView topLeftCell="A37" workbookViewId="0">
      <selection sqref="A1:E47"/>
    </sheetView>
  </sheetViews>
  <sheetFormatPr defaultRowHeight="13.8"/>
  <cols>
    <col min="1" max="1" width="7.21875" style="74" customWidth="1"/>
    <col min="2" max="2" width="59.21875" style="74" customWidth="1"/>
    <col min="3" max="16384" width="8.88671875" style="74"/>
  </cols>
  <sheetData>
    <row r="1" spans="1:5" ht="27.6">
      <c r="A1" s="81" t="s">
        <v>0</v>
      </c>
      <c r="B1" s="81" t="s">
        <v>116</v>
      </c>
      <c r="C1" s="81" t="s">
        <v>3</v>
      </c>
      <c r="D1" s="81" t="s">
        <v>4</v>
      </c>
      <c r="E1" s="81" t="s">
        <v>5</v>
      </c>
    </row>
    <row r="2" spans="1:5" ht="14.4" customHeight="1">
      <c r="A2" s="126">
        <v>1</v>
      </c>
      <c r="B2" s="74" t="s">
        <v>117</v>
      </c>
      <c r="C2" s="126">
        <v>1</v>
      </c>
      <c r="D2" s="126">
        <v>150000</v>
      </c>
      <c r="E2" s="126">
        <f>C2*D2</f>
        <v>150000</v>
      </c>
    </row>
    <row r="3" spans="1:5" ht="13.2" customHeight="1">
      <c r="A3" s="127"/>
      <c r="B3" s="75" t="s">
        <v>100</v>
      </c>
      <c r="C3" s="127"/>
      <c r="D3" s="127"/>
      <c r="E3" s="127"/>
    </row>
    <row r="4" spans="1:5">
      <c r="A4" s="127"/>
      <c r="B4" s="9" t="s">
        <v>101</v>
      </c>
      <c r="C4" s="127"/>
      <c r="D4" s="127"/>
      <c r="E4" s="127"/>
    </row>
    <row r="5" spans="1:5">
      <c r="A5" s="127"/>
      <c r="B5" s="9" t="s">
        <v>102</v>
      </c>
      <c r="C5" s="127"/>
      <c r="D5" s="127"/>
      <c r="E5" s="127"/>
    </row>
    <row r="6" spans="1:5">
      <c r="A6" s="127"/>
      <c r="B6" s="9" t="s">
        <v>103</v>
      </c>
      <c r="C6" s="127"/>
      <c r="D6" s="127"/>
      <c r="E6" s="127"/>
    </row>
    <row r="7" spans="1:5">
      <c r="A7" s="127"/>
      <c r="B7" s="9" t="s">
        <v>104</v>
      </c>
      <c r="C7" s="127"/>
      <c r="D7" s="127"/>
      <c r="E7" s="127"/>
    </row>
    <row r="8" spans="1:5">
      <c r="A8" s="127"/>
      <c r="B8" s="9" t="s">
        <v>105</v>
      </c>
      <c r="C8" s="127"/>
      <c r="D8" s="127"/>
      <c r="E8" s="127"/>
    </row>
    <row r="9" spans="1:5">
      <c r="A9" s="127"/>
      <c r="B9" s="9" t="s">
        <v>106</v>
      </c>
      <c r="C9" s="127"/>
      <c r="D9" s="127"/>
      <c r="E9" s="127"/>
    </row>
    <row r="10" spans="1:5">
      <c r="A10" s="127"/>
      <c r="B10" s="9" t="s">
        <v>107</v>
      </c>
      <c r="C10" s="127"/>
      <c r="D10" s="127"/>
      <c r="E10" s="127"/>
    </row>
    <row r="11" spans="1:5">
      <c r="A11" s="127"/>
      <c r="B11" s="9" t="s">
        <v>108</v>
      </c>
      <c r="C11" s="127"/>
      <c r="D11" s="127"/>
      <c r="E11" s="127"/>
    </row>
    <row r="12" spans="1:5">
      <c r="A12" s="127"/>
      <c r="B12" s="9" t="s">
        <v>109</v>
      </c>
      <c r="C12" s="127"/>
      <c r="D12" s="127"/>
      <c r="E12" s="127"/>
    </row>
    <row r="13" spans="1:5">
      <c r="A13" s="127"/>
      <c r="B13" s="9" t="s">
        <v>110</v>
      </c>
      <c r="C13" s="127"/>
      <c r="D13" s="127"/>
      <c r="E13" s="127"/>
    </row>
    <row r="14" spans="1:5">
      <c r="A14" s="127"/>
      <c r="B14" s="9" t="s">
        <v>111</v>
      </c>
      <c r="C14" s="127"/>
      <c r="D14" s="127"/>
      <c r="E14" s="127"/>
    </row>
    <row r="15" spans="1:5">
      <c r="A15" s="127"/>
      <c r="B15" s="9" t="s">
        <v>112</v>
      </c>
      <c r="C15" s="127"/>
      <c r="D15" s="127"/>
      <c r="E15" s="127"/>
    </row>
    <row r="16" spans="1:5">
      <c r="A16" s="127"/>
      <c r="B16" s="83" t="s">
        <v>118</v>
      </c>
      <c r="C16" s="127"/>
      <c r="D16" s="127"/>
      <c r="E16" s="127"/>
    </row>
    <row r="17" spans="1:5">
      <c r="A17" s="127"/>
      <c r="B17" s="83" t="s">
        <v>119</v>
      </c>
      <c r="C17" s="127"/>
      <c r="D17" s="127"/>
      <c r="E17" s="127"/>
    </row>
    <row r="18" spans="1:5">
      <c r="A18" s="127"/>
      <c r="B18" s="83" t="s">
        <v>120</v>
      </c>
      <c r="C18" s="127"/>
      <c r="D18" s="127"/>
      <c r="E18" s="127"/>
    </row>
    <row r="19" spans="1:5">
      <c r="A19" s="127"/>
      <c r="B19" s="83" t="s">
        <v>121</v>
      </c>
      <c r="C19" s="127"/>
      <c r="D19" s="127"/>
      <c r="E19" s="127"/>
    </row>
    <row r="20" spans="1:5">
      <c r="A20" s="127"/>
      <c r="B20" s="83" t="s">
        <v>122</v>
      </c>
      <c r="C20" s="127"/>
      <c r="D20" s="127"/>
      <c r="E20" s="127"/>
    </row>
    <row r="21" spans="1:5">
      <c r="A21" s="127"/>
      <c r="B21" s="83" t="s">
        <v>123</v>
      </c>
      <c r="C21" s="127"/>
      <c r="D21" s="127"/>
      <c r="E21" s="127"/>
    </row>
    <row r="22" spans="1:5">
      <c r="A22" s="127"/>
      <c r="B22" s="83" t="s">
        <v>124</v>
      </c>
      <c r="C22" s="127"/>
      <c r="D22" s="127"/>
      <c r="E22" s="127"/>
    </row>
    <row r="23" spans="1:5">
      <c r="A23" s="127"/>
      <c r="B23" s="83" t="s">
        <v>125</v>
      </c>
      <c r="C23" s="127"/>
      <c r="D23" s="127"/>
      <c r="E23" s="127"/>
    </row>
    <row r="24" spans="1:5">
      <c r="A24" s="127"/>
      <c r="B24" s="83" t="s">
        <v>126</v>
      </c>
      <c r="C24" s="127"/>
      <c r="D24" s="127"/>
      <c r="E24" s="127"/>
    </row>
    <row r="25" spans="1:5">
      <c r="A25" s="127"/>
      <c r="B25" s="83" t="s">
        <v>127</v>
      </c>
      <c r="C25" s="127"/>
      <c r="D25" s="127"/>
      <c r="E25" s="127"/>
    </row>
    <row r="26" spans="1:5">
      <c r="A26" s="127"/>
      <c r="B26" s="83" t="s">
        <v>128</v>
      </c>
      <c r="C26" s="127"/>
      <c r="D26" s="127"/>
      <c r="E26" s="127"/>
    </row>
    <row r="27" spans="1:5">
      <c r="A27" s="127"/>
      <c r="B27" s="83" t="s">
        <v>129</v>
      </c>
      <c r="C27" s="127"/>
      <c r="D27" s="127"/>
      <c r="E27" s="127"/>
    </row>
    <row r="28" spans="1:5">
      <c r="A28" s="127"/>
      <c r="B28" s="83" t="s">
        <v>130</v>
      </c>
      <c r="C28" s="127"/>
      <c r="D28" s="127"/>
      <c r="E28" s="127"/>
    </row>
    <row r="29" spans="1:5">
      <c r="A29" s="127"/>
      <c r="B29" s="83" t="s">
        <v>131</v>
      </c>
      <c r="C29" s="127"/>
      <c r="D29" s="127"/>
      <c r="E29" s="127"/>
    </row>
    <row r="30" spans="1:5" ht="27.6">
      <c r="A30" s="127"/>
      <c r="B30" s="83" t="s">
        <v>132</v>
      </c>
      <c r="C30" s="127"/>
      <c r="D30" s="127"/>
      <c r="E30" s="127"/>
    </row>
    <row r="31" spans="1:5">
      <c r="A31" s="127"/>
      <c r="B31" s="83" t="s">
        <v>133</v>
      </c>
      <c r="C31" s="127"/>
      <c r="D31" s="127"/>
      <c r="E31" s="127"/>
    </row>
    <row r="32" spans="1:5">
      <c r="A32" s="127"/>
      <c r="B32" s="83" t="s">
        <v>134</v>
      </c>
      <c r="C32" s="127"/>
      <c r="D32" s="127"/>
      <c r="E32" s="127"/>
    </row>
    <row r="33" spans="1:5">
      <c r="A33" s="127"/>
      <c r="B33" s="83" t="s">
        <v>135</v>
      </c>
      <c r="C33" s="127"/>
      <c r="D33" s="127"/>
      <c r="E33" s="127"/>
    </row>
    <row r="34" spans="1:5">
      <c r="A34" s="127"/>
      <c r="B34" s="83" t="s">
        <v>136</v>
      </c>
      <c r="C34" s="127"/>
      <c r="D34" s="127"/>
      <c r="E34" s="127"/>
    </row>
    <row r="35" spans="1:5" ht="27.6">
      <c r="A35" s="127"/>
      <c r="B35" s="83" t="s">
        <v>137</v>
      </c>
      <c r="C35" s="127"/>
      <c r="D35" s="127"/>
      <c r="E35" s="127"/>
    </row>
    <row r="36" spans="1:5">
      <c r="A36" s="127"/>
      <c r="B36" s="83" t="s">
        <v>138</v>
      </c>
      <c r="C36" s="127"/>
      <c r="D36" s="127"/>
      <c r="E36" s="127"/>
    </row>
    <row r="37" spans="1:5">
      <c r="A37" s="127"/>
      <c r="B37" s="83" t="s">
        <v>139</v>
      </c>
      <c r="C37" s="127"/>
      <c r="D37" s="127"/>
      <c r="E37" s="127"/>
    </row>
    <row r="38" spans="1:5">
      <c r="A38" s="127"/>
      <c r="B38" s="83" t="s">
        <v>140</v>
      </c>
      <c r="C38" s="127"/>
      <c r="D38" s="127"/>
      <c r="E38" s="127"/>
    </row>
    <row r="39" spans="1:5">
      <c r="A39" s="127"/>
      <c r="B39" s="83" t="s">
        <v>141</v>
      </c>
      <c r="C39" s="127"/>
      <c r="D39" s="127"/>
      <c r="E39" s="127"/>
    </row>
    <row r="40" spans="1:5">
      <c r="A40" s="127"/>
      <c r="B40" s="83" t="s">
        <v>142</v>
      </c>
      <c r="C40" s="127"/>
      <c r="D40" s="127"/>
      <c r="E40" s="127"/>
    </row>
    <row r="41" spans="1:5">
      <c r="A41" s="128"/>
      <c r="B41" s="83" t="s">
        <v>143</v>
      </c>
      <c r="C41" s="128"/>
      <c r="D41" s="128"/>
      <c r="E41" s="128"/>
    </row>
    <row r="42" spans="1:5">
      <c r="A42" s="129">
        <v>2</v>
      </c>
      <c r="B42" s="75" t="s">
        <v>113</v>
      </c>
      <c r="C42" s="129">
        <v>1</v>
      </c>
      <c r="D42" s="129">
        <v>130000</v>
      </c>
      <c r="E42" s="129">
        <f>C42*D42</f>
        <v>130000</v>
      </c>
    </row>
    <row r="43" spans="1:5">
      <c r="A43" s="129"/>
      <c r="B43" s="75" t="s">
        <v>114</v>
      </c>
      <c r="C43" s="129"/>
      <c r="D43" s="129"/>
      <c r="E43" s="129"/>
    </row>
    <row r="44" spans="1:5" ht="21" customHeight="1">
      <c r="A44" s="129"/>
      <c r="B44" s="75" t="s">
        <v>115</v>
      </c>
      <c r="C44" s="129"/>
      <c r="D44" s="129"/>
      <c r="E44" s="129"/>
    </row>
    <row r="45" spans="1:5">
      <c r="A45" s="113" t="s">
        <v>10</v>
      </c>
      <c r="B45" s="113"/>
      <c r="C45" s="113"/>
      <c r="D45" s="113"/>
      <c r="E45" s="81">
        <f>SUM(E2:E42)</f>
        <v>280000</v>
      </c>
    </row>
    <row r="46" spans="1:5">
      <c r="A46" s="113" t="s">
        <v>11</v>
      </c>
      <c r="B46" s="113"/>
      <c r="C46" s="113"/>
      <c r="D46" s="113"/>
      <c r="E46" s="81">
        <f>E45*18%</f>
        <v>50400</v>
      </c>
    </row>
    <row r="47" spans="1:5">
      <c r="A47" s="113" t="s">
        <v>12</v>
      </c>
      <c r="B47" s="113"/>
      <c r="C47" s="113"/>
      <c r="D47" s="113"/>
      <c r="E47" s="81">
        <f>SUM(E45:E46)</f>
        <v>330400</v>
      </c>
    </row>
    <row r="49" spans="1:2">
      <c r="A49" s="84" t="s">
        <v>144</v>
      </c>
    </row>
    <row r="50" spans="1:2">
      <c r="A50" s="84" t="s">
        <v>145</v>
      </c>
    </row>
    <row r="51" spans="1:2">
      <c r="A51" s="84" t="s">
        <v>146</v>
      </c>
    </row>
    <row r="55" spans="1:2">
      <c r="B55" s="74" t="s">
        <v>147</v>
      </c>
    </row>
  </sheetData>
  <mergeCells count="11">
    <mergeCell ref="A45:D45"/>
    <mergeCell ref="A46:D46"/>
    <mergeCell ref="A47:D47"/>
    <mergeCell ref="A2:A41"/>
    <mergeCell ref="C2:C41"/>
    <mergeCell ref="D2:D41"/>
    <mergeCell ref="E2:E41"/>
    <mergeCell ref="C42:C44"/>
    <mergeCell ref="D42:D44"/>
    <mergeCell ref="E42:E44"/>
    <mergeCell ref="A42:A44"/>
  </mergeCells>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sqref="A1:E5"/>
    </sheetView>
  </sheetViews>
  <sheetFormatPr defaultRowHeight="14.4"/>
  <cols>
    <col min="2" max="2" width="69.6640625" customWidth="1"/>
    <col min="4" max="4" width="21" customWidth="1"/>
  </cols>
  <sheetData>
    <row r="1" spans="1:5" ht="19.8" customHeight="1">
      <c r="A1" s="82" t="s">
        <v>14</v>
      </c>
      <c r="B1" s="82" t="s">
        <v>15</v>
      </c>
      <c r="C1" s="82" t="s">
        <v>17</v>
      </c>
      <c r="D1" s="82" t="s">
        <v>4</v>
      </c>
      <c r="E1" s="82" t="s">
        <v>10</v>
      </c>
    </row>
    <row r="2" spans="1:5" ht="302.39999999999998">
      <c r="A2" s="3">
        <v>1</v>
      </c>
      <c r="B2" s="3" t="s">
        <v>40</v>
      </c>
      <c r="C2" s="3">
        <v>2</v>
      </c>
      <c r="D2" s="3">
        <v>36889.24</v>
      </c>
      <c r="E2" s="3">
        <f>C2*D2</f>
        <v>73778.48</v>
      </c>
    </row>
    <row r="3" spans="1:5">
      <c r="A3" s="109" t="s">
        <v>10</v>
      </c>
      <c r="B3" s="109"/>
      <c r="C3" s="109"/>
      <c r="D3" s="109"/>
      <c r="E3" s="82">
        <f>SUM(E2)</f>
        <v>73778.48</v>
      </c>
    </row>
    <row r="4" spans="1:5">
      <c r="A4" s="109" t="s">
        <v>11</v>
      </c>
      <c r="B4" s="109"/>
      <c r="C4" s="109"/>
      <c r="D4" s="109"/>
      <c r="E4" s="82">
        <v>13280.11</v>
      </c>
    </row>
    <row r="5" spans="1:5">
      <c r="A5" s="109" t="s">
        <v>12</v>
      </c>
      <c r="B5" s="109"/>
      <c r="C5" s="109"/>
      <c r="D5" s="109"/>
      <c r="E5" s="82">
        <f>SUM(E3:E4)</f>
        <v>87058.59</v>
      </c>
    </row>
  </sheetData>
  <mergeCells count="3">
    <mergeCell ref="A3:D3"/>
    <mergeCell ref="A4:D4"/>
    <mergeCell ref="A5:D5"/>
  </mergeCells>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F20" sqref="F20"/>
    </sheetView>
  </sheetViews>
  <sheetFormatPr defaultRowHeight="14.4"/>
  <cols>
    <col min="2" max="2" width="19.109375" customWidth="1"/>
  </cols>
  <sheetData>
    <row r="1" spans="1:6" ht="28.8">
      <c r="A1" s="85" t="s">
        <v>14</v>
      </c>
      <c r="B1" s="85" t="s">
        <v>15</v>
      </c>
      <c r="C1" s="85" t="s">
        <v>16</v>
      </c>
      <c r="D1" s="85" t="s">
        <v>17</v>
      </c>
      <c r="E1" s="85" t="s">
        <v>4</v>
      </c>
      <c r="F1" s="85" t="s">
        <v>10</v>
      </c>
    </row>
    <row r="2" spans="1:6">
      <c r="A2" s="3">
        <v>1</v>
      </c>
      <c r="B2" s="3" t="s">
        <v>45</v>
      </c>
      <c r="C2" s="3" t="s">
        <v>34</v>
      </c>
      <c r="D2" s="3">
        <v>100</v>
      </c>
      <c r="E2" s="3">
        <v>445</v>
      </c>
      <c r="F2" s="3">
        <f>D2*E2</f>
        <v>44500</v>
      </c>
    </row>
    <row r="3" spans="1:6">
      <c r="A3" s="110" t="s">
        <v>10</v>
      </c>
      <c r="B3" s="111"/>
      <c r="C3" s="111"/>
      <c r="D3" s="111"/>
      <c r="E3" s="112"/>
      <c r="F3" s="85">
        <f>SUM(F2:F2)</f>
        <v>44500</v>
      </c>
    </row>
    <row r="4" spans="1:6">
      <c r="A4" s="110" t="s">
        <v>11</v>
      </c>
      <c r="B4" s="111"/>
      <c r="C4" s="111"/>
      <c r="D4" s="111"/>
      <c r="E4" s="112"/>
      <c r="F4" s="85">
        <f>F3*18%</f>
        <v>8010</v>
      </c>
    </row>
    <row r="5" spans="1:6">
      <c r="A5" s="110" t="s">
        <v>12</v>
      </c>
      <c r="B5" s="111"/>
      <c r="C5" s="111"/>
      <c r="D5" s="111"/>
      <c r="E5" s="112"/>
      <c r="F5" s="85">
        <f>SUM(F3:F4)</f>
        <v>52510</v>
      </c>
    </row>
  </sheetData>
  <mergeCells count="3">
    <mergeCell ref="A3:E3"/>
    <mergeCell ref="A4:E4"/>
    <mergeCell ref="A5:E5"/>
  </mergeCells>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activeCell="F21" sqref="F21"/>
    </sheetView>
  </sheetViews>
  <sheetFormatPr defaultRowHeight="14.4"/>
  <cols>
    <col min="2" max="2" width="23.33203125" customWidth="1"/>
    <col min="5" max="5" width="12.109375" customWidth="1"/>
  </cols>
  <sheetData>
    <row r="1" spans="1:5" ht="25.8" customHeight="1">
      <c r="A1" s="86" t="s">
        <v>14</v>
      </c>
      <c r="B1" s="86" t="s">
        <v>15</v>
      </c>
      <c r="C1" s="86" t="s">
        <v>17</v>
      </c>
      <c r="D1" s="86" t="s">
        <v>4</v>
      </c>
      <c r="E1" s="86" t="s">
        <v>10</v>
      </c>
    </row>
    <row r="2" spans="1:5">
      <c r="A2" s="3">
        <v>1</v>
      </c>
      <c r="B2" s="3" t="s">
        <v>148</v>
      </c>
      <c r="C2" s="3">
        <v>2</v>
      </c>
      <c r="D2" s="3">
        <v>1750</v>
      </c>
      <c r="E2" s="3">
        <f>C2*D2</f>
        <v>3500</v>
      </c>
    </row>
    <row r="3" spans="1:5">
      <c r="A3" s="109" t="s">
        <v>10</v>
      </c>
      <c r="B3" s="109"/>
      <c r="C3" s="109"/>
      <c r="D3" s="109"/>
      <c r="E3" s="86">
        <f>SUM(E2)</f>
        <v>3500</v>
      </c>
    </row>
    <row r="4" spans="1:5">
      <c r="A4" s="109" t="s">
        <v>11</v>
      </c>
      <c r="B4" s="109"/>
      <c r="C4" s="109"/>
      <c r="D4" s="109"/>
      <c r="E4" s="86">
        <f>E3*18%</f>
        <v>630</v>
      </c>
    </row>
    <row r="5" spans="1:5">
      <c r="A5" s="109" t="s">
        <v>12</v>
      </c>
      <c r="B5" s="109"/>
      <c r="C5" s="109"/>
      <c r="D5" s="109"/>
      <c r="E5" s="86">
        <f>SUM(E3:E4)</f>
        <v>4130</v>
      </c>
    </row>
  </sheetData>
  <mergeCells count="3">
    <mergeCell ref="A3:D3"/>
    <mergeCell ref="A4:D4"/>
    <mergeCell ref="A5:D5"/>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
  <sheetViews>
    <sheetView workbookViewId="0">
      <selection activeCell="E2" sqref="E2"/>
    </sheetView>
  </sheetViews>
  <sheetFormatPr defaultRowHeight="14.4"/>
  <cols>
    <col min="1" max="1" width="7.109375" customWidth="1"/>
    <col min="3" max="3" width="21.77734375" customWidth="1"/>
    <col min="4" max="4" width="5.21875" customWidth="1"/>
  </cols>
  <sheetData>
    <row r="1" spans="1:7" ht="43.2">
      <c r="A1" s="16" t="s">
        <v>0</v>
      </c>
      <c r="B1" s="16" t="s">
        <v>1</v>
      </c>
      <c r="C1" s="16" t="s">
        <v>2</v>
      </c>
      <c r="D1" s="16" t="s">
        <v>3</v>
      </c>
      <c r="E1" s="16" t="s">
        <v>4</v>
      </c>
      <c r="F1" s="16" t="s">
        <v>5</v>
      </c>
      <c r="G1" s="2" t="s">
        <v>6</v>
      </c>
    </row>
    <row r="2" spans="1:7" ht="38.4" customHeight="1">
      <c r="A2" s="3">
        <v>1</v>
      </c>
      <c r="B2" s="3">
        <v>632215</v>
      </c>
      <c r="C2" s="3" t="s">
        <v>32</v>
      </c>
      <c r="D2" s="3">
        <v>15</v>
      </c>
      <c r="E2" s="3">
        <v>2270</v>
      </c>
      <c r="F2" s="3">
        <f t="shared" ref="F2" si="0">D2*E2</f>
        <v>34050</v>
      </c>
      <c r="G2" s="5">
        <v>45033</v>
      </c>
    </row>
    <row r="3" spans="1:7">
      <c r="A3" s="109" t="s">
        <v>10</v>
      </c>
      <c r="B3" s="109"/>
      <c r="C3" s="109"/>
      <c r="D3" s="109"/>
      <c r="E3" s="109"/>
      <c r="F3" s="16">
        <f>SUM(F2)</f>
        <v>34050</v>
      </c>
    </row>
    <row r="4" spans="1:7">
      <c r="A4" s="109" t="s">
        <v>11</v>
      </c>
      <c r="B4" s="109"/>
      <c r="C4" s="109"/>
      <c r="D4" s="109"/>
      <c r="E4" s="109"/>
      <c r="F4" s="16">
        <f>F3*18%</f>
        <v>6129</v>
      </c>
    </row>
    <row r="5" spans="1:7">
      <c r="A5" s="109" t="s">
        <v>12</v>
      </c>
      <c r="B5" s="109"/>
      <c r="C5" s="109"/>
      <c r="D5" s="109"/>
      <c r="E5" s="109"/>
      <c r="F5" s="16">
        <f>SUM(F3:F4)</f>
        <v>40179</v>
      </c>
    </row>
  </sheetData>
  <mergeCells count="3">
    <mergeCell ref="A3:E3"/>
    <mergeCell ref="A4:E4"/>
    <mergeCell ref="A5:E5"/>
  </mergeCells>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activeCell="E8" sqref="E8"/>
    </sheetView>
  </sheetViews>
  <sheetFormatPr defaultRowHeight="14.4"/>
  <cols>
    <col min="2" max="2" width="19.6640625" customWidth="1"/>
    <col min="4" max="4" width="17.33203125" customWidth="1"/>
  </cols>
  <sheetData>
    <row r="1" spans="1:5" ht="16.2" customHeight="1">
      <c r="A1" s="87" t="s">
        <v>14</v>
      </c>
      <c r="B1" s="87" t="s">
        <v>15</v>
      </c>
      <c r="C1" s="87" t="s">
        <v>17</v>
      </c>
      <c r="D1" s="87" t="s">
        <v>4</v>
      </c>
      <c r="E1" s="87" t="s">
        <v>10</v>
      </c>
    </row>
    <row r="2" spans="1:5">
      <c r="A2" s="3">
        <v>1</v>
      </c>
      <c r="B2" s="3" t="s">
        <v>39</v>
      </c>
      <c r="C2" s="3">
        <v>15</v>
      </c>
      <c r="D2" s="3">
        <v>2200</v>
      </c>
      <c r="E2" s="3">
        <f>D2*C2</f>
        <v>33000</v>
      </c>
    </row>
    <row r="3" spans="1:5">
      <c r="A3" s="110" t="s">
        <v>10</v>
      </c>
      <c r="B3" s="111"/>
      <c r="C3" s="111"/>
      <c r="D3" s="112"/>
      <c r="E3" s="87">
        <f>SUM(E2)</f>
        <v>33000</v>
      </c>
    </row>
    <row r="4" spans="1:5">
      <c r="A4" s="110" t="s">
        <v>11</v>
      </c>
      <c r="B4" s="111"/>
      <c r="C4" s="111"/>
      <c r="D4" s="112"/>
      <c r="E4" s="87">
        <f>E3*18%</f>
        <v>5940</v>
      </c>
    </row>
    <row r="5" spans="1:5">
      <c r="A5" s="110" t="s">
        <v>12</v>
      </c>
      <c r="B5" s="111"/>
      <c r="C5" s="111"/>
      <c r="D5" s="112"/>
      <c r="E5" s="87">
        <f>SUM(E3:E4)</f>
        <v>38940</v>
      </c>
    </row>
  </sheetData>
  <mergeCells count="3">
    <mergeCell ref="A3:D3"/>
    <mergeCell ref="A4:D4"/>
    <mergeCell ref="A5:D5"/>
  </mergeCells>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A6" sqref="A6"/>
    </sheetView>
  </sheetViews>
  <sheetFormatPr defaultRowHeight="14.4"/>
  <cols>
    <col min="2" max="2" width="23.44140625" customWidth="1"/>
  </cols>
  <sheetData>
    <row r="1" spans="1:6" ht="28.8">
      <c r="A1" s="89" t="s">
        <v>14</v>
      </c>
      <c r="B1" s="89" t="s">
        <v>15</v>
      </c>
      <c r="C1" s="89" t="s">
        <v>16</v>
      </c>
      <c r="D1" s="89" t="s">
        <v>17</v>
      </c>
      <c r="E1" s="89" t="s">
        <v>4</v>
      </c>
      <c r="F1" s="89" t="s">
        <v>10</v>
      </c>
    </row>
    <row r="2" spans="1:6" ht="29.4" customHeight="1">
      <c r="A2" s="3">
        <v>1</v>
      </c>
      <c r="B2" s="3" t="s">
        <v>33</v>
      </c>
      <c r="C2" s="3" t="s">
        <v>34</v>
      </c>
      <c r="D2" s="3">
        <v>20</v>
      </c>
      <c r="E2" s="3">
        <v>1100</v>
      </c>
      <c r="F2" s="3">
        <f>D2*E2</f>
        <v>22000</v>
      </c>
    </row>
    <row r="3" spans="1:6">
      <c r="A3" s="110" t="s">
        <v>10</v>
      </c>
      <c r="B3" s="111"/>
      <c r="C3" s="111"/>
      <c r="D3" s="111"/>
      <c r="E3" s="112"/>
      <c r="F3" s="89">
        <f>SUM(F2:F2)</f>
        <v>22000</v>
      </c>
    </row>
    <row r="4" spans="1:6">
      <c r="A4" s="110" t="s">
        <v>11</v>
      </c>
      <c r="B4" s="111"/>
      <c r="C4" s="111"/>
      <c r="D4" s="111"/>
      <c r="E4" s="112"/>
      <c r="F4" s="89">
        <f>F3*18%</f>
        <v>3960</v>
      </c>
    </row>
    <row r="5" spans="1:6">
      <c r="A5" s="110" t="s">
        <v>12</v>
      </c>
      <c r="B5" s="111"/>
      <c r="C5" s="111"/>
      <c r="D5" s="111"/>
      <c r="E5" s="112"/>
      <c r="F5" s="89">
        <f>SUM(F3:F4)</f>
        <v>25960</v>
      </c>
    </row>
  </sheetData>
  <mergeCells count="3">
    <mergeCell ref="A3:E3"/>
    <mergeCell ref="A4:E4"/>
    <mergeCell ref="A5:E5"/>
  </mergeCells>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
  <sheetViews>
    <sheetView workbookViewId="0">
      <selection activeCell="C18" sqref="C18"/>
    </sheetView>
  </sheetViews>
  <sheetFormatPr defaultRowHeight="14.4"/>
  <cols>
    <col min="2" max="2" width="14.88671875" customWidth="1"/>
    <col min="3" max="3" width="39.33203125" customWidth="1"/>
  </cols>
  <sheetData>
    <row r="1" spans="1:6" ht="26.4" customHeight="1">
      <c r="A1" s="92" t="s">
        <v>0</v>
      </c>
      <c r="B1" s="92" t="s">
        <v>1</v>
      </c>
      <c r="C1" s="92" t="s">
        <v>2</v>
      </c>
      <c r="D1" s="92" t="s">
        <v>3</v>
      </c>
      <c r="E1" s="92" t="s">
        <v>4</v>
      </c>
      <c r="F1" s="92" t="s">
        <v>5</v>
      </c>
    </row>
    <row r="2" spans="1:6" ht="14.4" customHeight="1">
      <c r="A2" s="3">
        <v>1</v>
      </c>
      <c r="B2" s="3">
        <v>615698</v>
      </c>
      <c r="C2" s="49" t="s">
        <v>7</v>
      </c>
      <c r="D2" s="3">
        <v>10</v>
      </c>
      <c r="E2" s="3">
        <v>1880</v>
      </c>
      <c r="F2" s="3">
        <f t="shared" ref="F2:F5" si="0">D2*E2</f>
        <v>18800</v>
      </c>
    </row>
    <row r="3" spans="1:6">
      <c r="A3" s="3">
        <v>2</v>
      </c>
      <c r="B3" s="3">
        <v>630059</v>
      </c>
      <c r="C3" s="3" t="s">
        <v>8</v>
      </c>
      <c r="D3" s="3">
        <v>30</v>
      </c>
      <c r="E3" s="3">
        <v>1725</v>
      </c>
      <c r="F3" s="3">
        <f t="shared" si="0"/>
        <v>51750</v>
      </c>
    </row>
    <row r="4" spans="1:6">
      <c r="A4" s="3">
        <v>3</v>
      </c>
      <c r="B4" s="3">
        <v>616039</v>
      </c>
      <c r="C4" s="3" t="s">
        <v>9</v>
      </c>
      <c r="D4" s="3">
        <v>30</v>
      </c>
      <c r="E4" s="3">
        <v>3100</v>
      </c>
      <c r="F4" s="3">
        <f t="shared" si="0"/>
        <v>93000</v>
      </c>
    </row>
    <row r="5" spans="1:6">
      <c r="A5" s="3">
        <v>4</v>
      </c>
      <c r="B5" s="3">
        <v>632215</v>
      </c>
      <c r="C5" s="3" t="s">
        <v>32</v>
      </c>
      <c r="D5" s="3">
        <v>5</v>
      </c>
      <c r="E5" s="3">
        <v>2270</v>
      </c>
      <c r="F5" s="3">
        <f t="shared" si="0"/>
        <v>11350</v>
      </c>
    </row>
    <row r="6" spans="1:6">
      <c r="A6" s="109" t="s">
        <v>10</v>
      </c>
      <c r="B6" s="109"/>
      <c r="C6" s="109"/>
      <c r="D6" s="109"/>
      <c r="E6" s="109"/>
      <c r="F6" s="92">
        <f>SUM(F2:F5)</f>
        <v>174900</v>
      </c>
    </row>
    <row r="7" spans="1:6">
      <c r="A7" s="109" t="s">
        <v>11</v>
      </c>
      <c r="B7" s="109"/>
      <c r="C7" s="109"/>
      <c r="D7" s="109"/>
      <c r="E7" s="109"/>
      <c r="F7" s="92">
        <f>F6*18%</f>
        <v>31482</v>
      </c>
    </row>
    <row r="8" spans="1:6">
      <c r="A8" s="109" t="s">
        <v>12</v>
      </c>
      <c r="B8" s="109"/>
      <c r="C8" s="109"/>
      <c r="D8" s="109"/>
      <c r="E8" s="109"/>
      <c r="F8" s="92">
        <f>SUM(F6:F7)</f>
        <v>206382</v>
      </c>
    </row>
  </sheetData>
  <mergeCells count="3">
    <mergeCell ref="A6:E6"/>
    <mergeCell ref="A7:E7"/>
    <mergeCell ref="A8:E8"/>
  </mergeCells>
  <pageMargins left="0.7" right="0.7" top="0.75" bottom="0.75" header="0.3" footer="0.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sqref="A1:F5"/>
    </sheetView>
  </sheetViews>
  <sheetFormatPr defaultRowHeight="14.4"/>
  <cols>
    <col min="3" max="3" width="16.77734375" customWidth="1"/>
  </cols>
  <sheetData>
    <row r="1" spans="1:6" ht="28.8">
      <c r="A1" s="93" t="s">
        <v>0</v>
      </c>
      <c r="B1" s="93" t="s">
        <v>1</v>
      </c>
      <c r="C1" s="93" t="s">
        <v>2</v>
      </c>
      <c r="D1" s="93" t="s">
        <v>3</v>
      </c>
      <c r="E1" s="93" t="s">
        <v>4</v>
      </c>
      <c r="F1" s="93" t="s">
        <v>5</v>
      </c>
    </row>
    <row r="2" spans="1:6" ht="43.2">
      <c r="A2" s="3">
        <v>1</v>
      </c>
      <c r="B2" s="3">
        <v>616026</v>
      </c>
      <c r="C2" s="3" t="s">
        <v>13</v>
      </c>
      <c r="D2" s="3">
        <v>10</v>
      </c>
      <c r="E2" s="3">
        <v>2245</v>
      </c>
      <c r="F2" s="3">
        <f t="shared" ref="F2" si="0">D2*E2</f>
        <v>22450</v>
      </c>
    </row>
    <row r="3" spans="1:6">
      <c r="A3" s="109" t="s">
        <v>10</v>
      </c>
      <c r="B3" s="109"/>
      <c r="C3" s="109"/>
      <c r="D3" s="109"/>
      <c r="E3" s="109"/>
      <c r="F3" s="93">
        <f>SUM(F2)</f>
        <v>22450</v>
      </c>
    </row>
    <row r="4" spans="1:6">
      <c r="A4" s="109" t="s">
        <v>11</v>
      </c>
      <c r="B4" s="109"/>
      <c r="C4" s="109"/>
      <c r="D4" s="109"/>
      <c r="E4" s="109"/>
      <c r="F4" s="93">
        <f>F3*18%</f>
        <v>4041</v>
      </c>
    </row>
    <row r="5" spans="1:6">
      <c r="A5" s="109" t="s">
        <v>12</v>
      </c>
      <c r="B5" s="109"/>
      <c r="C5" s="109"/>
      <c r="D5" s="109"/>
      <c r="E5" s="109"/>
      <c r="F5" s="93">
        <f>SUM(F3:F4)</f>
        <v>26491</v>
      </c>
    </row>
  </sheetData>
  <mergeCells count="3">
    <mergeCell ref="A3:E3"/>
    <mergeCell ref="A4:E4"/>
    <mergeCell ref="A5:E5"/>
  </mergeCells>
  <pageMargins left="0.7" right="0.7" top="0.75" bottom="0.75" header="0.3" footer="0.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
  <sheetViews>
    <sheetView workbookViewId="0">
      <selection activeCell="B2" sqref="B2"/>
    </sheetView>
  </sheetViews>
  <sheetFormatPr defaultRowHeight="13.2"/>
  <cols>
    <col min="1" max="1" width="7.21875" style="23" customWidth="1"/>
    <col min="2" max="2" width="59.109375" style="23" customWidth="1"/>
    <col min="3" max="9" width="8.88671875" style="23"/>
    <col min="10" max="10" width="9.21875" style="23" bestFit="1" customWidth="1"/>
    <col min="11" max="16384" width="8.88671875" style="23"/>
  </cols>
  <sheetData>
    <row r="1" spans="1:10" ht="26.4">
      <c r="A1" s="94" t="s">
        <v>0</v>
      </c>
      <c r="B1" s="27" t="s">
        <v>156</v>
      </c>
      <c r="C1" s="94" t="s">
        <v>3</v>
      </c>
      <c r="D1" s="94" t="s">
        <v>4</v>
      </c>
      <c r="E1" s="95" t="s">
        <v>168</v>
      </c>
      <c r="F1" s="94" t="s">
        <v>5</v>
      </c>
    </row>
    <row r="2" spans="1:10">
      <c r="A2" s="131">
        <v>1</v>
      </c>
      <c r="B2" s="102" t="s">
        <v>169</v>
      </c>
      <c r="C2" s="132">
        <v>1</v>
      </c>
      <c r="D2" s="133">
        <v>59088</v>
      </c>
      <c r="E2" s="134">
        <f>D2*0.42</f>
        <v>24816.959999999999</v>
      </c>
      <c r="F2" s="133">
        <f>C2*E2</f>
        <v>24816.959999999999</v>
      </c>
      <c r="I2" s="23">
        <f>59088*58%</f>
        <v>34271.040000000001</v>
      </c>
      <c r="J2" s="23">
        <f>59088-34271.04</f>
        <v>24816.959999999999</v>
      </c>
    </row>
    <row r="3" spans="1:10" ht="34.200000000000003" customHeight="1">
      <c r="A3" s="131"/>
      <c r="B3" s="100" t="s">
        <v>158</v>
      </c>
      <c r="C3" s="132"/>
      <c r="D3" s="133"/>
      <c r="E3" s="135"/>
      <c r="F3" s="133"/>
    </row>
    <row r="4" spans="1:10" ht="40.799999999999997" customHeight="1">
      <c r="A4" s="131"/>
      <c r="B4" s="96" t="s">
        <v>159</v>
      </c>
      <c r="C4" s="132"/>
      <c r="D4" s="133"/>
      <c r="E4" s="135"/>
      <c r="F4" s="133"/>
      <c r="I4" s="99"/>
    </row>
    <row r="5" spans="1:10" ht="39.6">
      <c r="A5" s="131"/>
      <c r="B5" s="96" t="s">
        <v>160</v>
      </c>
      <c r="C5" s="132"/>
      <c r="D5" s="133"/>
      <c r="E5" s="135"/>
      <c r="F5" s="133"/>
    </row>
    <row r="6" spans="1:10" ht="39.6">
      <c r="A6" s="131"/>
      <c r="B6" s="96" t="s">
        <v>161</v>
      </c>
      <c r="C6" s="132"/>
      <c r="D6" s="133"/>
      <c r="E6" s="135"/>
      <c r="F6" s="133"/>
    </row>
    <row r="7" spans="1:10" ht="52.2" customHeight="1">
      <c r="A7" s="131"/>
      <c r="B7" s="96" t="s">
        <v>162</v>
      </c>
      <c r="C7" s="132"/>
      <c r="D7" s="133"/>
      <c r="E7" s="135"/>
      <c r="F7" s="133"/>
    </row>
    <row r="8" spans="1:10" ht="66">
      <c r="A8" s="131"/>
      <c r="B8" s="96" t="s">
        <v>163</v>
      </c>
      <c r="C8" s="132"/>
      <c r="D8" s="133"/>
      <c r="E8" s="135"/>
      <c r="F8" s="133"/>
    </row>
    <row r="9" spans="1:10" ht="66">
      <c r="A9" s="131"/>
      <c r="B9" s="97" t="s">
        <v>164</v>
      </c>
      <c r="C9" s="132"/>
      <c r="D9" s="133"/>
      <c r="E9" s="136"/>
      <c r="F9" s="133"/>
    </row>
    <row r="10" spans="1:10">
      <c r="A10" s="114" t="s">
        <v>10</v>
      </c>
      <c r="B10" s="130"/>
      <c r="C10" s="114"/>
      <c r="D10" s="114"/>
      <c r="E10" s="95"/>
      <c r="F10" s="94">
        <f>SUM(F2)</f>
        <v>24816.959999999999</v>
      </c>
    </row>
  </sheetData>
  <mergeCells count="6">
    <mergeCell ref="A10:D10"/>
    <mergeCell ref="A2:A9"/>
    <mergeCell ref="C2:C9"/>
    <mergeCell ref="D2:D9"/>
    <mergeCell ref="F2:F9"/>
    <mergeCell ref="E2:E9"/>
  </mergeCells>
  <pageMargins left="0.7" right="0.7" top="0.75" bottom="0.75" header="0.3" footer="0.3"/>
  <pageSetup orientation="portrait" horizontalDpi="0" verticalDpi="0" r:id="rId1"/>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
  <sheetViews>
    <sheetView workbookViewId="0">
      <selection activeCell="K7" sqref="K7"/>
    </sheetView>
  </sheetViews>
  <sheetFormatPr defaultRowHeight="13.2"/>
  <cols>
    <col min="1" max="1" width="9" style="23" bestFit="1" customWidth="1"/>
    <col min="2" max="2" width="72.21875" style="23" customWidth="1"/>
    <col min="3" max="3" width="8.88671875" style="23" customWidth="1"/>
    <col min="4" max="5" width="12.109375" style="23" customWidth="1"/>
    <col min="6" max="6" width="9" style="23" bestFit="1" customWidth="1"/>
    <col min="7" max="8" width="8.88671875" style="23"/>
    <col min="9" max="9" width="12.21875" style="23" bestFit="1" customWidth="1"/>
    <col min="10" max="10" width="9.33203125" style="23" bestFit="1" customWidth="1"/>
    <col min="11" max="16384" width="8.88671875" style="23"/>
  </cols>
  <sheetData>
    <row r="1" spans="1:10" ht="26.4">
      <c r="A1" s="94" t="s">
        <v>0</v>
      </c>
      <c r="B1" s="27" t="s">
        <v>156</v>
      </c>
      <c r="C1" s="94" t="s">
        <v>3</v>
      </c>
      <c r="D1" s="94" t="s">
        <v>4</v>
      </c>
      <c r="E1" s="95" t="s">
        <v>168</v>
      </c>
      <c r="F1" s="94" t="s">
        <v>5</v>
      </c>
    </row>
    <row r="2" spans="1:10" ht="15" customHeight="1">
      <c r="A2" s="137">
        <v>1</v>
      </c>
      <c r="B2" s="102" t="s">
        <v>170</v>
      </c>
      <c r="C2" s="139">
        <v>1</v>
      </c>
      <c r="D2" s="134">
        <v>66228</v>
      </c>
      <c r="E2" s="134">
        <f>D2*0.42</f>
        <v>27815.759999999998</v>
      </c>
      <c r="F2" s="134">
        <f>C2*E2</f>
        <v>27815.759999999998</v>
      </c>
      <c r="I2" s="23">
        <f>66228*58%</f>
        <v>38412.239999999998</v>
      </c>
      <c r="J2" s="23">
        <f>66228-38412.24</f>
        <v>27815.760000000002</v>
      </c>
    </row>
    <row r="3" spans="1:10" ht="33" customHeight="1">
      <c r="A3" s="138"/>
      <c r="B3" s="100" t="s">
        <v>157</v>
      </c>
      <c r="C3" s="140"/>
      <c r="D3" s="135"/>
      <c r="E3" s="135"/>
      <c r="F3" s="135"/>
      <c r="I3" s="98"/>
    </row>
    <row r="4" spans="1:10" ht="35.4" customHeight="1">
      <c r="A4" s="138"/>
      <c r="B4" s="100" t="s">
        <v>165</v>
      </c>
      <c r="C4" s="140"/>
      <c r="D4" s="135"/>
      <c r="E4" s="135"/>
      <c r="F4" s="135"/>
    </row>
    <row r="5" spans="1:10" ht="29.4" customHeight="1">
      <c r="A5" s="138"/>
      <c r="B5" s="100" t="s">
        <v>160</v>
      </c>
      <c r="C5" s="140"/>
      <c r="D5" s="135"/>
      <c r="E5" s="135"/>
      <c r="F5" s="135"/>
      <c r="I5" s="99"/>
    </row>
    <row r="6" spans="1:10" ht="29.4" customHeight="1">
      <c r="A6" s="138"/>
      <c r="B6" s="100" t="s">
        <v>161</v>
      </c>
      <c r="C6" s="140"/>
      <c r="D6" s="135"/>
      <c r="E6" s="135"/>
      <c r="F6" s="135"/>
    </row>
    <row r="7" spans="1:10" ht="46.2" customHeight="1">
      <c r="A7" s="138"/>
      <c r="B7" s="100" t="s">
        <v>166</v>
      </c>
      <c r="C7" s="140"/>
      <c r="D7" s="135"/>
      <c r="E7" s="135"/>
      <c r="F7" s="135"/>
    </row>
    <row r="8" spans="1:10" ht="43.2" customHeight="1">
      <c r="A8" s="138"/>
      <c r="B8" s="100" t="s">
        <v>163</v>
      </c>
      <c r="C8" s="140"/>
      <c r="D8" s="135"/>
      <c r="E8" s="135"/>
      <c r="F8" s="135"/>
    </row>
    <row r="9" spans="1:10" ht="44.4" customHeight="1">
      <c r="A9" s="138"/>
      <c r="B9" s="101" t="s">
        <v>167</v>
      </c>
      <c r="C9" s="141"/>
      <c r="D9" s="136"/>
      <c r="E9" s="136"/>
      <c r="F9" s="136"/>
    </row>
    <row r="10" spans="1:10">
      <c r="A10" s="114" t="s">
        <v>10</v>
      </c>
      <c r="B10" s="130"/>
      <c r="C10" s="114"/>
      <c r="D10" s="114"/>
      <c r="E10" s="95"/>
      <c r="F10" s="94">
        <f>SUM(F2:F2)</f>
        <v>27815.759999999998</v>
      </c>
    </row>
  </sheetData>
  <mergeCells count="6">
    <mergeCell ref="A10:D10"/>
    <mergeCell ref="A2:A9"/>
    <mergeCell ref="C2:C9"/>
    <mergeCell ref="D2:D9"/>
    <mergeCell ref="F2:F9"/>
    <mergeCell ref="E2:E9"/>
  </mergeCells>
  <pageMargins left="0.7" right="0.7" top="0.75" bottom="0.75" header="0.3" footer="0.3"/>
  <pageSetup orientation="portrait" horizontalDpi="0" verticalDpi="0" r:id="rId1"/>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9"/>
  <sheetViews>
    <sheetView topLeftCell="A32" workbookViewId="0">
      <selection activeCell="I44" sqref="I44"/>
    </sheetView>
  </sheetViews>
  <sheetFormatPr defaultRowHeight="13.8"/>
  <cols>
    <col min="1" max="1" width="5.77734375" style="74" customWidth="1"/>
    <col min="2" max="2" width="32.21875" style="74" customWidth="1"/>
    <col min="3" max="3" width="34.88671875" style="74" customWidth="1"/>
    <col min="4" max="4" width="6.44140625" style="74" customWidth="1"/>
    <col min="5" max="5" width="8.6640625" style="74" customWidth="1"/>
    <col min="6" max="6" width="9.33203125" style="74" customWidth="1"/>
    <col min="7" max="16384" width="8.88671875" style="74"/>
  </cols>
  <sheetData>
    <row r="1" spans="1:6" ht="35.4" customHeight="1">
      <c r="A1" s="106" t="s">
        <v>0</v>
      </c>
      <c r="B1" s="106" t="s">
        <v>217</v>
      </c>
      <c r="C1" s="103" t="s">
        <v>2</v>
      </c>
      <c r="D1" s="106" t="s">
        <v>3</v>
      </c>
      <c r="E1" s="106" t="s">
        <v>98</v>
      </c>
      <c r="F1" s="106" t="s">
        <v>5</v>
      </c>
    </row>
    <row r="2" spans="1:6" ht="33" customHeight="1">
      <c r="A2" s="126">
        <v>1</v>
      </c>
      <c r="B2" s="129"/>
      <c r="C2" s="103" t="s">
        <v>171</v>
      </c>
      <c r="D2" s="143">
        <v>1</v>
      </c>
      <c r="E2" s="129">
        <v>139830.51</v>
      </c>
      <c r="F2" s="129">
        <f>D2*E2</f>
        <v>139830.51</v>
      </c>
    </row>
    <row r="3" spans="1:6" ht="27.6">
      <c r="A3" s="127"/>
      <c r="B3" s="129"/>
      <c r="C3" s="104" t="s">
        <v>173</v>
      </c>
      <c r="D3" s="143"/>
      <c r="E3" s="129"/>
      <c r="F3" s="129"/>
    </row>
    <row r="4" spans="1:6">
      <c r="A4" s="127"/>
      <c r="B4" s="129"/>
      <c r="C4" s="104" t="s">
        <v>174</v>
      </c>
      <c r="D4" s="143"/>
      <c r="E4" s="129"/>
      <c r="F4" s="129"/>
    </row>
    <row r="5" spans="1:6">
      <c r="A5" s="127"/>
      <c r="B5" s="129"/>
      <c r="C5" s="104" t="s">
        <v>175</v>
      </c>
      <c r="D5" s="143"/>
      <c r="E5" s="129"/>
      <c r="F5" s="129"/>
    </row>
    <row r="6" spans="1:6">
      <c r="A6" s="127"/>
      <c r="B6" s="129"/>
      <c r="C6" s="104" t="s">
        <v>120</v>
      </c>
      <c r="D6" s="143"/>
      <c r="E6" s="129"/>
      <c r="F6" s="129"/>
    </row>
    <row r="7" spans="1:6" ht="27.6">
      <c r="A7" s="127"/>
      <c r="B7" s="129"/>
      <c r="C7" s="104" t="s">
        <v>176</v>
      </c>
      <c r="D7" s="143"/>
      <c r="E7" s="129"/>
      <c r="F7" s="129"/>
    </row>
    <row r="8" spans="1:6">
      <c r="A8" s="127"/>
      <c r="B8" s="129"/>
      <c r="C8" s="107" t="s">
        <v>177</v>
      </c>
      <c r="D8" s="143"/>
      <c r="E8" s="129"/>
      <c r="F8" s="129"/>
    </row>
    <row r="9" spans="1:6" ht="27.6">
      <c r="A9" s="127"/>
      <c r="B9" s="129"/>
      <c r="C9" s="104" t="s">
        <v>178</v>
      </c>
      <c r="D9" s="143"/>
      <c r="E9" s="129"/>
      <c r="F9" s="129"/>
    </row>
    <row r="10" spans="1:6">
      <c r="A10" s="127"/>
      <c r="B10" s="129"/>
      <c r="C10" s="104" t="s">
        <v>125</v>
      </c>
      <c r="D10" s="143"/>
      <c r="E10" s="129"/>
      <c r="F10" s="129"/>
    </row>
    <row r="11" spans="1:6" ht="27.6">
      <c r="A11" s="127"/>
      <c r="B11" s="129"/>
      <c r="C11" s="104" t="s">
        <v>179</v>
      </c>
      <c r="D11" s="143"/>
      <c r="E11" s="129"/>
      <c r="F11" s="129"/>
    </row>
    <row r="12" spans="1:6">
      <c r="A12" s="127"/>
      <c r="B12" s="129"/>
      <c r="C12" s="104" t="s">
        <v>180</v>
      </c>
      <c r="D12" s="143"/>
      <c r="E12" s="129"/>
      <c r="F12" s="129"/>
    </row>
    <row r="13" spans="1:6">
      <c r="A13" s="127"/>
      <c r="B13" s="129"/>
      <c r="C13" s="104" t="s">
        <v>181</v>
      </c>
      <c r="D13" s="143"/>
      <c r="E13" s="129"/>
      <c r="F13" s="129"/>
    </row>
    <row r="14" spans="1:6" ht="27.6">
      <c r="A14" s="127"/>
      <c r="B14" s="129"/>
      <c r="C14" s="104" t="s">
        <v>182</v>
      </c>
      <c r="D14" s="143"/>
      <c r="E14" s="129"/>
      <c r="F14" s="129"/>
    </row>
    <row r="15" spans="1:6">
      <c r="A15" s="127"/>
      <c r="B15" s="129"/>
      <c r="C15" s="104" t="s">
        <v>183</v>
      </c>
      <c r="D15" s="143"/>
      <c r="E15" s="129"/>
      <c r="F15" s="129"/>
    </row>
    <row r="16" spans="1:6">
      <c r="A16" s="127"/>
      <c r="B16" s="129"/>
      <c r="C16" s="104" t="s">
        <v>184</v>
      </c>
      <c r="D16" s="143"/>
      <c r="E16" s="129"/>
      <c r="F16" s="129"/>
    </row>
    <row r="17" spans="1:6" ht="27.6">
      <c r="A17" s="127"/>
      <c r="B17" s="129"/>
      <c r="C17" s="104" t="s">
        <v>185</v>
      </c>
      <c r="D17" s="143"/>
      <c r="E17" s="129"/>
      <c r="F17" s="129"/>
    </row>
    <row r="18" spans="1:6">
      <c r="A18" s="127"/>
      <c r="B18" s="129"/>
      <c r="C18" s="104" t="s">
        <v>186</v>
      </c>
      <c r="D18" s="143"/>
      <c r="E18" s="129"/>
      <c r="F18" s="129"/>
    </row>
    <row r="19" spans="1:6">
      <c r="A19" s="127"/>
      <c r="B19" s="129"/>
      <c r="C19" s="104" t="s">
        <v>134</v>
      </c>
      <c r="D19" s="143"/>
      <c r="E19" s="129"/>
      <c r="F19" s="129"/>
    </row>
    <row r="20" spans="1:6">
      <c r="A20" s="127"/>
      <c r="B20" s="129"/>
      <c r="C20" s="104" t="s">
        <v>135</v>
      </c>
      <c r="D20" s="143"/>
      <c r="E20" s="129"/>
      <c r="F20" s="129"/>
    </row>
    <row r="21" spans="1:6">
      <c r="A21" s="127"/>
      <c r="B21" s="129"/>
      <c r="C21" s="104" t="s">
        <v>187</v>
      </c>
      <c r="D21" s="143"/>
      <c r="E21" s="129"/>
      <c r="F21" s="129"/>
    </row>
    <row r="22" spans="1:6">
      <c r="A22" s="127"/>
      <c r="B22" s="129"/>
      <c r="C22" s="104" t="s">
        <v>188</v>
      </c>
      <c r="D22" s="143"/>
      <c r="E22" s="129"/>
      <c r="F22" s="129"/>
    </row>
    <row r="23" spans="1:6">
      <c r="A23" s="127"/>
      <c r="B23" s="129"/>
      <c r="C23" s="104" t="s">
        <v>138</v>
      </c>
      <c r="D23" s="143"/>
      <c r="E23" s="129"/>
      <c r="F23" s="129"/>
    </row>
    <row r="24" spans="1:6">
      <c r="A24" s="127"/>
      <c r="B24" s="129"/>
      <c r="C24" s="104" t="s">
        <v>189</v>
      </c>
      <c r="D24" s="143"/>
      <c r="E24" s="129"/>
      <c r="F24" s="129"/>
    </row>
    <row r="25" spans="1:6">
      <c r="A25" s="127"/>
      <c r="B25" s="129"/>
      <c r="C25" s="104" t="s">
        <v>140</v>
      </c>
      <c r="D25" s="143"/>
      <c r="E25" s="129"/>
      <c r="F25" s="129"/>
    </row>
    <row r="26" spans="1:6">
      <c r="A26" s="127"/>
      <c r="B26" s="129"/>
      <c r="C26" s="107" t="s">
        <v>190</v>
      </c>
      <c r="D26" s="143"/>
      <c r="E26" s="129"/>
      <c r="F26" s="129"/>
    </row>
    <row r="27" spans="1:6">
      <c r="A27" s="127"/>
      <c r="B27" s="129"/>
      <c r="C27" s="104" t="s">
        <v>218</v>
      </c>
      <c r="D27" s="143"/>
      <c r="E27" s="129"/>
      <c r="F27" s="129"/>
    </row>
    <row r="28" spans="1:6">
      <c r="A28" s="127"/>
      <c r="B28" s="129"/>
      <c r="C28" s="104" t="s">
        <v>191</v>
      </c>
      <c r="D28" s="143"/>
      <c r="E28" s="129"/>
      <c r="F28" s="129"/>
    </row>
    <row r="29" spans="1:6">
      <c r="A29" s="128"/>
      <c r="B29" s="129"/>
      <c r="C29" s="104" t="s">
        <v>192</v>
      </c>
      <c r="D29" s="143"/>
      <c r="E29" s="129"/>
      <c r="F29" s="129"/>
    </row>
    <row r="30" spans="1:6" ht="20.399999999999999" customHeight="1">
      <c r="A30" s="144">
        <v>2</v>
      </c>
      <c r="B30" s="150" t="s">
        <v>172</v>
      </c>
      <c r="C30" s="151"/>
      <c r="D30" s="147">
        <v>1</v>
      </c>
      <c r="E30" s="126">
        <v>16949.099999999999</v>
      </c>
      <c r="F30" s="126">
        <f t="shared" ref="F30" si="0">D30*E30</f>
        <v>16949.099999999999</v>
      </c>
    </row>
    <row r="31" spans="1:6" ht="14.4" customHeight="1">
      <c r="A31" s="145"/>
      <c r="B31" s="152" t="s">
        <v>193</v>
      </c>
      <c r="C31" s="153"/>
      <c r="D31" s="148"/>
      <c r="E31" s="127"/>
      <c r="F31" s="127"/>
    </row>
    <row r="32" spans="1:6" ht="14.4" customHeight="1">
      <c r="A32" s="145"/>
      <c r="B32" s="152" t="s">
        <v>194</v>
      </c>
      <c r="C32" s="153"/>
      <c r="D32" s="148"/>
      <c r="E32" s="127"/>
      <c r="F32" s="127"/>
    </row>
    <row r="33" spans="1:6" ht="14.4" customHeight="1">
      <c r="A33" s="145"/>
      <c r="B33" s="152" t="s">
        <v>195</v>
      </c>
      <c r="C33" s="153"/>
      <c r="D33" s="148"/>
      <c r="E33" s="127"/>
      <c r="F33" s="127"/>
    </row>
    <row r="34" spans="1:6" ht="14.4" customHeight="1">
      <c r="A34" s="145"/>
      <c r="B34" s="152" t="s">
        <v>196</v>
      </c>
      <c r="C34" s="153"/>
      <c r="D34" s="148"/>
      <c r="E34" s="127"/>
      <c r="F34" s="127"/>
    </row>
    <row r="35" spans="1:6" ht="14.4" customHeight="1">
      <c r="A35" s="145"/>
      <c r="B35" s="152" t="s">
        <v>197</v>
      </c>
      <c r="C35" s="153"/>
      <c r="D35" s="148"/>
      <c r="E35" s="127"/>
      <c r="F35" s="127"/>
    </row>
    <row r="36" spans="1:6" ht="14.4" customHeight="1">
      <c r="A36" s="145"/>
      <c r="B36" s="152" t="s">
        <v>198</v>
      </c>
      <c r="C36" s="153"/>
      <c r="D36" s="148"/>
      <c r="E36" s="127"/>
      <c r="F36" s="127"/>
    </row>
    <row r="37" spans="1:6" ht="14.4" customHeight="1">
      <c r="A37" s="145"/>
      <c r="B37" s="152" t="s">
        <v>199</v>
      </c>
      <c r="C37" s="153"/>
      <c r="D37" s="148"/>
      <c r="E37" s="127"/>
      <c r="F37" s="127"/>
    </row>
    <row r="38" spans="1:6" ht="14.4" customHeight="1">
      <c r="A38" s="145"/>
      <c r="B38" s="152" t="s">
        <v>200</v>
      </c>
      <c r="C38" s="153"/>
      <c r="D38" s="148"/>
      <c r="E38" s="127"/>
      <c r="F38" s="127"/>
    </row>
    <row r="39" spans="1:6" ht="14.4" customHeight="1">
      <c r="A39" s="145"/>
      <c r="B39" s="152" t="s">
        <v>201</v>
      </c>
      <c r="C39" s="153"/>
      <c r="D39" s="148"/>
      <c r="E39" s="127"/>
      <c r="F39" s="127"/>
    </row>
    <row r="40" spans="1:6" ht="14.4" customHeight="1">
      <c r="A40" s="145"/>
      <c r="B40" s="152" t="s">
        <v>202</v>
      </c>
      <c r="C40" s="153"/>
      <c r="D40" s="148"/>
      <c r="E40" s="127"/>
      <c r="F40" s="127"/>
    </row>
    <row r="41" spans="1:6" ht="14.4" customHeight="1">
      <c r="A41" s="145"/>
      <c r="B41" s="152" t="s">
        <v>219</v>
      </c>
      <c r="C41" s="153"/>
      <c r="D41" s="148"/>
      <c r="E41" s="127"/>
      <c r="F41" s="127"/>
    </row>
    <row r="42" spans="1:6" ht="14.4" customHeight="1">
      <c r="A42" s="145"/>
      <c r="B42" s="152" t="s">
        <v>203</v>
      </c>
      <c r="C42" s="153"/>
      <c r="D42" s="148"/>
      <c r="E42" s="127"/>
      <c r="F42" s="127"/>
    </row>
    <row r="43" spans="1:6" ht="14.4" customHeight="1">
      <c r="A43" s="145"/>
      <c r="B43" s="152" t="s">
        <v>204</v>
      </c>
      <c r="C43" s="153"/>
      <c r="D43" s="148"/>
      <c r="E43" s="127"/>
      <c r="F43" s="127"/>
    </row>
    <row r="44" spans="1:6" ht="14.4" customHeight="1">
      <c r="A44" s="145"/>
      <c r="B44" s="152" t="s">
        <v>205</v>
      </c>
      <c r="C44" s="153"/>
      <c r="D44" s="148"/>
      <c r="E44" s="127"/>
      <c r="F44" s="127"/>
    </row>
    <row r="45" spans="1:6" ht="14.4" customHeight="1">
      <c r="A45" s="145"/>
      <c r="B45" s="152" t="s">
        <v>206</v>
      </c>
      <c r="C45" s="153"/>
      <c r="D45" s="148"/>
      <c r="E45" s="127"/>
      <c r="F45" s="127"/>
    </row>
    <row r="46" spans="1:6" ht="14.4" customHeight="1">
      <c r="A46" s="145"/>
      <c r="B46" s="152" t="s">
        <v>207</v>
      </c>
      <c r="C46" s="153"/>
      <c r="D46" s="148"/>
      <c r="E46" s="127"/>
      <c r="F46" s="127"/>
    </row>
    <row r="47" spans="1:6" ht="14.4" customHeight="1">
      <c r="A47" s="145"/>
      <c r="B47" s="152" t="s">
        <v>208</v>
      </c>
      <c r="C47" s="153"/>
      <c r="D47" s="148"/>
      <c r="E47" s="127"/>
      <c r="F47" s="127"/>
    </row>
    <row r="48" spans="1:6" ht="14.4" customHeight="1">
      <c r="A48" s="145"/>
      <c r="B48" s="152" t="s">
        <v>220</v>
      </c>
      <c r="C48" s="153"/>
      <c r="D48" s="148"/>
      <c r="E48" s="127"/>
      <c r="F48" s="127"/>
    </row>
    <row r="49" spans="1:6" ht="14.4" customHeight="1">
      <c r="A49" s="145"/>
      <c r="B49" s="152" t="s">
        <v>209</v>
      </c>
      <c r="C49" s="153"/>
      <c r="D49" s="148"/>
      <c r="E49" s="127"/>
      <c r="F49" s="127"/>
    </row>
    <row r="50" spans="1:6" ht="14.4" customHeight="1">
      <c r="A50" s="145"/>
      <c r="B50" s="152" t="s">
        <v>210</v>
      </c>
      <c r="C50" s="153"/>
      <c r="D50" s="148"/>
      <c r="E50" s="127"/>
      <c r="F50" s="127"/>
    </row>
    <row r="51" spans="1:6" ht="14.4" customHeight="1">
      <c r="A51" s="145"/>
      <c r="B51" s="152" t="s">
        <v>211</v>
      </c>
      <c r="C51" s="153"/>
      <c r="D51" s="148"/>
      <c r="E51" s="127"/>
      <c r="F51" s="127"/>
    </row>
    <row r="52" spans="1:6" ht="14.4" customHeight="1">
      <c r="A52" s="145"/>
      <c r="B52" s="152" t="s">
        <v>212</v>
      </c>
      <c r="C52" s="153"/>
      <c r="D52" s="148"/>
      <c r="E52" s="127"/>
      <c r="F52" s="127"/>
    </row>
    <row r="53" spans="1:6" ht="14.4" customHeight="1">
      <c r="A53" s="145"/>
      <c r="B53" s="152" t="s">
        <v>213</v>
      </c>
      <c r="C53" s="153"/>
      <c r="D53" s="148"/>
      <c r="E53" s="127"/>
      <c r="F53" s="127"/>
    </row>
    <row r="54" spans="1:6" ht="14.4" customHeight="1">
      <c r="A54" s="145"/>
      <c r="B54" s="152" t="s">
        <v>214</v>
      </c>
      <c r="C54" s="153"/>
      <c r="D54" s="148"/>
      <c r="E54" s="127"/>
      <c r="F54" s="127"/>
    </row>
    <row r="55" spans="1:6" ht="14.4" customHeight="1">
      <c r="A55" s="145"/>
      <c r="B55" s="152" t="s">
        <v>215</v>
      </c>
      <c r="C55" s="153"/>
      <c r="D55" s="148"/>
      <c r="E55" s="127"/>
      <c r="F55" s="127"/>
    </row>
    <row r="56" spans="1:6" ht="14.4" customHeight="1">
      <c r="A56" s="146"/>
      <c r="B56" s="154" t="s">
        <v>216</v>
      </c>
      <c r="C56" s="155"/>
      <c r="D56" s="149"/>
      <c r="E56" s="128"/>
      <c r="F56" s="128"/>
    </row>
    <row r="57" spans="1:6">
      <c r="A57" s="113" t="s">
        <v>10</v>
      </c>
      <c r="B57" s="142"/>
      <c r="C57" s="142"/>
      <c r="D57" s="113"/>
      <c r="E57" s="113"/>
      <c r="F57" s="106">
        <f>SUM(F30+F2)</f>
        <v>156779.61000000002</v>
      </c>
    </row>
    <row r="58" spans="1:6">
      <c r="A58" s="113" t="s">
        <v>11</v>
      </c>
      <c r="B58" s="113"/>
      <c r="C58" s="113"/>
      <c r="D58" s="113"/>
      <c r="E58" s="113"/>
      <c r="F58" s="106">
        <f>F57*18%</f>
        <v>28220.329800000003</v>
      </c>
    </row>
    <row r="59" spans="1:6">
      <c r="A59" s="113" t="s">
        <v>12</v>
      </c>
      <c r="B59" s="113"/>
      <c r="C59" s="113"/>
      <c r="D59" s="113"/>
      <c r="E59" s="113"/>
      <c r="F59" s="106">
        <f>F58+F57</f>
        <v>184999.93980000002</v>
      </c>
    </row>
  </sheetData>
  <mergeCells count="39">
    <mergeCell ref="B54:C54"/>
    <mergeCell ref="B55:C55"/>
    <mergeCell ref="B56:C56"/>
    <mergeCell ref="B48:C48"/>
    <mergeCell ref="B49:C49"/>
    <mergeCell ref="B50:C50"/>
    <mergeCell ref="B51:C51"/>
    <mergeCell ref="B52:C52"/>
    <mergeCell ref="B44:C44"/>
    <mergeCell ref="B45:C45"/>
    <mergeCell ref="B46:C46"/>
    <mergeCell ref="B47:C47"/>
    <mergeCell ref="B53:C53"/>
    <mergeCell ref="B39:C39"/>
    <mergeCell ref="B40:C40"/>
    <mergeCell ref="B41:C41"/>
    <mergeCell ref="B42:C42"/>
    <mergeCell ref="B43:C43"/>
    <mergeCell ref="B34:C34"/>
    <mergeCell ref="B35:C35"/>
    <mergeCell ref="B36:C36"/>
    <mergeCell ref="B37:C37"/>
    <mergeCell ref="B38:C38"/>
    <mergeCell ref="F30:F56"/>
    <mergeCell ref="A57:E57"/>
    <mergeCell ref="A58:E58"/>
    <mergeCell ref="A59:E59"/>
    <mergeCell ref="D2:D29"/>
    <mergeCell ref="E2:E29"/>
    <mergeCell ref="F2:F29"/>
    <mergeCell ref="A2:A29"/>
    <mergeCell ref="A30:A56"/>
    <mergeCell ref="D30:D56"/>
    <mergeCell ref="E30:E56"/>
    <mergeCell ref="B2:B29"/>
    <mergeCell ref="B30:C30"/>
    <mergeCell ref="B31:C31"/>
    <mergeCell ref="B32:C32"/>
    <mergeCell ref="B33:C33"/>
  </mergeCells>
  <pageMargins left="0.7" right="0.7" top="0.75" bottom="0.75" header="0.3" footer="0.3"/>
  <pageSetup orientation="portrait" horizontalDpi="0" verticalDpi="0" r:id="rId1"/>
  <drawing r:id="rId2"/>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sqref="A1:F5"/>
    </sheetView>
  </sheetViews>
  <sheetFormatPr defaultRowHeight="14.4"/>
  <cols>
    <col min="2" max="2" width="12.21875" customWidth="1"/>
    <col min="3" max="3" width="23.88671875" customWidth="1"/>
    <col min="5" max="5" width="15.5546875" customWidth="1"/>
    <col min="6" max="6" width="7.109375" customWidth="1"/>
  </cols>
  <sheetData>
    <row r="1" spans="1:6">
      <c r="A1" s="105" t="s">
        <v>0</v>
      </c>
      <c r="B1" s="105" t="s">
        <v>1</v>
      </c>
      <c r="C1" s="105" t="s">
        <v>2</v>
      </c>
      <c r="D1" s="105" t="s">
        <v>3</v>
      </c>
      <c r="E1" s="105" t="s">
        <v>4</v>
      </c>
      <c r="F1" s="105" t="s">
        <v>5</v>
      </c>
    </row>
    <row r="2" spans="1:6" ht="28.8">
      <c r="A2" s="3">
        <v>1</v>
      </c>
      <c r="B2" s="3">
        <v>616026</v>
      </c>
      <c r="C2" s="3" t="s">
        <v>13</v>
      </c>
      <c r="D2" s="3">
        <v>11</v>
      </c>
      <c r="E2" s="3">
        <v>2245</v>
      </c>
      <c r="F2" s="3">
        <f t="shared" ref="F2" si="0">D2*E2</f>
        <v>24695</v>
      </c>
    </row>
    <row r="3" spans="1:6">
      <c r="A3" s="109" t="s">
        <v>10</v>
      </c>
      <c r="B3" s="109"/>
      <c r="C3" s="109"/>
      <c r="D3" s="109"/>
      <c r="E3" s="109"/>
      <c r="F3" s="105">
        <f>SUM(F2)</f>
        <v>24695</v>
      </c>
    </row>
    <row r="4" spans="1:6">
      <c r="A4" s="109" t="s">
        <v>11</v>
      </c>
      <c r="B4" s="109"/>
      <c r="C4" s="109"/>
      <c r="D4" s="109"/>
      <c r="E4" s="109"/>
      <c r="F4" s="105">
        <f>F3*18%</f>
        <v>4445.0999999999995</v>
      </c>
    </row>
    <row r="5" spans="1:6">
      <c r="A5" s="109" t="s">
        <v>12</v>
      </c>
      <c r="B5" s="109"/>
      <c r="C5" s="109"/>
      <c r="D5" s="109"/>
      <c r="E5" s="109"/>
      <c r="F5" s="105">
        <f>SUM(F3:F4)</f>
        <v>29140.1</v>
      </c>
    </row>
  </sheetData>
  <mergeCells count="3">
    <mergeCell ref="A3:E3"/>
    <mergeCell ref="A4:E4"/>
    <mergeCell ref="A5:E5"/>
  </mergeCells>
  <pageMargins left="0.7" right="0.7" top="0.75" bottom="0.75" header="0.3" footer="0.3"/>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tabSelected="1" workbookViewId="0">
      <selection activeCell="A3" sqref="A3:E3"/>
    </sheetView>
  </sheetViews>
  <sheetFormatPr defaultRowHeight="14.4"/>
  <sheetData>
    <row r="1" spans="1:6" ht="43.2">
      <c r="A1" s="108" t="s">
        <v>0</v>
      </c>
      <c r="B1" s="108" t="s">
        <v>1</v>
      </c>
      <c r="C1" s="108" t="s">
        <v>2</v>
      </c>
      <c r="D1" s="108" t="s">
        <v>3</v>
      </c>
      <c r="E1" s="108" t="s">
        <v>4</v>
      </c>
      <c r="F1" s="108" t="s">
        <v>5</v>
      </c>
    </row>
    <row r="2" spans="1:6" ht="72">
      <c r="A2" s="3">
        <v>1</v>
      </c>
      <c r="B2" s="3">
        <v>616026</v>
      </c>
      <c r="C2" s="3" t="s">
        <v>13</v>
      </c>
      <c r="D2" s="3">
        <v>10</v>
      </c>
      <c r="E2" s="3">
        <v>2245</v>
      </c>
      <c r="F2" s="3">
        <f t="shared" ref="F2" si="0">D2*E2</f>
        <v>22450</v>
      </c>
    </row>
    <row r="3" spans="1:6">
      <c r="A3" s="109" t="s">
        <v>10</v>
      </c>
      <c r="B3" s="109"/>
      <c r="C3" s="109"/>
      <c r="D3" s="109"/>
      <c r="E3" s="109"/>
      <c r="F3" s="108">
        <f>SUM(F2)</f>
        <v>22450</v>
      </c>
    </row>
    <row r="4" spans="1:6">
      <c r="A4" s="109" t="s">
        <v>11</v>
      </c>
      <c r="B4" s="109"/>
      <c r="C4" s="109"/>
      <c r="D4" s="109"/>
      <c r="E4" s="109"/>
      <c r="F4" s="108">
        <f>F3*18%</f>
        <v>4041</v>
      </c>
    </row>
    <row r="5" spans="1:6">
      <c r="A5" s="109" t="s">
        <v>12</v>
      </c>
      <c r="B5" s="109"/>
      <c r="C5" s="109"/>
      <c r="D5" s="109"/>
      <c r="E5" s="109"/>
      <c r="F5" s="108">
        <f>SUM(F3:F4)</f>
        <v>26491</v>
      </c>
    </row>
  </sheetData>
  <mergeCells count="3">
    <mergeCell ref="A3:E3"/>
    <mergeCell ref="A4:E4"/>
    <mergeCell ref="A5:E5"/>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sqref="A1:F5"/>
    </sheetView>
  </sheetViews>
  <sheetFormatPr defaultRowHeight="14.4"/>
  <cols>
    <col min="1" max="1" width="8.33203125" style="21" customWidth="1"/>
    <col min="2" max="2" width="22.77734375" style="21" customWidth="1"/>
    <col min="3" max="3" width="6.109375" style="21" customWidth="1"/>
    <col min="4" max="4" width="8.88671875" style="21"/>
    <col min="5" max="5" width="16.33203125" style="21" customWidth="1"/>
    <col min="6" max="16384" width="8.88671875" style="21"/>
  </cols>
  <sheetData>
    <row r="1" spans="1:6" ht="18.600000000000001" customHeight="1">
      <c r="A1" s="18" t="s">
        <v>14</v>
      </c>
      <c r="B1" s="18" t="s">
        <v>15</v>
      </c>
      <c r="C1" s="18" t="s">
        <v>16</v>
      </c>
      <c r="D1" s="18" t="s">
        <v>17</v>
      </c>
      <c r="E1" s="18" t="s">
        <v>4</v>
      </c>
      <c r="F1" s="18" t="s">
        <v>10</v>
      </c>
    </row>
    <row r="2" spans="1:6" ht="33.6" customHeight="1">
      <c r="A2" s="3">
        <v>1</v>
      </c>
      <c r="B2" s="3" t="s">
        <v>33</v>
      </c>
      <c r="C2" s="3" t="s">
        <v>34</v>
      </c>
      <c r="D2" s="3">
        <v>30</v>
      </c>
      <c r="E2" s="3">
        <v>1100</v>
      </c>
      <c r="F2" s="3">
        <f>D2*E2</f>
        <v>33000</v>
      </c>
    </row>
    <row r="3" spans="1:6">
      <c r="A3" s="110" t="s">
        <v>10</v>
      </c>
      <c r="B3" s="111"/>
      <c r="C3" s="111"/>
      <c r="D3" s="111"/>
      <c r="E3" s="112"/>
      <c r="F3" s="18">
        <f>SUM(F2)</f>
        <v>33000</v>
      </c>
    </row>
    <row r="4" spans="1:6">
      <c r="A4" s="110" t="s">
        <v>11</v>
      </c>
      <c r="B4" s="111"/>
      <c r="C4" s="111"/>
      <c r="D4" s="111"/>
      <c r="E4" s="112"/>
      <c r="F4" s="18">
        <f>F3*18%</f>
        <v>5940</v>
      </c>
    </row>
    <row r="5" spans="1:6" ht="16.8" customHeight="1">
      <c r="A5" s="110" t="s">
        <v>12</v>
      </c>
      <c r="B5" s="111"/>
      <c r="C5" s="111"/>
      <c r="D5" s="111"/>
      <c r="E5" s="112"/>
      <c r="F5" s="18">
        <f>SUM(F3:F4)</f>
        <v>38940</v>
      </c>
    </row>
  </sheetData>
  <mergeCells count="3">
    <mergeCell ref="A3:E3"/>
    <mergeCell ref="A4:E4"/>
    <mergeCell ref="A5:E5"/>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
  <sheetViews>
    <sheetView workbookViewId="0">
      <selection activeCell="B2" sqref="B2:E2"/>
    </sheetView>
  </sheetViews>
  <sheetFormatPr defaultRowHeight="14.4"/>
  <cols>
    <col min="1" max="1" width="7.6640625" customWidth="1"/>
    <col min="2" max="2" width="10.109375" customWidth="1"/>
    <col min="3" max="3" width="18.77734375" customWidth="1"/>
    <col min="4" max="4" width="5.88671875" customWidth="1"/>
    <col min="5" max="5" width="11.109375" customWidth="1"/>
    <col min="7" max="7" width="14.44140625" customWidth="1"/>
  </cols>
  <sheetData>
    <row r="1" spans="1:7" ht="36" customHeight="1">
      <c r="A1" s="17" t="s">
        <v>0</v>
      </c>
      <c r="B1" s="17" t="s">
        <v>1</v>
      </c>
      <c r="C1" s="17" t="s">
        <v>2</v>
      </c>
      <c r="D1" s="17" t="s">
        <v>3</v>
      </c>
      <c r="E1" s="17" t="s">
        <v>4</v>
      </c>
      <c r="F1" s="17" t="s">
        <v>5</v>
      </c>
      <c r="G1" s="2" t="s">
        <v>6</v>
      </c>
    </row>
    <row r="2" spans="1:7" ht="28.8">
      <c r="A2" s="3">
        <v>1</v>
      </c>
      <c r="B2" s="3">
        <v>616039</v>
      </c>
      <c r="C2" s="3" t="s">
        <v>9</v>
      </c>
      <c r="D2" s="3">
        <v>20</v>
      </c>
      <c r="E2" s="3">
        <v>3100</v>
      </c>
      <c r="F2" s="3">
        <f t="shared" ref="F2" si="0">D2*E2</f>
        <v>62000</v>
      </c>
      <c r="G2" s="5">
        <v>45038</v>
      </c>
    </row>
    <row r="3" spans="1:7">
      <c r="A3" s="109" t="s">
        <v>10</v>
      </c>
      <c r="B3" s="109"/>
      <c r="C3" s="109"/>
      <c r="D3" s="109"/>
      <c r="E3" s="109"/>
      <c r="F3" s="17">
        <f>SUM(F2:F2)</f>
        <v>62000</v>
      </c>
      <c r="G3" s="7"/>
    </row>
    <row r="4" spans="1:7">
      <c r="A4" s="109" t="s">
        <v>11</v>
      </c>
      <c r="B4" s="109"/>
      <c r="C4" s="109"/>
      <c r="D4" s="109"/>
      <c r="E4" s="109"/>
      <c r="F4" s="17">
        <f>F3*18%</f>
        <v>11160</v>
      </c>
      <c r="G4" s="7"/>
    </row>
    <row r="5" spans="1:7">
      <c r="A5" s="109" t="s">
        <v>12</v>
      </c>
      <c r="B5" s="109"/>
      <c r="C5" s="109"/>
      <c r="D5" s="109"/>
      <c r="E5" s="109"/>
      <c r="F5" s="17">
        <f>SUM(F3:F4)</f>
        <v>73160</v>
      </c>
      <c r="G5" s="7"/>
    </row>
  </sheetData>
  <mergeCells count="3">
    <mergeCell ref="A3:E3"/>
    <mergeCell ref="A4:E4"/>
    <mergeCell ref="A5:E5"/>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activeCell="I24" sqref="I24"/>
    </sheetView>
  </sheetViews>
  <sheetFormatPr defaultRowHeight="14.4"/>
  <cols>
    <col min="1" max="1" width="6.44140625" customWidth="1"/>
    <col min="2" max="2" width="41.88671875" customWidth="1"/>
    <col min="3" max="3" width="6" customWidth="1"/>
    <col min="5" max="5" width="8.21875" customWidth="1"/>
  </cols>
  <sheetData>
    <row r="1" spans="1:5" ht="33.6" customHeight="1">
      <c r="A1" s="19" t="s">
        <v>14</v>
      </c>
      <c r="B1" s="19" t="s">
        <v>15</v>
      </c>
      <c r="C1" s="19" t="s">
        <v>26</v>
      </c>
      <c r="D1" s="19" t="s">
        <v>4</v>
      </c>
      <c r="E1" s="19" t="s">
        <v>18</v>
      </c>
    </row>
    <row r="2" spans="1:5" ht="70.8" customHeight="1">
      <c r="A2" s="3">
        <v>1</v>
      </c>
      <c r="B2" s="22" t="s">
        <v>35</v>
      </c>
      <c r="C2" s="3">
        <v>17</v>
      </c>
      <c r="D2" s="3">
        <v>33140</v>
      </c>
      <c r="E2" s="3">
        <f>C2*D2</f>
        <v>563380</v>
      </c>
    </row>
    <row r="3" spans="1:5">
      <c r="A3" s="109" t="s">
        <v>10</v>
      </c>
      <c r="B3" s="109"/>
      <c r="C3" s="109"/>
      <c r="D3" s="109"/>
      <c r="E3" s="19">
        <f>SUM(E2)</f>
        <v>563380</v>
      </c>
    </row>
    <row r="4" spans="1:5">
      <c r="A4" s="109" t="s">
        <v>11</v>
      </c>
      <c r="B4" s="109"/>
      <c r="C4" s="109"/>
      <c r="D4" s="109"/>
      <c r="E4" s="19">
        <f>E3*18%</f>
        <v>101408.4</v>
      </c>
    </row>
    <row r="5" spans="1:5">
      <c r="A5" s="109" t="s">
        <v>12</v>
      </c>
      <c r="B5" s="109"/>
      <c r="C5" s="109"/>
      <c r="D5" s="109"/>
      <c r="E5" s="19">
        <f>SUM(E3:E4)</f>
        <v>664788.4</v>
      </c>
    </row>
  </sheetData>
  <mergeCells count="3">
    <mergeCell ref="A3:D3"/>
    <mergeCell ref="A4:D4"/>
    <mergeCell ref="A5:D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68</vt:i4>
      </vt:variant>
    </vt:vector>
  </HeadingPairs>
  <TitlesOfParts>
    <vt:vector size="68" baseType="lpstr">
      <vt:lpstr>Namrata 101</vt:lpstr>
      <vt:lpstr>Max International 102</vt:lpstr>
      <vt:lpstr>Repute Traders 103</vt:lpstr>
      <vt:lpstr>MDT 104</vt:lpstr>
      <vt:lpstr>Namrata 105</vt:lpstr>
      <vt:lpstr>Namrata 106</vt:lpstr>
      <vt:lpstr>Collective 107</vt:lpstr>
      <vt:lpstr>Namrata 108</vt:lpstr>
      <vt:lpstr>Rashi 109</vt:lpstr>
      <vt:lpstr>Messung Systems Pvt Ltd 110</vt:lpstr>
      <vt:lpstr>Namrata 111</vt:lpstr>
      <vt:lpstr>Namrata 112</vt:lpstr>
      <vt:lpstr>Namrata 113</vt:lpstr>
      <vt:lpstr>Ar Homez Automation 114</vt:lpstr>
      <vt:lpstr>Dell Technologies 115</vt:lpstr>
      <vt:lpstr>Pilz 116</vt:lpstr>
      <vt:lpstr>Bhavna Rubber 117</vt:lpstr>
      <vt:lpstr>Bhavna Rubber 118</vt:lpstr>
      <vt:lpstr>Max International 119</vt:lpstr>
      <vt:lpstr>Pilz 120</vt:lpstr>
      <vt:lpstr>Collective 121</vt:lpstr>
      <vt:lpstr>Rashi 122</vt:lpstr>
      <vt:lpstr>Digeserve 123</vt:lpstr>
      <vt:lpstr>Namrata 124</vt:lpstr>
      <vt:lpstr>V M Traders 125</vt:lpstr>
      <vt:lpstr>Namrata 126</vt:lpstr>
      <vt:lpstr>V M Traders 127</vt:lpstr>
      <vt:lpstr>Collective 128</vt:lpstr>
      <vt:lpstr>Max International 129</vt:lpstr>
      <vt:lpstr>Namrata 130</vt:lpstr>
      <vt:lpstr>Namrata 131</vt:lpstr>
      <vt:lpstr>Ingram 132</vt:lpstr>
      <vt:lpstr>Dell 201</vt:lpstr>
      <vt:lpstr>Namrata 202</vt:lpstr>
      <vt:lpstr>Namrata 203</vt:lpstr>
      <vt:lpstr>Namrata 204</vt:lpstr>
      <vt:lpstr>Namrata 205</vt:lpstr>
      <vt:lpstr>Flexible 206</vt:lpstr>
      <vt:lpstr>Collective 207</vt:lpstr>
      <vt:lpstr>Namrata 208</vt:lpstr>
      <vt:lpstr>Namrata 209</vt:lpstr>
      <vt:lpstr>Namrata 210</vt:lpstr>
      <vt:lpstr>Cassun Electricals 211</vt:lpstr>
      <vt:lpstr>Cassun Electricals 212</vt:lpstr>
      <vt:lpstr>Namrata 213</vt:lpstr>
      <vt:lpstr>Aditya 214</vt:lpstr>
      <vt:lpstr>Aditya 215</vt:lpstr>
      <vt:lpstr>Namrata 216</vt:lpstr>
      <vt:lpstr>Aditya 217</vt:lpstr>
      <vt:lpstr>Aditya 218</vt:lpstr>
      <vt:lpstr>Woven Gold 219</vt:lpstr>
      <vt:lpstr>IMCC &amp; Co 220</vt:lpstr>
      <vt:lpstr>Namrata 221</vt:lpstr>
      <vt:lpstr>Aditya 222</vt:lpstr>
      <vt:lpstr>My Window 301</vt:lpstr>
      <vt:lpstr>Multi Bath Service 302</vt:lpstr>
      <vt:lpstr>Dell 303</vt:lpstr>
      <vt:lpstr>Collevtive 304</vt:lpstr>
      <vt:lpstr>ingram 305</vt:lpstr>
      <vt:lpstr>V M Traders 306</vt:lpstr>
      <vt:lpstr>Collective 307</vt:lpstr>
      <vt:lpstr>Namrata 308</vt:lpstr>
      <vt:lpstr>Namrata 309</vt:lpstr>
      <vt:lpstr>Palntex 310</vt:lpstr>
      <vt:lpstr>Palntex 311</vt:lpstr>
      <vt:lpstr>Multi Bath 312</vt:lpstr>
      <vt:lpstr>Namrata 313</vt:lpstr>
      <vt:lpstr>Namrata 314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2023-11-17T05:04:13Z</dcterms:modified>
</cp:coreProperties>
</file>