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normecgroup-my.sharepoint.com/personal/jeroen_pasch_normecgroup_com/Documents/Documenten/"/>
    </mc:Choice>
  </mc:AlternateContent>
  <xr:revisionPtr revIDLastSave="486" documentId="8_{86D22AF3-2215-421E-82DF-BE2D3DFD26CA}" xr6:coauthVersionLast="47" xr6:coauthVersionMax="47" xr10:uidLastSave="{58453BD7-248E-4627-B605-590459BC8E2A}"/>
  <bookViews>
    <workbookView xWindow="-108" yWindow="-108" windowWidth="23256" windowHeight="12576" xr2:uid="{C71620DE-26C8-4AF2-A737-D48D2E62D67F}"/>
  </bookViews>
  <sheets>
    <sheet name="Berekeningen Homo STEC" sheetId="5" r:id="rId1"/>
    <sheet name="Berekeningen Hetero ST EC" sheetId="7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4" i="5" l="1"/>
  <c r="T4" i="5" s="1"/>
  <c r="R6" i="5"/>
  <c r="S6" i="5" s="1"/>
  <c r="T6" i="5" s="1"/>
  <c r="S10" i="5"/>
  <c r="H6" i="5"/>
  <c r="I6" i="5" s="1"/>
  <c r="J6" i="5" s="1"/>
  <c r="M3" i="5"/>
  <c r="N3" i="5" s="1"/>
  <c r="O3" i="5" s="1"/>
  <c r="R18" i="5"/>
  <c r="S18" i="5" s="1"/>
  <c r="T18" i="5" s="1"/>
  <c r="R17" i="5"/>
  <c r="S17" i="5" s="1"/>
  <c r="T17" i="5" s="1"/>
  <c r="R16" i="5"/>
  <c r="S16" i="5" s="1"/>
  <c r="T16" i="5" s="1"/>
  <c r="R15" i="5"/>
  <c r="S15" i="5" s="1"/>
  <c r="T15" i="5" s="1"/>
  <c r="R14" i="5"/>
  <c r="S14" i="5" s="1"/>
  <c r="T14" i="5" s="1"/>
  <c r="R13" i="5"/>
  <c r="S13" i="5" s="1"/>
  <c r="T13" i="5" s="1"/>
  <c r="R12" i="5"/>
  <c r="S12" i="5" s="1"/>
  <c r="T12" i="5" s="1"/>
  <c r="R11" i="5"/>
  <c r="S11" i="5" s="1"/>
  <c r="T11" i="5" s="1"/>
  <c r="R10" i="5"/>
  <c r="R9" i="5"/>
  <c r="S9" i="5" s="1"/>
  <c r="T9" i="5" s="1"/>
  <c r="R8" i="5"/>
  <c r="S8" i="5" s="1"/>
  <c r="T8" i="5" s="1"/>
  <c r="R7" i="5"/>
  <c r="S7" i="5" s="1"/>
  <c r="T7" i="5" s="1"/>
  <c r="S5" i="5"/>
  <c r="T5" i="5" s="1"/>
  <c r="R5" i="5"/>
  <c r="R4" i="5"/>
  <c r="R3" i="5"/>
  <c r="S3" i="5" s="1"/>
  <c r="T3" i="5" s="1"/>
  <c r="M18" i="5"/>
  <c r="N18" i="5" s="1"/>
  <c r="O18" i="5" s="1"/>
  <c r="M17" i="5"/>
  <c r="N17" i="5" s="1"/>
  <c r="O17" i="5" s="1"/>
  <c r="M16" i="5"/>
  <c r="N16" i="5" s="1"/>
  <c r="O16" i="5" s="1"/>
  <c r="M15" i="5"/>
  <c r="N15" i="5" s="1"/>
  <c r="O15" i="5" s="1"/>
  <c r="M14" i="5"/>
  <c r="N14" i="5" s="1"/>
  <c r="O14" i="5" s="1"/>
  <c r="M13" i="5"/>
  <c r="N13" i="5" s="1"/>
  <c r="O13" i="5" s="1"/>
  <c r="M12" i="5"/>
  <c r="N12" i="5" s="1"/>
  <c r="O12" i="5" s="1"/>
  <c r="M11" i="5"/>
  <c r="N11" i="5" s="1"/>
  <c r="O11" i="5" s="1"/>
  <c r="M10" i="5"/>
  <c r="N10" i="5" s="1"/>
  <c r="O10" i="5" s="1"/>
  <c r="M9" i="5"/>
  <c r="N9" i="5" s="1"/>
  <c r="O9" i="5" s="1"/>
  <c r="M8" i="5"/>
  <c r="N8" i="5" s="1"/>
  <c r="M7" i="5"/>
  <c r="N7" i="5" s="1"/>
  <c r="O7" i="5" s="1"/>
  <c r="M6" i="5"/>
  <c r="N6" i="5" s="1"/>
  <c r="O6" i="5" s="1"/>
  <c r="M5" i="5"/>
  <c r="N5" i="5" s="1"/>
  <c r="O5" i="5" s="1"/>
  <c r="M4" i="5"/>
  <c r="N4" i="5" s="1"/>
  <c r="O4" i="5" s="1"/>
  <c r="C22" i="7"/>
  <c r="H18" i="7"/>
  <c r="I18" i="7" s="1"/>
  <c r="J18" i="7" s="1"/>
  <c r="C18" i="7"/>
  <c r="N15" i="7" s="1"/>
  <c r="O15" i="7" s="1"/>
  <c r="P15" i="7" s="1"/>
  <c r="Q15" i="7" s="1"/>
  <c r="H17" i="7"/>
  <c r="I17" i="7" s="1"/>
  <c r="J17" i="7" s="1"/>
  <c r="I16" i="7"/>
  <c r="J16" i="7" s="1"/>
  <c r="H16" i="7"/>
  <c r="C16" i="7"/>
  <c r="C17" i="7" s="1"/>
  <c r="H15" i="7"/>
  <c r="I15" i="7" s="1"/>
  <c r="J15" i="7" s="1"/>
  <c r="H14" i="7"/>
  <c r="I14" i="7" s="1"/>
  <c r="J14" i="7" s="1"/>
  <c r="H13" i="7"/>
  <c r="I13" i="7" s="1"/>
  <c r="J13" i="7" s="1"/>
  <c r="H12" i="7"/>
  <c r="I12" i="7" s="1"/>
  <c r="J12" i="7" s="1"/>
  <c r="H11" i="7"/>
  <c r="I11" i="7" s="1"/>
  <c r="J11" i="7" s="1"/>
  <c r="H10" i="7"/>
  <c r="I10" i="7" s="1"/>
  <c r="J10" i="7" s="1"/>
  <c r="H9" i="7"/>
  <c r="I9" i="7" s="1"/>
  <c r="J9" i="7" s="1"/>
  <c r="H8" i="7"/>
  <c r="I8" i="7" s="1"/>
  <c r="J8" i="7" s="1"/>
  <c r="H7" i="7"/>
  <c r="I7" i="7" s="1"/>
  <c r="J7" i="7" s="1"/>
  <c r="H6" i="7"/>
  <c r="I6" i="7" s="1"/>
  <c r="J6" i="7" s="1"/>
  <c r="H5" i="7"/>
  <c r="I5" i="7" s="1"/>
  <c r="J5" i="7" s="1"/>
  <c r="H4" i="7"/>
  <c r="I4" i="7" s="1"/>
  <c r="J4" i="7" s="1"/>
  <c r="H3" i="7"/>
  <c r="I3" i="7" s="1"/>
  <c r="J3" i="7" s="1"/>
  <c r="H3" i="5"/>
  <c r="I3" i="5" s="1"/>
  <c r="H4" i="5"/>
  <c r="I4" i="5" s="1"/>
  <c r="J4" i="5" s="1"/>
  <c r="H5" i="5"/>
  <c r="I5" i="5" s="1"/>
  <c r="H7" i="5"/>
  <c r="I7" i="5" s="1"/>
  <c r="J7" i="5" s="1"/>
  <c r="H8" i="5"/>
  <c r="I8" i="5" s="1"/>
  <c r="J8" i="5" s="1"/>
  <c r="H9" i="5"/>
  <c r="I9" i="5" s="1"/>
  <c r="J9" i="5" s="1"/>
  <c r="H10" i="5"/>
  <c r="I10" i="5" s="1"/>
  <c r="J10" i="5" s="1"/>
  <c r="H11" i="5"/>
  <c r="I11" i="5" s="1"/>
  <c r="J11" i="5" s="1"/>
  <c r="H12" i="5"/>
  <c r="I12" i="5" s="1"/>
  <c r="J12" i="5" s="1"/>
  <c r="H13" i="5"/>
  <c r="I13" i="5" s="1"/>
  <c r="J13" i="5" s="1"/>
  <c r="H14" i="5"/>
  <c r="I14" i="5" s="1"/>
  <c r="J14" i="5" s="1"/>
  <c r="H15" i="5"/>
  <c r="I15" i="5" s="1"/>
  <c r="J15" i="5" s="1"/>
  <c r="H16" i="5"/>
  <c r="I16" i="5" s="1"/>
  <c r="J16" i="5" s="1"/>
  <c r="H17" i="5"/>
  <c r="I17" i="5" s="1"/>
  <c r="J17" i="5" s="1"/>
  <c r="H18" i="5"/>
  <c r="I18" i="5" s="1"/>
  <c r="J18" i="5" s="1"/>
  <c r="T10" i="5" l="1"/>
  <c r="O8" i="5"/>
  <c r="J5" i="5"/>
  <c r="V12" i="7"/>
  <c r="W12" i="7" s="1"/>
  <c r="N14" i="7"/>
  <c r="O14" i="7" s="1"/>
  <c r="P14" i="7" s="1"/>
  <c r="Q14" i="7" s="1"/>
  <c r="N18" i="7"/>
  <c r="O18" i="7" s="1"/>
  <c r="P18" i="7" s="1"/>
  <c r="Q18" i="7" s="1"/>
  <c r="V18" i="7"/>
  <c r="W18" i="7" s="1"/>
  <c r="V4" i="7"/>
  <c r="W4" i="7" s="1"/>
  <c r="N6" i="7"/>
  <c r="O6" i="7" s="1"/>
  <c r="P6" i="7" s="1"/>
  <c r="Q6" i="7" s="1"/>
  <c r="V8" i="7"/>
  <c r="W8" i="7" s="1"/>
  <c r="N10" i="7"/>
  <c r="O10" i="7" s="1"/>
  <c r="P10" i="7" s="1"/>
  <c r="Q10" i="7" s="1"/>
  <c r="N17" i="7"/>
  <c r="O17" i="7" s="1"/>
  <c r="P17" i="7" s="1"/>
  <c r="Q17" i="7" s="1"/>
  <c r="C23" i="7"/>
  <c r="C24" i="7" s="1"/>
  <c r="N4" i="7"/>
  <c r="O4" i="7" s="1"/>
  <c r="P4" i="7" s="1"/>
  <c r="Q4" i="7" s="1"/>
  <c r="V6" i="7"/>
  <c r="W6" i="7" s="1"/>
  <c r="N8" i="7"/>
  <c r="O8" i="7" s="1"/>
  <c r="P8" i="7" s="1"/>
  <c r="Q8" i="7" s="1"/>
  <c r="V10" i="7"/>
  <c r="W10" i="7" s="1"/>
  <c r="N12" i="7"/>
  <c r="O12" i="7" s="1"/>
  <c r="P12" i="7" s="1"/>
  <c r="Q12" i="7" s="1"/>
  <c r="V14" i="7"/>
  <c r="W14" i="7" s="1"/>
  <c r="V17" i="7"/>
  <c r="W17" i="7" s="1"/>
  <c r="N16" i="7"/>
  <c r="O16" i="7" s="1"/>
  <c r="P16" i="7" s="1"/>
  <c r="Q16" i="7" s="1"/>
  <c r="V3" i="7"/>
  <c r="W3" i="7" s="1"/>
  <c r="N5" i="7"/>
  <c r="O5" i="7" s="1"/>
  <c r="P5" i="7" s="1"/>
  <c r="Q5" i="7" s="1"/>
  <c r="V7" i="7"/>
  <c r="W7" i="7" s="1"/>
  <c r="N9" i="7"/>
  <c r="O9" i="7" s="1"/>
  <c r="P9" i="7" s="1"/>
  <c r="Q9" i="7" s="1"/>
  <c r="V11" i="7"/>
  <c r="W11" i="7" s="1"/>
  <c r="N13" i="7"/>
  <c r="O13" i="7" s="1"/>
  <c r="P13" i="7" s="1"/>
  <c r="Q13" i="7" s="1"/>
  <c r="V15" i="7"/>
  <c r="W15" i="7" s="1"/>
  <c r="V16" i="7"/>
  <c r="W16" i="7" s="1"/>
  <c r="N3" i="7"/>
  <c r="O3" i="7" s="1"/>
  <c r="P3" i="7" s="1"/>
  <c r="Q3" i="7" s="1"/>
  <c r="V5" i="7"/>
  <c r="W5" i="7" s="1"/>
  <c r="N7" i="7"/>
  <c r="O7" i="7" s="1"/>
  <c r="P7" i="7" s="1"/>
  <c r="Q7" i="7" s="1"/>
  <c r="V9" i="7"/>
  <c r="W9" i="7" s="1"/>
  <c r="N11" i="7"/>
  <c r="O11" i="7" s="1"/>
  <c r="P11" i="7" s="1"/>
  <c r="Q11" i="7" s="1"/>
  <c r="V13" i="7"/>
  <c r="W13" i="7" s="1"/>
  <c r="J3" i="5"/>
  <c r="X12" i="7" l="1"/>
  <c r="X8" i="7"/>
  <c r="X4" i="7"/>
  <c r="X18" i="7"/>
  <c r="X17" i="7"/>
  <c r="X14" i="7"/>
  <c r="X10" i="7"/>
  <c r="X6" i="7"/>
  <c r="X13" i="7"/>
  <c r="X9" i="7"/>
  <c r="X16" i="7"/>
  <c r="X11" i="7"/>
  <c r="X7" i="7"/>
  <c r="X5" i="7"/>
  <c r="X15" i="7"/>
  <c r="X3" i="7"/>
</calcChain>
</file>

<file path=xl/sharedStrings.xml><?xml version="1.0" encoding="utf-8"?>
<sst xmlns="http://schemas.openxmlformats.org/spreadsheetml/2006/main" count="68" uniqueCount="37">
  <si>
    <t>systematic sampling</t>
  </si>
  <si>
    <t>STEC</t>
  </si>
  <si>
    <t>n</t>
  </si>
  <si>
    <t>c</t>
  </si>
  <si>
    <t>size batch</t>
  </si>
  <si>
    <t>in kg</t>
  </si>
  <si>
    <t>size sample</t>
  </si>
  <si>
    <t>g</t>
  </si>
  <si>
    <t>nr of samples taken from batch</t>
  </si>
  <si>
    <t>average cfu in a sample</t>
  </si>
  <si>
    <t>Homogenous distribution calculations</t>
  </si>
  <si>
    <t>log cfu in batch</t>
  </si>
  <si>
    <t>probability no STEC in a single sample</t>
  </si>
  <si>
    <t>probability no STEC in all samples</t>
  </si>
  <si>
    <t>probability all samples no STEC</t>
  </si>
  <si>
    <t>probability at least one sample with stec</t>
  </si>
  <si>
    <t>Hetergenous distribution calculations</t>
  </si>
  <si>
    <t>homogenoues</t>
  </si>
  <si>
    <t>heterogenous</t>
  </si>
  <si>
    <t>size contaminated batch</t>
  </si>
  <si>
    <t>kg</t>
  </si>
  <si>
    <t>log cfu in batch (only contaminated part)</t>
  </si>
  <si>
    <t xml:space="preserve">average cfu in a sample from contaminated part batch </t>
  </si>
  <si>
    <t>probability of no STEC from a sample within the contaminated part</t>
  </si>
  <si>
    <t>probability no STEC found fro a single sample (inc 98% hetero)</t>
  </si>
  <si>
    <t>probability no STEC from n random samples from batch</t>
  </si>
  <si>
    <t>heterogenous + systematic sampling</t>
  </si>
  <si>
    <t>probability one sample from contaminated area</t>
  </si>
  <si>
    <t>probability of no samples from contaminated area</t>
  </si>
  <si>
    <t>nr of samples with presence allowed</t>
  </si>
  <si>
    <t xml:space="preserve">(note: p&lt;= 1) </t>
  </si>
  <si>
    <t>sample taken after every ... kg</t>
  </si>
  <si>
    <t>(based on size batch and n )</t>
  </si>
  <si>
    <t>fraction of batch free of STEC</t>
  </si>
  <si>
    <t>calculations</t>
  </si>
  <si>
    <t>nr of samples taken from batch (2)</t>
  </si>
  <si>
    <t>nr of samples taken from batch (3)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</si>
</sst>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FA7D0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2" fillId="2" borderId="1" applyNumberFormat="0" applyAlignment="0" applyProtection="0"/>
  </cellStyleXfs>
  <cellXfs count="4">
    <xf numFmtId="0" fontId="0" fillId="0" borderId="0" xfId="0"/>
    <xf numFmtId="0" fontId="1" fillId="0" borderId="0" xfId="0" applyFont="1"/>
    <xf numFmtId="0" fontId="0" fillId="3" borderId="0" xfId="0" applyFill="1"/>
    <xf numFmtId="0" fontId="2" fillId="2" borderId="1" xfId="1"/>
  </cellXfs>
  <cellStyles count="2">
    <cellStyle name="Berekening" xfId="1" builtinId="22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n = 40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'Berekeningen Homo STEC'!$G$3:$G$18</c:f>
              <c:numCache>
                <c:formatCode>General</c:formatCode>
                <c:ptCount val="16"/>
                <c:pt idx="0">
                  <c:v>3</c:v>
                </c:pt>
                <c:pt idx="1">
                  <c:v>3.2</c:v>
                </c:pt>
                <c:pt idx="2">
                  <c:v>3.4</c:v>
                </c:pt>
                <c:pt idx="3">
                  <c:v>3.6</c:v>
                </c:pt>
                <c:pt idx="4">
                  <c:v>3.8</c:v>
                </c:pt>
                <c:pt idx="5">
                  <c:v>4</c:v>
                </c:pt>
                <c:pt idx="6">
                  <c:v>4.2</c:v>
                </c:pt>
                <c:pt idx="7">
                  <c:v>4.4000000000000004</c:v>
                </c:pt>
                <c:pt idx="8">
                  <c:v>4.5999999999999996</c:v>
                </c:pt>
                <c:pt idx="9">
                  <c:v>4.8</c:v>
                </c:pt>
                <c:pt idx="10">
                  <c:v>5</c:v>
                </c:pt>
                <c:pt idx="11">
                  <c:v>5.2</c:v>
                </c:pt>
                <c:pt idx="12">
                  <c:v>5.4</c:v>
                </c:pt>
                <c:pt idx="13">
                  <c:v>5.6</c:v>
                </c:pt>
                <c:pt idx="14">
                  <c:v>5.8</c:v>
                </c:pt>
                <c:pt idx="15">
                  <c:v>6</c:v>
                </c:pt>
              </c:numCache>
            </c:numRef>
          </c:xVal>
          <c:yVal>
            <c:numRef>
              <c:f>'Berekeningen Homo STEC'!$J$3:$J$18</c:f>
              <c:numCache>
                <c:formatCode>General</c:formatCode>
                <c:ptCount val="16"/>
                <c:pt idx="0">
                  <c:v>0.92774348632855563</c:v>
                </c:pt>
                <c:pt idx="1">
                  <c:v>0.88792589643332431</c:v>
                </c:pt>
                <c:pt idx="2">
                  <c:v>0.82829038267670896</c:v>
                </c:pt>
                <c:pt idx="3">
                  <c:v>0.74187064943747916</c:v>
                </c:pt>
                <c:pt idx="4">
                  <c:v>0.6229942384195577</c:v>
                </c:pt>
                <c:pt idx="5">
                  <c:v>0.47236655274101508</c:v>
                </c:pt>
                <c:pt idx="6">
                  <c:v>0.30462617972075978</c:v>
                </c:pt>
                <c:pt idx="7">
                  <c:v>0.15199391016655497</c:v>
                </c:pt>
                <c:pt idx="8">
                  <c:v>5.0498897271294238E-2</c:v>
                </c:pt>
                <c:pt idx="9">
                  <c:v>8.8072495547893391E-3</c:v>
                </c:pt>
                <c:pt idx="10">
                  <c:v>5.5308437014783558E-4</c:v>
                </c:pt>
                <c:pt idx="11">
                  <c:v>6.8813277105123495E-6</c:v>
                </c:pt>
                <c:pt idx="12">
                  <c:v>6.5805452103768974E-9</c:v>
                </c:pt>
                <c:pt idx="13">
                  <c:v>1.0784970131665929E-13</c:v>
                </c:pt>
                <c:pt idx="14">
                  <c:v>2.8080382752575695E-21</c:v>
                </c:pt>
                <c:pt idx="15">
                  <c:v>2.6786369618080778E-33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322-4F98-8C48-7427226DE4FC}"/>
            </c:ext>
          </c:extLst>
        </c:ser>
        <c:ser>
          <c:idx val="1"/>
          <c:order val="1"/>
          <c:tx>
            <c:v>n = 20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'Berekeningen Homo STEC'!$L$3:$L$18</c:f>
              <c:numCache>
                <c:formatCode>General</c:formatCode>
                <c:ptCount val="16"/>
                <c:pt idx="0">
                  <c:v>3</c:v>
                </c:pt>
                <c:pt idx="1">
                  <c:v>3.2</c:v>
                </c:pt>
                <c:pt idx="2">
                  <c:v>3.4</c:v>
                </c:pt>
                <c:pt idx="3">
                  <c:v>3.6</c:v>
                </c:pt>
                <c:pt idx="4">
                  <c:v>3.8</c:v>
                </c:pt>
                <c:pt idx="5">
                  <c:v>4</c:v>
                </c:pt>
                <c:pt idx="6">
                  <c:v>4.2</c:v>
                </c:pt>
                <c:pt idx="7">
                  <c:v>4.4000000000000004</c:v>
                </c:pt>
                <c:pt idx="8">
                  <c:v>4.5999999999999996</c:v>
                </c:pt>
                <c:pt idx="9">
                  <c:v>4.8</c:v>
                </c:pt>
                <c:pt idx="10">
                  <c:v>5</c:v>
                </c:pt>
                <c:pt idx="11">
                  <c:v>5.2</c:v>
                </c:pt>
                <c:pt idx="12">
                  <c:v>5.4</c:v>
                </c:pt>
                <c:pt idx="13">
                  <c:v>5.6</c:v>
                </c:pt>
                <c:pt idx="14">
                  <c:v>5.8</c:v>
                </c:pt>
                <c:pt idx="15">
                  <c:v>6</c:v>
                </c:pt>
              </c:numCache>
            </c:numRef>
          </c:xVal>
          <c:yVal>
            <c:numRef>
              <c:f>'Berekeningen Homo STEC'!$O$3:$O$18</c:f>
              <c:numCache>
                <c:formatCode>General</c:formatCode>
                <c:ptCount val="16"/>
                <c:pt idx="0">
                  <c:v>0.97530991202833361</c:v>
                </c:pt>
                <c:pt idx="1">
                  <c:v>0.96115236921050851</c:v>
                </c:pt>
                <c:pt idx="2">
                  <c:v>0.93913394756082524</c:v>
                </c:pt>
                <c:pt idx="3">
                  <c:v>0.90526569508718302</c:v>
                </c:pt>
                <c:pt idx="4">
                  <c:v>0.85407237877575792</c:v>
                </c:pt>
                <c:pt idx="5">
                  <c:v>0.7788007830714051</c:v>
                </c:pt>
                <c:pt idx="6">
                  <c:v>0.67285643158811159</c:v>
                </c:pt>
                <c:pt idx="7">
                  <c:v>0.53367320240288507</c:v>
                </c:pt>
                <c:pt idx="8">
                  <c:v>0.36962439914760686</c:v>
                </c:pt>
                <c:pt idx="9">
                  <c:v>0.20651270125168067</c:v>
                </c:pt>
                <c:pt idx="10">
                  <c:v>8.2084998623898869E-2</c:v>
                </c:pt>
                <c:pt idx="11">
                  <c:v>1.9020594207625859E-2</c:v>
                </c:pt>
                <c:pt idx="12">
                  <c:v>1.8739325679317357E-3</c:v>
                </c:pt>
                <c:pt idx="13">
                  <c:v>4.7599930165590157E-5</c:v>
                </c:pt>
                <c:pt idx="14">
                  <c:v>1.4108072227130737E-7</c:v>
                </c:pt>
                <c:pt idx="15">
                  <c:v>1.3887943864964021E-11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145-4F0A-99D0-B0B155B7BD61}"/>
            </c:ext>
          </c:extLst>
        </c:ser>
        <c:ser>
          <c:idx val="2"/>
          <c:order val="2"/>
          <c:tx>
            <c:v>n = 5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'Berekeningen Homo STEC'!$Q$3:$Q$18</c:f>
              <c:numCache>
                <c:formatCode>General</c:formatCode>
                <c:ptCount val="16"/>
                <c:pt idx="0">
                  <c:v>3</c:v>
                </c:pt>
                <c:pt idx="1">
                  <c:v>3.2</c:v>
                </c:pt>
                <c:pt idx="2">
                  <c:v>3.4</c:v>
                </c:pt>
                <c:pt idx="3">
                  <c:v>3.6</c:v>
                </c:pt>
                <c:pt idx="4">
                  <c:v>3.8</c:v>
                </c:pt>
                <c:pt idx="5">
                  <c:v>4</c:v>
                </c:pt>
                <c:pt idx="6">
                  <c:v>4.2</c:v>
                </c:pt>
                <c:pt idx="7">
                  <c:v>4.4000000000000004</c:v>
                </c:pt>
                <c:pt idx="8">
                  <c:v>4.5999999999999996</c:v>
                </c:pt>
                <c:pt idx="9">
                  <c:v>4.8</c:v>
                </c:pt>
                <c:pt idx="10">
                  <c:v>5</c:v>
                </c:pt>
                <c:pt idx="11">
                  <c:v>5.2</c:v>
                </c:pt>
                <c:pt idx="12">
                  <c:v>5.4</c:v>
                </c:pt>
                <c:pt idx="13">
                  <c:v>5.6</c:v>
                </c:pt>
                <c:pt idx="14">
                  <c:v>5.8</c:v>
                </c:pt>
                <c:pt idx="15">
                  <c:v>6</c:v>
                </c:pt>
              </c:numCache>
            </c:numRef>
          </c:xVal>
          <c:yVal>
            <c:numRef>
              <c:f>'Berekeningen Homo STEC'!$T$3:$T$18</c:f>
              <c:numCache>
                <c:formatCode>General</c:formatCode>
                <c:ptCount val="16"/>
                <c:pt idx="0">
                  <c:v>0.99376949062339492</c:v>
                </c:pt>
                <c:pt idx="1">
                  <c:v>0.99014331623911966</c:v>
                </c:pt>
                <c:pt idx="2">
                  <c:v>0.98442330128788857</c:v>
                </c:pt>
                <c:pt idx="3">
                  <c:v>0.97542529981105108</c:v>
                </c:pt>
                <c:pt idx="4">
                  <c:v>0.96133259812068061</c:v>
                </c:pt>
                <c:pt idx="5">
                  <c:v>0.93941306281347581</c:v>
                </c:pt>
                <c:pt idx="6">
                  <c:v>0.90569214677493348</c:v>
                </c:pt>
                <c:pt idx="7">
                  <c:v>0.85471012555482295</c:v>
                </c:pt>
                <c:pt idx="8">
                  <c:v>0.77972266392436862</c:v>
                </c:pt>
                <c:pt idx="9">
                  <c:v>0.6741191924547415</c:v>
                </c:pt>
                <c:pt idx="10">
                  <c:v>0.53526142851899039</c:v>
                </c:pt>
                <c:pt idx="11">
                  <c:v>0.37136931797297773</c:v>
                </c:pt>
                <c:pt idx="12">
                  <c:v>0.20805994999193142</c:v>
                </c:pt>
                <c:pt idx="13">
                  <c:v>8.3061846014077151E-2</c:v>
                </c:pt>
                <c:pt idx="14">
                  <c:v>1.9380586632143215E-2</c:v>
                </c:pt>
                <c:pt idx="15">
                  <c:v>1.9304541362277093E-3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145-4F0A-99D0-B0B155B7BD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9101439"/>
        <c:axId val="679107199"/>
      </c:scatterChart>
      <c:valAx>
        <c:axId val="679101439"/>
        <c:scaling>
          <c:orientation val="minMax"/>
          <c:max val="6"/>
          <c:min val="3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>
                    <a:solidFill>
                      <a:sysClr val="windowText" lastClr="000000"/>
                    </a:solidFill>
                  </a:rPr>
                  <a:t>log STEC (cfu)</a:t>
                </a:r>
                <a:r>
                  <a:rPr lang="nl-NL" baseline="0">
                    <a:solidFill>
                      <a:sysClr val="windowText" lastClr="000000"/>
                    </a:solidFill>
                  </a:rPr>
                  <a:t> in total batch</a:t>
                </a:r>
                <a:endParaRPr lang="nl-NL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79107199"/>
        <c:crosses val="autoZero"/>
        <c:crossBetween val="midCat"/>
      </c:valAx>
      <c:valAx>
        <c:axId val="679107199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>
                    <a:solidFill>
                      <a:sysClr val="windowText" lastClr="000000"/>
                    </a:solidFill>
                  </a:rPr>
                  <a:t>probability of acceptance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79101439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Homogenous distribution random n=40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'Berekeningen Hetero ST EC'!$G$3:$G$18</c:f>
              <c:numCache>
                <c:formatCode>General</c:formatCode>
                <c:ptCount val="16"/>
                <c:pt idx="0">
                  <c:v>3</c:v>
                </c:pt>
                <c:pt idx="1">
                  <c:v>3.2</c:v>
                </c:pt>
                <c:pt idx="2">
                  <c:v>3.4</c:v>
                </c:pt>
                <c:pt idx="3">
                  <c:v>3.6</c:v>
                </c:pt>
                <c:pt idx="4">
                  <c:v>3.8</c:v>
                </c:pt>
                <c:pt idx="5">
                  <c:v>4</c:v>
                </c:pt>
                <c:pt idx="6">
                  <c:v>4.2</c:v>
                </c:pt>
                <c:pt idx="7">
                  <c:v>4.4000000000000004</c:v>
                </c:pt>
                <c:pt idx="8">
                  <c:v>4.5999999999999996</c:v>
                </c:pt>
                <c:pt idx="9">
                  <c:v>4.8</c:v>
                </c:pt>
                <c:pt idx="10">
                  <c:v>5</c:v>
                </c:pt>
                <c:pt idx="11">
                  <c:v>5.2</c:v>
                </c:pt>
                <c:pt idx="12">
                  <c:v>5.4</c:v>
                </c:pt>
                <c:pt idx="13">
                  <c:v>5.6</c:v>
                </c:pt>
                <c:pt idx="14">
                  <c:v>5.8</c:v>
                </c:pt>
                <c:pt idx="15">
                  <c:v>6</c:v>
                </c:pt>
              </c:numCache>
            </c:numRef>
          </c:xVal>
          <c:yVal>
            <c:numRef>
              <c:f>'Berekeningen Hetero ST EC'!$J$3:$J$18</c:f>
              <c:numCache>
                <c:formatCode>General</c:formatCode>
                <c:ptCount val="16"/>
                <c:pt idx="0">
                  <c:v>0.9512294245007159</c:v>
                </c:pt>
                <c:pt idx="1">
                  <c:v>0.92381387683897354</c:v>
                </c:pt>
                <c:pt idx="2">
                  <c:v>0.88197257146117891</c:v>
                </c:pt>
                <c:pt idx="3">
                  <c:v>0.81950597870168063</c:v>
                </c:pt>
                <c:pt idx="4">
                  <c:v>0.72943962818768171</c:v>
                </c:pt>
                <c:pt idx="5">
                  <c:v>0.60653065971263376</c:v>
                </c:pt>
                <c:pt idx="6">
                  <c:v>0.45273577752948702</c:v>
                </c:pt>
                <c:pt idx="7">
                  <c:v>0.28480708696295082</c:v>
                </c:pt>
                <c:pt idx="8">
                  <c:v>0.13662219644522941</c:v>
                </c:pt>
                <c:pt idx="9">
                  <c:v>4.2647495778265918E-2</c:v>
                </c:pt>
                <c:pt idx="10">
                  <c:v>6.7379469990854791E-3</c:v>
                </c:pt>
                <c:pt idx="11">
                  <c:v>3.6178300401117037E-4</c:v>
                </c:pt>
                <c:pt idx="12">
                  <c:v>3.5116232691552298E-6</c:v>
                </c:pt>
                <c:pt idx="13">
                  <c:v>2.2657533517690599E-9</c:v>
                </c:pt>
                <c:pt idx="14">
                  <c:v>1.9903770196593764E-14</c:v>
                </c:pt>
                <c:pt idx="15">
                  <c:v>1.9287498479639178E-22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3B4-4F0A-85EC-2E529221707D}"/>
            </c:ext>
          </c:extLst>
        </c:ser>
        <c:ser>
          <c:idx val="1"/>
          <c:order val="1"/>
          <c:tx>
            <c:v>Heterogenous distribution random n=40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'Berekeningen Hetero ST EC'!$M$3:$M$18</c:f>
              <c:numCache>
                <c:formatCode>General</c:formatCode>
                <c:ptCount val="16"/>
                <c:pt idx="0">
                  <c:v>3</c:v>
                </c:pt>
                <c:pt idx="1">
                  <c:v>3.2</c:v>
                </c:pt>
                <c:pt idx="2">
                  <c:v>3.4</c:v>
                </c:pt>
                <c:pt idx="3">
                  <c:v>3.6</c:v>
                </c:pt>
                <c:pt idx="4">
                  <c:v>3.8</c:v>
                </c:pt>
                <c:pt idx="5">
                  <c:v>4</c:v>
                </c:pt>
                <c:pt idx="6">
                  <c:v>4.2</c:v>
                </c:pt>
                <c:pt idx="7">
                  <c:v>4.4000000000000004</c:v>
                </c:pt>
                <c:pt idx="8">
                  <c:v>4.5999999999999996</c:v>
                </c:pt>
                <c:pt idx="9">
                  <c:v>4.8</c:v>
                </c:pt>
                <c:pt idx="10">
                  <c:v>5</c:v>
                </c:pt>
                <c:pt idx="11">
                  <c:v>5.2</c:v>
                </c:pt>
                <c:pt idx="12">
                  <c:v>5.4</c:v>
                </c:pt>
                <c:pt idx="13">
                  <c:v>5.6</c:v>
                </c:pt>
                <c:pt idx="14">
                  <c:v>5.8</c:v>
                </c:pt>
                <c:pt idx="15">
                  <c:v>6</c:v>
                </c:pt>
              </c:numCache>
            </c:numRef>
          </c:xVal>
          <c:yVal>
            <c:numRef>
              <c:f>'Berekeningen Hetero ST EC'!$Q$3:$Q$18</c:f>
              <c:numCache>
                <c:formatCode>General</c:formatCode>
                <c:ptCount val="16"/>
                <c:pt idx="0">
                  <c:v>0.95265834940013683</c:v>
                </c:pt>
                <c:pt idx="1">
                  <c:v>0.92726348107720225</c:v>
                </c:pt>
                <c:pt idx="2">
                  <c:v>0.89011812477877639</c:v>
                </c:pt>
                <c:pt idx="3">
                  <c:v>0.83810558537736002</c:v>
                </c:pt>
                <c:pt idx="4">
                  <c:v>0.76985126733268827</c:v>
                </c:pt>
                <c:pt idx="5">
                  <c:v>0.68830068485649243</c:v>
                </c:pt>
                <c:pt idx="6">
                  <c:v>0.60284647995451723</c:v>
                </c:pt>
                <c:pt idx="7">
                  <c:v>0.52801900109244038</c:v>
                </c:pt>
                <c:pt idx="8">
                  <c:v>0.47694213332978946</c:v>
                </c:pt>
                <c:pt idx="9">
                  <c:v>0.45280643818616934</c:v>
                </c:pt>
                <c:pt idx="10">
                  <c:v>0.44640331457698895</c:v>
                </c:pt>
                <c:pt idx="11">
                  <c:v>0.44571855809441685</c:v>
                </c:pt>
                <c:pt idx="12">
                  <c:v>0.44570045925944768</c:v>
                </c:pt>
                <c:pt idx="13">
                  <c:v>0.44570040395663824</c:v>
                </c:pt>
                <c:pt idx="14">
                  <c:v>0.44570040395095073</c:v>
                </c:pt>
                <c:pt idx="15">
                  <c:v>0.44570040395095073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3B4-4F0A-85EC-2E529221707D}"/>
            </c:ext>
          </c:extLst>
        </c:ser>
        <c:ser>
          <c:idx val="2"/>
          <c:order val="2"/>
          <c:tx>
            <c:v>Heterogenous distribution systematic n=40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'Berekeningen Hetero ST EC'!$U$3:$U$18</c:f>
              <c:numCache>
                <c:formatCode>General</c:formatCode>
                <c:ptCount val="16"/>
                <c:pt idx="0">
                  <c:v>3</c:v>
                </c:pt>
                <c:pt idx="1">
                  <c:v>3.2</c:v>
                </c:pt>
                <c:pt idx="2">
                  <c:v>3.4</c:v>
                </c:pt>
                <c:pt idx="3">
                  <c:v>3.6</c:v>
                </c:pt>
                <c:pt idx="4">
                  <c:v>3.8</c:v>
                </c:pt>
                <c:pt idx="5">
                  <c:v>4</c:v>
                </c:pt>
                <c:pt idx="6">
                  <c:v>4.2</c:v>
                </c:pt>
                <c:pt idx="7">
                  <c:v>4.4000000000000004</c:v>
                </c:pt>
                <c:pt idx="8">
                  <c:v>4.5999999999999996</c:v>
                </c:pt>
                <c:pt idx="9">
                  <c:v>4.8</c:v>
                </c:pt>
                <c:pt idx="10">
                  <c:v>5</c:v>
                </c:pt>
                <c:pt idx="11">
                  <c:v>5.2</c:v>
                </c:pt>
                <c:pt idx="12">
                  <c:v>5.4</c:v>
                </c:pt>
                <c:pt idx="13">
                  <c:v>5.6</c:v>
                </c:pt>
                <c:pt idx="14">
                  <c:v>5.8</c:v>
                </c:pt>
                <c:pt idx="15">
                  <c:v>6</c:v>
                </c:pt>
              </c:numCache>
            </c:numRef>
          </c:xVal>
          <c:yVal>
            <c:numRef>
              <c:f>'Berekeningen Hetero ST EC'!$X$3:$X$18</c:f>
              <c:numCache>
                <c:formatCode>General</c:formatCode>
                <c:ptCount val="16"/>
                <c:pt idx="0">
                  <c:v>0.95153045025078065</c:v>
                </c:pt>
                <c:pt idx="1">
                  <c:v>0.92455371741994652</c:v>
                </c:pt>
                <c:pt idx="2">
                  <c:v>0.88376810044385856</c:v>
                </c:pt>
                <c:pt idx="3">
                  <c:v>0.82377813113949483</c:v>
                </c:pt>
                <c:pt idx="4">
                  <c:v>0.73929535396379287</c:v>
                </c:pt>
                <c:pt idx="5">
                  <c:v>0.62820914281519213</c:v>
                </c:pt>
                <c:pt idx="6">
                  <c:v>0.49709545437838226</c:v>
                </c:pt>
                <c:pt idx="7">
                  <c:v>0.36644795999354474</c:v>
                </c:pt>
                <c:pt idx="8">
                  <c:v>0.26644947681126108</c:v>
                </c:pt>
                <c:pt idx="9">
                  <c:v>0.21550446930571399</c:v>
                </c:pt>
                <c:pt idx="10">
                  <c:v>0.20154436330898146</c:v>
                </c:pt>
                <c:pt idx="11">
                  <c:v>0.20003991629169635</c:v>
                </c:pt>
                <c:pt idx="12">
                  <c:v>0.20000012161156633</c:v>
                </c:pt>
                <c:pt idx="13">
                  <c:v>0.20000000001250492</c:v>
                </c:pt>
                <c:pt idx="14">
                  <c:v>0.19999999999999929</c:v>
                </c:pt>
                <c:pt idx="15">
                  <c:v>0.19999999999999929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3B4-4F0A-85EC-2E52922170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9101439"/>
        <c:axId val="679107199"/>
      </c:scatterChart>
      <c:valAx>
        <c:axId val="679101439"/>
        <c:scaling>
          <c:orientation val="minMax"/>
          <c:max val="6"/>
          <c:min val="3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>
                    <a:solidFill>
                      <a:sysClr val="windowText" lastClr="000000"/>
                    </a:solidFill>
                  </a:rPr>
                  <a:t>log STEC (cfu)</a:t>
                </a:r>
                <a:r>
                  <a:rPr lang="nl-NL" baseline="0">
                    <a:solidFill>
                      <a:sysClr val="windowText" lastClr="000000"/>
                    </a:solidFill>
                  </a:rPr>
                  <a:t> in total batch</a:t>
                </a:r>
                <a:endParaRPr lang="nl-NL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79107199"/>
        <c:crosses val="autoZero"/>
        <c:crossBetween val="midCat"/>
      </c:valAx>
      <c:valAx>
        <c:axId val="679107199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>
                    <a:solidFill>
                      <a:sysClr val="windowText" lastClr="000000"/>
                    </a:solidFill>
                  </a:rPr>
                  <a:t>probability of acceptance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79101439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32112</xdr:colOff>
      <xdr:row>20</xdr:row>
      <xdr:rowOff>89131</xdr:rowOff>
    </xdr:from>
    <xdr:to>
      <xdr:col>9</xdr:col>
      <xdr:colOff>653142</xdr:colOff>
      <xdr:row>49</xdr:row>
      <xdr:rowOff>87086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5016E577-8AAB-5A93-DBF1-7F39AC482F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30</xdr:row>
      <xdr:rowOff>0</xdr:rowOff>
    </xdr:from>
    <xdr:to>
      <xdr:col>9</xdr:col>
      <xdr:colOff>610951</xdr:colOff>
      <xdr:row>59</xdr:row>
      <xdr:rowOff>44723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B067581F-2FCC-4842-81F3-201C7406F7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74079-0182-4CD7-9D1C-BCBD553600AB}">
  <dimension ref="B1:T23"/>
  <sheetViews>
    <sheetView tabSelected="1" zoomScale="70" zoomScaleNormal="70" workbookViewId="0">
      <selection activeCell="M31" sqref="M31"/>
    </sheetView>
  </sheetViews>
  <sheetFormatPr defaultRowHeight="14.4" x14ac:dyDescent="0.3"/>
  <cols>
    <col min="2" max="2" width="52.88671875" bestFit="1" customWidth="1"/>
    <col min="3" max="3" width="16.6640625" bestFit="1" customWidth="1"/>
    <col min="4" max="4" width="4.5546875" bestFit="1" customWidth="1"/>
    <col min="6" max="7" width="12.88671875" bestFit="1" customWidth="1"/>
    <col min="8" max="8" width="19.77734375" bestFit="1" customWidth="1"/>
    <col min="9" max="9" width="31" bestFit="1" customWidth="1"/>
    <col min="10" max="10" width="29.6640625" bestFit="1" customWidth="1"/>
    <col min="11" max="11" width="8.6640625" customWidth="1"/>
    <col min="13" max="13" width="13.6640625" customWidth="1"/>
    <col min="14" max="14" width="54.109375" bestFit="1" customWidth="1"/>
    <col min="15" max="15" width="66.21875" bestFit="1" customWidth="1"/>
    <col min="16" max="16" width="61.33203125" bestFit="1" customWidth="1"/>
    <col min="17" max="17" width="13.5546875" customWidth="1"/>
    <col min="20" max="20" width="13.33203125" bestFit="1" customWidth="1"/>
    <col min="21" max="21" width="41.6640625" bestFit="1" customWidth="1"/>
    <col min="22" max="22" width="56.109375" bestFit="1" customWidth="1"/>
    <col min="23" max="23" width="71.21875" bestFit="1" customWidth="1"/>
    <col min="24" max="24" width="67.21875" bestFit="1" customWidth="1"/>
    <col min="25" max="25" width="58" bestFit="1" customWidth="1"/>
  </cols>
  <sheetData>
    <row r="1" spans="2:20" x14ac:dyDescent="0.3">
      <c r="B1" s="1" t="s">
        <v>10</v>
      </c>
      <c r="F1" s="3" t="s">
        <v>34</v>
      </c>
      <c r="H1" t="s">
        <v>17</v>
      </c>
      <c r="M1" t="s">
        <v>17</v>
      </c>
      <c r="R1" t="s">
        <v>17</v>
      </c>
    </row>
    <row r="2" spans="2:20" x14ac:dyDescent="0.3">
      <c r="B2" t="s">
        <v>1</v>
      </c>
      <c r="G2" t="s">
        <v>11</v>
      </c>
      <c r="H2" t="s">
        <v>9</v>
      </c>
      <c r="I2" t="s">
        <v>12</v>
      </c>
      <c r="J2" t="s">
        <v>13</v>
      </c>
      <c r="L2" t="s">
        <v>11</v>
      </c>
      <c r="M2" t="s">
        <v>9</v>
      </c>
      <c r="N2" t="s">
        <v>12</v>
      </c>
      <c r="O2" t="s">
        <v>13</v>
      </c>
      <c r="Q2" t="s">
        <v>11</v>
      </c>
      <c r="R2" t="s">
        <v>9</v>
      </c>
      <c r="S2" t="s">
        <v>12</v>
      </c>
      <c r="T2" t="s">
        <v>13</v>
      </c>
    </row>
    <row r="3" spans="2:20" x14ac:dyDescent="0.3">
      <c r="B3" t="s">
        <v>4</v>
      </c>
      <c r="C3" s="2">
        <v>20000</v>
      </c>
      <c r="D3" t="s">
        <v>5</v>
      </c>
      <c r="G3">
        <v>3</v>
      </c>
      <c r="H3">
        <f>((10^G3/$C$3)/1000)*$C$5</f>
        <v>1.25E-3</v>
      </c>
      <c r="I3">
        <f>_xlfn.POISSON.DIST($C$10,H3,TRUE)</f>
        <v>0.99875078092458092</v>
      </c>
      <c r="J3">
        <f>_xlfn.BINOM.DIST($C$9,$C$9,I3,0)</f>
        <v>0.92774348632855563</v>
      </c>
      <c r="L3">
        <v>3</v>
      </c>
      <c r="M3">
        <f>((10^L3/$C$3)/1000)*$C$5</f>
        <v>1.25E-3</v>
      </c>
      <c r="N3">
        <f>_xlfn.POISSON.DIST($C$10,M3,TRUE)</f>
        <v>0.99875078092458092</v>
      </c>
      <c r="O3">
        <f>_xlfn.BINOM.DIST($C$11,$C$11,N3,0)</f>
        <v>0.97530991202833361</v>
      </c>
      <c r="Q3">
        <v>3</v>
      </c>
      <c r="R3">
        <f>((10^Q3/$C$3)/1000)*$C$5</f>
        <v>1.25E-3</v>
      </c>
      <c r="S3">
        <f>_xlfn.POISSON.DIST($C$10,R3,TRUE)</f>
        <v>0.99875078092458092</v>
      </c>
      <c r="T3">
        <f>_xlfn.BINOM.DIST($C$12,$C$12,S3,0)</f>
        <v>0.99376949062339492</v>
      </c>
    </row>
    <row r="4" spans="2:20" x14ac:dyDescent="0.3">
      <c r="G4">
        <v>3.2</v>
      </c>
      <c r="H4">
        <f t="shared" ref="H4:H18" si="0">((10^G4/$C$3)/1000)*$C$5</f>
        <v>1.9811164905763944E-3</v>
      </c>
      <c r="I4">
        <f>_xlfn.POISSON.DIST($C$10,H4,TRUE)</f>
        <v>0.99802084462541807</v>
      </c>
      <c r="J4">
        <f t="shared" ref="J4:J18" si="1">_xlfn.BINOM.DIST($C$9,$C$9,I4,0)</f>
        <v>0.88792589643332431</v>
      </c>
      <c r="L4">
        <v>3.2</v>
      </c>
      <c r="M4">
        <f t="shared" ref="M4:M18" si="2">((10^L4/$C$3)/1000)*$C$5</f>
        <v>1.9811164905763944E-3</v>
      </c>
      <c r="N4">
        <f>_xlfn.POISSON.DIST($C$10,M4,TRUE)</f>
        <v>0.99802084462541807</v>
      </c>
      <c r="O4">
        <f t="shared" ref="O4:O18" si="3">_xlfn.BINOM.DIST($C$11,$C$11,N4,0)</f>
        <v>0.96115236921050851</v>
      </c>
      <c r="Q4">
        <v>3.2</v>
      </c>
      <c r="R4">
        <f t="shared" ref="R4:R18" si="4">((10^Q4/$C$3)/1000)*$C$5</f>
        <v>1.9811164905763944E-3</v>
      </c>
      <c r="S4">
        <f>_xlfn.POISSON.DIST($C$10,R4,TRUE)</f>
        <v>0.99802084462541807</v>
      </c>
      <c r="T4">
        <f t="shared" ref="T4:T18" si="5">_xlfn.BINOM.DIST($C$12,$C$12,S4,0)</f>
        <v>0.99014331623911966</v>
      </c>
    </row>
    <row r="5" spans="2:20" x14ac:dyDescent="0.3">
      <c r="B5" t="s">
        <v>6</v>
      </c>
      <c r="C5" s="2">
        <v>25</v>
      </c>
      <c r="D5" t="s">
        <v>7</v>
      </c>
      <c r="G5">
        <v>3.4</v>
      </c>
      <c r="H5">
        <f t="shared" si="0"/>
        <v>3.1398580393869765E-3</v>
      </c>
      <c r="I5">
        <f>_xlfn.POISSON.DIST($C$10,H5,TRUE)</f>
        <v>0.99686506615975645</v>
      </c>
      <c r="J5">
        <f t="shared" si="1"/>
        <v>0.82829038267670896</v>
      </c>
      <c r="L5">
        <v>3.4</v>
      </c>
      <c r="M5">
        <f t="shared" si="2"/>
        <v>3.1398580393869765E-3</v>
      </c>
      <c r="N5">
        <f>_xlfn.POISSON.DIST($C$10,M5,TRUE)</f>
        <v>0.99686506615975645</v>
      </c>
      <c r="O5">
        <f t="shared" si="3"/>
        <v>0.93913394756082524</v>
      </c>
      <c r="Q5">
        <v>3.4</v>
      </c>
      <c r="R5">
        <f t="shared" si="4"/>
        <v>3.1398580393869765E-3</v>
      </c>
      <c r="S5">
        <f>_xlfn.POISSON.DIST($C$10,R5,TRUE)</f>
        <v>0.99686506615975645</v>
      </c>
      <c r="T5">
        <f t="shared" si="5"/>
        <v>0.98442330128788857</v>
      </c>
    </row>
    <row r="6" spans="2:20" x14ac:dyDescent="0.3">
      <c r="G6">
        <v>3.6</v>
      </c>
      <c r="H6">
        <f>((10^G6/$C$3)/1000)*$C$5</f>
        <v>4.9763396319187211E-3</v>
      </c>
      <c r="I6">
        <f t="shared" ref="I6:I18" si="6">_xlfn.POISSON.DIST($C$10,H6,TRUE)</f>
        <v>0.99503602183269813</v>
      </c>
      <c r="J6">
        <f t="shared" si="1"/>
        <v>0.74187064943747916</v>
      </c>
      <c r="L6">
        <v>3.6</v>
      </c>
      <c r="M6">
        <f t="shared" si="2"/>
        <v>4.9763396319187211E-3</v>
      </c>
      <c r="N6">
        <f t="shared" ref="N6:N18" si="7">_xlfn.POISSON.DIST($C$10,M6,TRUE)</f>
        <v>0.99503602183269813</v>
      </c>
      <c r="O6">
        <f t="shared" si="3"/>
        <v>0.90526569508718302</v>
      </c>
      <c r="Q6">
        <v>3.6</v>
      </c>
      <c r="R6">
        <f>((10^Q6/$C$3)/1000)*$C$5</f>
        <v>4.9763396319187211E-3</v>
      </c>
      <c r="S6">
        <f t="shared" ref="S6:S18" si="8">_xlfn.POISSON.DIST($C$10,R6,TRUE)</f>
        <v>0.99503602183269813</v>
      </c>
      <c r="T6">
        <f t="shared" si="5"/>
        <v>0.97542529981105108</v>
      </c>
    </row>
    <row r="7" spans="2:20" x14ac:dyDescent="0.3">
      <c r="G7">
        <v>3.8</v>
      </c>
      <c r="H7">
        <f t="shared" si="0"/>
        <v>7.8869668060024233E-3</v>
      </c>
      <c r="I7">
        <f t="shared" si="6"/>
        <v>0.99214405371053027</v>
      </c>
      <c r="J7">
        <f t="shared" si="1"/>
        <v>0.6229942384195577</v>
      </c>
      <c r="L7">
        <v>3.8</v>
      </c>
      <c r="M7">
        <f t="shared" si="2"/>
        <v>7.8869668060024233E-3</v>
      </c>
      <c r="N7">
        <f t="shared" si="7"/>
        <v>0.99214405371053027</v>
      </c>
      <c r="O7">
        <f t="shared" si="3"/>
        <v>0.85407237877575792</v>
      </c>
      <c r="Q7">
        <v>3.8</v>
      </c>
      <c r="R7">
        <f t="shared" si="4"/>
        <v>7.8869668060024233E-3</v>
      </c>
      <c r="S7">
        <f t="shared" si="8"/>
        <v>0.99214405371053027</v>
      </c>
      <c r="T7">
        <f t="shared" si="5"/>
        <v>0.96133259812068061</v>
      </c>
    </row>
    <row r="8" spans="2:20" x14ac:dyDescent="0.3">
      <c r="G8">
        <v>4</v>
      </c>
      <c r="H8">
        <f t="shared" si="0"/>
        <v>1.2500000000000001E-2</v>
      </c>
      <c r="I8">
        <f>_xlfn.POISSON.DIST($C$10,H8,TRUE)</f>
        <v>0.98757780049388144</v>
      </c>
      <c r="J8">
        <f>_xlfn.BINOM.DIST($C$9,$C$9,I8,0)</f>
        <v>0.47236655274101508</v>
      </c>
      <c r="L8">
        <v>4</v>
      </c>
      <c r="M8">
        <f t="shared" si="2"/>
        <v>1.2500000000000001E-2</v>
      </c>
      <c r="N8">
        <f>_xlfn.POISSON.DIST($C$10,M8,TRUE)</f>
        <v>0.98757780049388144</v>
      </c>
      <c r="O8">
        <f t="shared" si="3"/>
        <v>0.7788007830714051</v>
      </c>
      <c r="Q8">
        <v>4</v>
      </c>
      <c r="R8">
        <f t="shared" si="4"/>
        <v>1.2500000000000001E-2</v>
      </c>
      <c r="S8">
        <f t="shared" si="8"/>
        <v>0.98757780049388144</v>
      </c>
      <c r="T8">
        <f t="shared" si="5"/>
        <v>0.93941306281347581</v>
      </c>
    </row>
    <row r="9" spans="2:20" x14ac:dyDescent="0.3">
      <c r="B9" t="s">
        <v>8</v>
      </c>
      <c r="C9" s="2">
        <v>60</v>
      </c>
      <c r="D9" t="s">
        <v>2</v>
      </c>
      <c r="G9">
        <v>4.2</v>
      </c>
      <c r="H9">
        <f t="shared" si="0"/>
        <v>1.9811164905763935E-2</v>
      </c>
      <c r="I9">
        <f t="shared" si="6"/>
        <v>0.98038378669300108</v>
      </c>
      <c r="J9">
        <f t="shared" si="1"/>
        <v>0.30462617972075978</v>
      </c>
      <c r="L9">
        <v>4.2</v>
      </c>
      <c r="M9">
        <f t="shared" si="2"/>
        <v>1.9811164905763935E-2</v>
      </c>
      <c r="N9">
        <f t="shared" si="7"/>
        <v>0.98038378669300108</v>
      </c>
      <c r="O9">
        <f>_xlfn.BINOM.DIST($C$11,$C$11,N9,0)</f>
        <v>0.67285643158811159</v>
      </c>
      <c r="Q9">
        <v>4.2</v>
      </c>
      <c r="R9">
        <f t="shared" si="4"/>
        <v>1.9811164905763935E-2</v>
      </c>
      <c r="S9">
        <f t="shared" si="8"/>
        <v>0.98038378669300108</v>
      </c>
      <c r="T9">
        <f t="shared" si="5"/>
        <v>0.90569214677493348</v>
      </c>
    </row>
    <row r="10" spans="2:20" x14ac:dyDescent="0.3">
      <c r="B10" t="s">
        <v>29</v>
      </c>
      <c r="C10">
        <v>0</v>
      </c>
      <c r="D10" t="s">
        <v>3</v>
      </c>
      <c r="G10">
        <v>4.4000000000000004</v>
      </c>
      <c r="H10">
        <f t="shared" si="0"/>
        <v>3.1398580393869821E-2</v>
      </c>
      <c r="I10">
        <f t="shared" si="6"/>
        <v>0.96908923611854514</v>
      </c>
      <c r="J10">
        <f t="shared" si="1"/>
        <v>0.15199391016655497</v>
      </c>
      <c r="L10">
        <v>4.4000000000000004</v>
      </c>
      <c r="M10">
        <f t="shared" si="2"/>
        <v>3.1398580393869821E-2</v>
      </c>
      <c r="N10">
        <f t="shared" si="7"/>
        <v>0.96908923611854514</v>
      </c>
      <c r="O10">
        <f t="shared" si="3"/>
        <v>0.53367320240288507</v>
      </c>
      <c r="Q10">
        <v>4.4000000000000004</v>
      </c>
      <c r="R10">
        <f t="shared" si="4"/>
        <v>3.1398580393869821E-2</v>
      </c>
      <c r="S10">
        <f>_xlfn.POISSON.DIST($C$10,R10,TRUE)</f>
        <v>0.96908923611854514</v>
      </c>
      <c r="T10">
        <f t="shared" si="5"/>
        <v>0.85471012555482295</v>
      </c>
    </row>
    <row r="11" spans="2:20" x14ac:dyDescent="0.3">
      <c r="B11" t="s">
        <v>35</v>
      </c>
      <c r="C11" s="2">
        <v>20</v>
      </c>
      <c r="G11">
        <v>4.5999999999999996</v>
      </c>
      <c r="H11">
        <f t="shared" si="0"/>
        <v>4.9763396319187178E-2</v>
      </c>
      <c r="I11">
        <f t="shared" si="6"/>
        <v>0.95145451551147908</v>
      </c>
      <c r="J11">
        <f>_xlfn.BINOM.DIST($C$9,$C$9,I11,0)</f>
        <v>5.0498897271294238E-2</v>
      </c>
      <c r="L11">
        <v>4.5999999999999996</v>
      </c>
      <c r="M11">
        <f t="shared" si="2"/>
        <v>4.9763396319187178E-2</v>
      </c>
      <c r="N11">
        <f t="shared" si="7"/>
        <v>0.95145451551147908</v>
      </c>
      <c r="O11">
        <f t="shared" si="3"/>
        <v>0.36962439914760686</v>
      </c>
      <c r="Q11">
        <v>4.5999999999999996</v>
      </c>
      <c r="R11">
        <f t="shared" si="4"/>
        <v>4.9763396319187178E-2</v>
      </c>
      <c r="S11">
        <f t="shared" si="8"/>
        <v>0.95145451551147908</v>
      </c>
      <c r="T11">
        <f t="shared" si="5"/>
        <v>0.77972266392436862</v>
      </c>
    </row>
    <row r="12" spans="2:20" x14ac:dyDescent="0.3">
      <c r="B12" t="s">
        <v>36</v>
      </c>
      <c r="C12" s="2">
        <v>5</v>
      </c>
      <c r="G12">
        <v>4.8</v>
      </c>
      <c r="H12">
        <f t="shared" si="0"/>
        <v>7.8869668060024184E-2</v>
      </c>
      <c r="I12">
        <f t="shared" si="6"/>
        <v>0.92416036420945846</v>
      </c>
      <c r="J12">
        <f t="shared" si="1"/>
        <v>8.8072495547893391E-3</v>
      </c>
      <c r="L12">
        <v>4.8</v>
      </c>
      <c r="M12">
        <f t="shared" si="2"/>
        <v>7.8869668060024184E-2</v>
      </c>
      <c r="N12">
        <f t="shared" si="7"/>
        <v>0.92416036420945846</v>
      </c>
      <c r="O12">
        <f t="shared" si="3"/>
        <v>0.20651270125168067</v>
      </c>
      <c r="Q12">
        <v>4.8</v>
      </c>
      <c r="R12">
        <f t="shared" si="4"/>
        <v>7.8869668060024184E-2</v>
      </c>
      <c r="S12">
        <f t="shared" si="8"/>
        <v>0.92416036420945846</v>
      </c>
      <c r="T12">
        <f t="shared" si="5"/>
        <v>0.6741191924547415</v>
      </c>
    </row>
    <row r="13" spans="2:20" x14ac:dyDescent="0.3">
      <c r="G13">
        <v>5</v>
      </c>
      <c r="H13">
        <f t="shared" si="0"/>
        <v>0.125</v>
      </c>
      <c r="I13">
        <f t="shared" si="6"/>
        <v>0.88249690258459546</v>
      </c>
      <c r="J13">
        <f t="shared" si="1"/>
        <v>5.5308437014783558E-4</v>
      </c>
      <c r="L13">
        <v>5</v>
      </c>
      <c r="M13">
        <f t="shared" si="2"/>
        <v>0.125</v>
      </c>
      <c r="N13">
        <f t="shared" si="7"/>
        <v>0.88249690258459546</v>
      </c>
      <c r="O13">
        <f t="shared" si="3"/>
        <v>8.2084998623898869E-2</v>
      </c>
      <c r="Q13">
        <v>5</v>
      </c>
      <c r="R13">
        <f t="shared" si="4"/>
        <v>0.125</v>
      </c>
      <c r="S13">
        <f t="shared" si="8"/>
        <v>0.88249690258459546</v>
      </c>
      <c r="T13">
        <f t="shared" si="5"/>
        <v>0.53526142851899039</v>
      </c>
    </row>
    <row r="14" spans="2:20" x14ac:dyDescent="0.3">
      <c r="B14" s="1"/>
      <c r="G14">
        <v>5.2</v>
      </c>
      <c r="H14">
        <f t="shared" si="0"/>
        <v>0.19811164905763956</v>
      </c>
      <c r="I14">
        <f t="shared" si="6"/>
        <v>0.82027826472978715</v>
      </c>
      <c r="J14">
        <f t="shared" si="1"/>
        <v>6.8813277105123495E-6</v>
      </c>
      <c r="L14">
        <v>5.2</v>
      </c>
      <c r="M14">
        <f t="shared" si="2"/>
        <v>0.19811164905763956</v>
      </c>
      <c r="N14">
        <f t="shared" si="7"/>
        <v>0.82027826472978715</v>
      </c>
      <c r="O14">
        <f t="shared" si="3"/>
        <v>1.9020594207625859E-2</v>
      </c>
      <c r="Q14">
        <v>5.2</v>
      </c>
      <c r="R14">
        <f t="shared" si="4"/>
        <v>0.19811164905763956</v>
      </c>
      <c r="S14">
        <f t="shared" si="8"/>
        <v>0.82027826472978715</v>
      </c>
      <c r="T14">
        <f t="shared" si="5"/>
        <v>0.37136931797297773</v>
      </c>
    </row>
    <row r="15" spans="2:20" x14ac:dyDescent="0.3">
      <c r="G15">
        <v>5.4</v>
      </c>
      <c r="H15">
        <f t="shared" si="0"/>
        <v>0.31398580393869807</v>
      </c>
      <c r="I15">
        <f t="shared" si="6"/>
        <v>0.73052939872594125</v>
      </c>
      <c r="J15">
        <f t="shared" si="1"/>
        <v>6.5805452103768974E-9</v>
      </c>
      <c r="L15">
        <v>5.4</v>
      </c>
      <c r="M15">
        <f t="shared" si="2"/>
        <v>0.31398580393869807</v>
      </c>
      <c r="N15">
        <f t="shared" si="7"/>
        <v>0.73052939872594125</v>
      </c>
      <c r="O15">
        <f t="shared" si="3"/>
        <v>1.8739325679317357E-3</v>
      </c>
      <c r="Q15">
        <v>5.4</v>
      </c>
      <c r="R15">
        <f t="shared" si="4"/>
        <v>0.31398580393869807</v>
      </c>
      <c r="S15">
        <f t="shared" si="8"/>
        <v>0.73052939872594125</v>
      </c>
      <c r="T15">
        <f t="shared" si="5"/>
        <v>0.20805994999193142</v>
      </c>
    </row>
    <row r="16" spans="2:20" x14ac:dyDescent="0.3">
      <c r="G16">
        <v>5.6</v>
      </c>
      <c r="H16">
        <f t="shared" si="0"/>
        <v>0.49763396319187142</v>
      </c>
      <c r="I16">
        <f t="shared" si="6"/>
        <v>0.60796743263731434</v>
      </c>
      <c r="J16">
        <f t="shared" si="1"/>
        <v>1.0784970131665929E-13</v>
      </c>
      <c r="L16">
        <v>5.6</v>
      </c>
      <c r="M16">
        <f t="shared" si="2"/>
        <v>0.49763396319187142</v>
      </c>
      <c r="N16">
        <f t="shared" si="7"/>
        <v>0.60796743263731434</v>
      </c>
      <c r="O16">
        <f t="shared" si="3"/>
        <v>4.7599930165590157E-5</v>
      </c>
      <c r="Q16">
        <v>5.6</v>
      </c>
      <c r="R16">
        <f t="shared" si="4"/>
        <v>0.49763396319187142</v>
      </c>
      <c r="S16">
        <f t="shared" si="8"/>
        <v>0.60796743263731434</v>
      </c>
      <c r="T16">
        <f t="shared" si="5"/>
        <v>8.3061846014077151E-2</v>
      </c>
    </row>
    <row r="17" spans="2:20" x14ac:dyDescent="0.3">
      <c r="G17">
        <v>5.8</v>
      </c>
      <c r="H17">
        <f t="shared" si="0"/>
        <v>0.78869668060024267</v>
      </c>
      <c r="I17">
        <f t="shared" si="6"/>
        <v>0.45443668563583217</v>
      </c>
      <c r="J17">
        <f t="shared" si="1"/>
        <v>2.8080382752575695E-21</v>
      </c>
      <c r="L17">
        <v>5.8</v>
      </c>
      <c r="M17">
        <f t="shared" si="2"/>
        <v>0.78869668060024267</v>
      </c>
      <c r="N17">
        <f t="shared" si="7"/>
        <v>0.45443668563583217</v>
      </c>
      <c r="O17">
        <f t="shared" si="3"/>
        <v>1.4108072227130737E-7</v>
      </c>
      <c r="Q17">
        <v>5.8</v>
      </c>
      <c r="R17">
        <f t="shared" si="4"/>
        <v>0.78869668060024267</v>
      </c>
      <c r="S17">
        <f t="shared" si="8"/>
        <v>0.45443668563583217</v>
      </c>
      <c r="T17">
        <f t="shared" si="5"/>
        <v>1.9380586632143215E-2</v>
      </c>
    </row>
    <row r="18" spans="2:20" x14ac:dyDescent="0.3">
      <c r="G18">
        <v>6</v>
      </c>
      <c r="H18">
        <f t="shared" si="0"/>
        <v>1.25</v>
      </c>
      <c r="I18">
        <f t="shared" si="6"/>
        <v>0.28650479686019009</v>
      </c>
      <c r="J18">
        <f t="shared" si="1"/>
        <v>2.6786369618080778E-33</v>
      </c>
      <c r="L18">
        <v>6</v>
      </c>
      <c r="M18">
        <f t="shared" si="2"/>
        <v>1.25</v>
      </c>
      <c r="N18">
        <f t="shared" si="7"/>
        <v>0.28650479686019009</v>
      </c>
      <c r="O18">
        <f t="shared" si="3"/>
        <v>1.3887943864964021E-11</v>
      </c>
      <c r="Q18">
        <v>6</v>
      </c>
      <c r="R18">
        <f t="shared" si="4"/>
        <v>1.25</v>
      </c>
      <c r="S18">
        <f t="shared" si="8"/>
        <v>0.28650479686019009</v>
      </c>
      <c r="T18">
        <f t="shared" si="5"/>
        <v>1.9304541362277093E-3</v>
      </c>
    </row>
    <row r="21" spans="2:20" x14ac:dyDescent="0.3">
      <c r="B21" s="1"/>
    </row>
    <row r="23" spans="2:20" x14ac:dyDescent="0.3">
      <c r="E23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DCF355-A4A5-4AF6-AC60-DBB8D1E8B4F6}">
  <dimension ref="B1:X24"/>
  <sheetViews>
    <sheetView topLeftCell="B40" zoomScaleNormal="100" workbookViewId="0">
      <selection activeCell="C10" sqref="C10"/>
    </sheetView>
  </sheetViews>
  <sheetFormatPr defaultRowHeight="14.4" x14ac:dyDescent="0.3"/>
  <cols>
    <col min="2" max="2" width="52.88671875" bestFit="1" customWidth="1"/>
    <col min="3" max="3" width="16.6640625" bestFit="1" customWidth="1"/>
    <col min="4" max="4" width="4.5546875" bestFit="1" customWidth="1"/>
    <col min="6" max="7" width="12.88671875" bestFit="1" customWidth="1"/>
    <col min="8" max="8" width="19.77734375" bestFit="1" customWidth="1"/>
    <col min="9" max="9" width="31" bestFit="1" customWidth="1"/>
    <col min="10" max="10" width="29.6640625" bestFit="1" customWidth="1"/>
    <col min="11" max="11" width="8.6640625" customWidth="1"/>
    <col min="13" max="13" width="13.6640625" customWidth="1"/>
    <col min="14" max="14" width="54.109375" bestFit="1" customWidth="1"/>
    <col min="15" max="15" width="66.21875" bestFit="1" customWidth="1"/>
    <col min="16" max="16" width="61.33203125" bestFit="1" customWidth="1"/>
    <col min="17" max="17" width="50.88671875" bestFit="1" customWidth="1"/>
    <col min="21" max="21" width="41.6640625" bestFit="1" customWidth="1"/>
    <col min="22" max="22" width="56.109375" bestFit="1" customWidth="1"/>
    <col min="23" max="23" width="71.21875" bestFit="1" customWidth="1"/>
    <col min="24" max="24" width="67.21875" bestFit="1" customWidth="1"/>
    <col min="25" max="25" width="58" bestFit="1" customWidth="1"/>
  </cols>
  <sheetData>
    <row r="1" spans="2:24" x14ac:dyDescent="0.3">
      <c r="B1" s="1" t="s">
        <v>10</v>
      </c>
      <c r="F1" s="3" t="s">
        <v>34</v>
      </c>
      <c r="H1" t="s">
        <v>17</v>
      </c>
      <c r="M1" t="s">
        <v>18</v>
      </c>
      <c r="U1" t="s">
        <v>26</v>
      </c>
    </row>
    <row r="2" spans="2:24" x14ac:dyDescent="0.3">
      <c r="B2" t="s">
        <v>1</v>
      </c>
      <c r="G2" t="s">
        <v>11</v>
      </c>
      <c r="H2" t="s">
        <v>9</v>
      </c>
      <c r="I2" t="s">
        <v>12</v>
      </c>
      <c r="J2" t="s">
        <v>13</v>
      </c>
      <c r="M2" t="s">
        <v>21</v>
      </c>
      <c r="N2" t="s">
        <v>22</v>
      </c>
      <c r="O2" t="s">
        <v>23</v>
      </c>
      <c r="P2" t="s">
        <v>24</v>
      </c>
      <c r="Q2" t="s">
        <v>25</v>
      </c>
      <c r="U2" t="s">
        <v>21</v>
      </c>
      <c r="V2" t="s">
        <v>22</v>
      </c>
      <c r="W2" t="s">
        <v>23</v>
      </c>
      <c r="X2" t="s">
        <v>24</v>
      </c>
    </row>
    <row r="3" spans="2:24" x14ac:dyDescent="0.3">
      <c r="B3" t="s">
        <v>4</v>
      </c>
      <c r="C3" s="2">
        <v>20000</v>
      </c>
      <c r="D3" t="s">
        <v>5</v>
      </c>
      <c r="G3">
        <v>3</v>
      </c>
      <c r="H3">
        <f>((10^G3/$C$3)/1000)*$C$5</f>
        <v>1.25E-3</v>
      </c>
      <c r="I3">
        <f>_xlfn.POISSON.DIST($C$10,H3,TRUE)</f>
        <v>0.99875078092458092</v>
      </c>
      <c r="J3">
        <f>_xlfn.BINOM.DIST($C$9,$C$9,I3,0)</f>
        <v>0.9512294245007159</v>
      </c>
      <c r="M3">
        <v>3</v>
      </c>
      <c r="N3">
        <f>((10^M3/$C$18)/1000)*$C$5</f>
        <v>6.2499999999999944E-2</v>
      </c>
      <c r="O3">
        <f>_xlfn.POISSON.DIST($C$10,N3,TRUE)</f>
        <v>0.93941306281347581</v>
      </c>
      <c r="P3">
        <f>$C$15+(1-$C$15)*O3</f>
        <v>0.99878826125626952</v>
      </c>
      <c r="Q3">
        <f>_xlfn.BINOM.DIST($C$9,$C$9,P3,0)</f>
        <v>0.95265834940013683</v>
      </c>
      <c r="U3">
        <v>3</v>
      </c>
      <c r="V3">
        <f>((10^U3/$C$18)/1000)*$C$5</f>
        <v>6.2499999999999944E-2</v>
      </c>
      <c r="W3">
        <f>_xlfn.POISSON.DIST($C$10,V3,TRUE)</f>
        <v>0.93941306281347581</v>
      </c>
      <c r="X3">
        <f>$C$24+$C$23*W3</f>
        <v>0.95153045025078065</v>
      </c>
    </row>
    <row r="4" spans="2:24" x14ac:dyDescent="0.3">
      <c r="G4">
        <v>3.2</v>
      </c>
      <c r="H4">
        <f t="shared" ref="H4:H18" si="0">((10^G4/$C$3)/1000)*$C$5</f>
        <v>1.9811164905763944E-3</v>
      </c>
      <c r="I4">
        <f>_xlfn.POISSON.DIST($C$10,H4,TRUE)</f>
        <v>0.99802084462541807</v>
      </c>
      <c r="J4">
        <f t="shared" ref="J4:J18" si="1">_xlfn.BINOM.DIST($C$9,$C$9,I4,0)</f>
        <v>0.92381387683897354</v>
      </c>
      <c r="M4">
        <v>3.2</v>
      </c>
      <c r="N4">
        <f t="shared" ref="N4:N18" si="2">((10^M4/$C$18)/1000)*$C$5</f>
        <v>9.9055824528819655E-2</v>
      </c>
      <c r="O4">
        <f t="shared" ref="O4:O18" si="3">_xlfn.POISSON.DIST($C$10,N4,TRUE)</f>
        <v>0.90569214677493326</v>
      </c>
      <c r="P4">
        <f t="shared" ref="P4:P18" si="4">$C$15+(1-$C$15)*O4</f>
        <v>0.99811384293549865</v>
      </c>
      <c r="Q4">
        <f t="shared" ref="Q4:Q18" si="5">_xlfn.BINOM.DIST($C$9,$C$9,P4,0)</f>
        <v>0.92726348107720225</v>
      </c>
      <c r="U4">
        <v>3.2</v>
      </c>
      <c r="V4">
        <f t="shared" ref="V4:V18" si="6">((10^U4/$C$18)/1000)*$C$5</f>
        <v>9.9055824528819655E-2</v>
      </c>
      <c r="W4">
        <f t="shared" ref="W4:W18" si="7">_xlfn.POISSON.DIST($C$10,V4,TRUE)</f>
        <v>0.90569214677493326</v>
      </c>
      <c r="X4">
        <f t="shared" ref="X4:X18" si="8">$C$24+$C$23*W4</f>
        <v>0.92455371741994652</v>
      </c>
    </row>
    <row r="5" spans="2:24" x14ac:dyDescent="0.3">
      <c r="B5" t="s">
        <v>6</v>
      </c>
      <c r="C5" s="2">
        <v>25</v>
      </c>
      <c r="D5" t="s">
        <v>7</v>
      </c>
      <c r="G5">
        <v>3.4</v>
      </c>
      <c r="H5">
        <f t="shared" si="0"/>
        <v>3.1398580393869765E-3</v>
      </c>
      <c r="I5">
        <f>_xlfn.POISSON.DIST($C$10,H5,TRUE)</f>
        <v>0.99686506615975645</v>
      </c>
      <c r="J5">
        <f t="shared" si="1"/>
        <v>0.88197257146117891</v>
      </c>
      <c r="M5">
        <v>3.4</v>
      </c>
      <c r="N5">
        <f t="shared" si="2"/>
        <v>0.1569929019693487</v>
      </c>
      <c r="O5">
        <f t="shared" si="3"/>
        <v>0.85471012555482329</v>
      </c>
      <c r="P5">
        <f t="shared" si="4"/>
        <v>0.99709420251109648</v>
      </c>
      <c r="Q5">
        <f t="shared" si="5"/>
        <v>0.89011812477877639</v>
      </c>
      <c r="U5">
        <v>3.4</v>
      </c>
      <c r="V5">
        <f t="shared" si="6"/>
        <v>0.1569929019693487</v>
      </c>
      <c r="W5">
        <f t="shared" si="7"/>
        <v>0.85471012555482329</v>
      </c>
      <c r="X5">
        <f t="shared" si="8"/>
        <v>0.88376810044385856</v>
      </c>
    </row>
    <row r="6" spans="2:24" x14ac:dyDescent="0.3">
      <c r="G6">
        <v>3.6</v>
      </c>
      <c r="H6">
        <f t="shared" si="0"/>
        <v>4.9763396319187211E-3</v>
      </c>
      <c r="I6">
        <f t="shared" ref="I6:I18" si="9">_xlfn.POISSON.DIST($C$10,H6,TRUE)</f>
        <v>0.99503602183269813</v>
      </c>
      <c r="J6">
        <f t="shared" si="1"/>
        <v>0.81950597870168063</v>
      </c>
      <c r="M6">
        <v>3.6</v>
      </c>
      <c r="N6">
        <f t="shared" si="2"/>
        <v>0.24881698159593585</v>
      </c>
      <c r="O6">
        <f t="shared" si="3"/>
        <v>0.77972266392436873</v>
      </c>
      <c r="P6">
        <f t="shared" si="4"/>
        <v>0.99559445327848739</v>
      </c>
      <c r="Q6">
        <f t="shared" si="5"/>
        <v>0.83810558537736002</v>
      </c>
      <c r="U6">
        <v>3.6</v>
      </c>
      <c r="V6">
        <f t="shared" si="6"/>
        <v>0.24881698159593585</v>
      </c>
      <c r="W6">
        <f t="shared" si="7"/>
        <v>0.77972266392436873</v>
      </c>
      <c r="X6">
        <f t="shared" si="8"/>
        <v>0.82377813113949483</v>
      </c>
    </row>
    <row r="7" spans="2:24" x14ac:dyDescent="0.3">
      <c r="G7">
        <v>3.8</v>
      </c>
      <c r="H7">
        <f t="shared" si="0"/>
        <v>7.8869668060024233E-3</v>
      </c>
      <c r="I7">
        <f t="shared" si="9"/>
        <v>0.99214405371053027</v>
      </c>
      <c r="J7">
        <f t="shared" si="1"/>
        <v>0.72943962818768171</v>
      </c>
      <c r="M7">
        <v>3.8</v>
      </c>
      <c r="N7">
        <f t="shared" si="2"/>
        <v>0.39434834030012084</v>
      </c>
      <c r="O7">
        <f t="shared" si="3"/>
        <v>0.67411919245474139</v>
      </c>
      <c r="P7">
        <f t="shared" si="4"/>
        <v>0.99348238384909482</v>
      </c>
      <c r="Q7">
        <f t="shared" si="5"/>
        <v>0.76985126733268827</v>
      </c>
      <c r="U7">
        <v>3.8</v>
      </c>
      <c r="V7">
        <f t="shared" si="6"/>
        <v>0.39434834030012084</v>
      </c>
      <c r="W7">
        <f t="shared" si="7"/>
        <v>0.67411919245474139</v>
      </c>
      <c r="X7">
        <f t="shared" si="8"/>
        <v>0.73929535396379287</v>
      </c>
    </row>
    <row r="8" spans="2:24" x14ac:dyDescent="0.3">
      <c r="G8">
        <v>4</v>
      </c>
      <c r="H8">
        <f t="shared" si="0"/>
        <v>1.2500000000000001E-2</v>
      </c>
      <c r="I8">
        <f t="shared" si="9"/>
        <v>0.98757780049388144</v>
      </c>
      <c r="J8">
        <f>_xlfn.BINOM.DIST($C$9,$C$9,I8,0)</f>
        <v>0.60653065971263376</v>
      </c>
      <c r="M8">
        <v>4</v>
      </c>
      <c r="N8">
        <f t="shared" si="2"/>
        <v>0.62499999999999944</v>
      </c>
      <c r="O8">
        <f>_xlfn.POISSON.DIST($C$10,N8,TRUE)</f>
        <v>0.5352614285189905</v>
      </c>
      <c r="P8">
        <f t="shared" si="4"/>
        <v>0.99070522857037979</v>
      </c>
      <c r="Q8">
        <f t="shared" si="5"/>
        <v>0.68830068485649243</v>
      </c>
      <c r="U8">
        <v>4</v>
      </c>
      <c r="V8">
        <f t="shared" si="6"/>
        <v>0.62499999999999944</v>
      </c>
      <c r="W8">
        <f>_xlfn.POISSON.DIST($C$10,V8,TRUE)</f>
        <v>0.5352614285189905</v>
      </c>
      <c r="X8">
        <f t="shared" si="8"/>
        <v>0.62820914281519213</v>
      </c>
    </row>
    <row r="9" spans="2:24" x14ac:dyDescent="0.3">
      <c r="B9" t="s">
        <v>8</v>
      </c>
      <c r="C9" s="2">
        <v>40</v>
      </c>
      <c r="D9" t="s">
        <v>2</v>
      </c>
      <c r="G9">
        <v>4.2</v>
      </c>
      <c r="H9">
        <f t="shared" si="0"/>
        <v>1.9811164905763935E-2</v>
      </c>
      <c r="I9">
        <f t="shared" si="9"/>
        <v>0.98038378669300108</v>
      </c>
      <c r="J9">
        <f t="shared" si="1"/>
        <v>0.45273577752948702</v>
      </c>
      <c r="M9">
        <v>4.2</v>
      </c>
      <c r="N9">
        <f t="shared" si="2"/>
        <v>0.99055824528819592</v>
      </c>
      <c r="O9">
        <f t="shared" si="3"/>
        <v>0.3713693179729784</v>
      </c>
      <c r="P9">
        <f t="shared" si="4"/>
        <v>0.98742738635945959</v>
      </c>
      <c r="Q9">
        <f t="shared" si="5"/>
        <v>0.60284647995451723</v>
      </c>
      <c r="U9">
        <v>4.2</v>
      </c>
      <c r="V9">
        <f t="shared" si="6"/>
        <v>0.99055824528819592</v>
      </c>
      <c r="W9">
        <f t="shared" si="7"/>
        <v>0.3713693179729784</v>
      </c>
      <c r="X9">
        <f t="shared" si="8"/>
        <v>0.49709545437838226</v>
      </c>
    </row>
    <row r="10" spans="2:24" x14ac:dyDescent="0.3">
      <c r="B10" t="s">
        <v>29</v>
      </c>
      <c r="C10">
        <v>0</v>
      </c>
      <c r="D10" t="s">
        <v>3</v>
      </c>
      <c r="G10">
        <v>4.4000000000000004</v>
      </c>
      <c r="H10">
        <f t="shared" si="0"/>
        <v>3.1398580393869821E-2</v>
      </c>
      <c r="I10">
        <f t="shared" si="9"/>
        <v>0.96908923611854514</v>
      </c>
      <c r="J10">
        <f t="shared" si="1"/>
        <v>0.28480708696295082</v>
      </c>
      <c r="M10">
        <v>4.4000000000000004</v>
      </c>
      <c r="N10">
        <f t="shared" si="2"/>
        <v>1.5699290196934896</v>
      </c>
      <c r="O10">
        <f t="shared" si="3"/>
        <v>0.20805994999193161</v>
      </c>
      <c r="P10">
        <f t="shared" si="4"/>
        <v>0.98416119899983867</v>
      </c>
      <c r="Q10">
        <f t="shared" si="5"/>
        <v>0.52801900109244038</v>
      </c>
      <c r="U10">
        <v>4.4000000000000004</v>
      </c>
      <c r="V10">
        <f t="shared" si="6"/>
        <v>1.5699290196934896</v>
      </c>
      <c r="W10">
        <f t="shared" si="7"/>
        <v>0.20805994999193161</v>
      </c>
      <c r="X10">
        <f t="shared" si="8"/>
        <v>0.36644795999354474</v>
      </c>
    </row>
    <row r="11" spans="2:24" x14ac:dyDescent="0.3">
      <c r="G11">
        <v>4.5999999999999996</v>
      </c>
      <c r="H11">
        <f t="shared" si="0"/>
        <v>4.9763396319187178E-2</v>
      </c>
      <c r="I11">
        <f t="shared" si="9"/>
        <v>0.95145451551147908</v>
      </c>
      <c r="J11">
        <f t="shared" si="1"/>
        <v>0.13662219644522941</v>
      </c>
      <c r="M11">
        <v>4.5999999999999996</v>
      </c>
      <c r="N11">
        <f t="shared" si="2"/>
        <v>2.488169815959357</v>
      </c>
      <c r="O11">
        <f t="shared" si="3"/>
        <v>8.3061846014077123E-2</v>
      </c>
      <c r="P11">
        <f t="shared" si="4"/>
        <v>0.98166123692028151</v>
      </c>
      <c r="Q11">
        <f t="shared" si="5"/>
        <v>0.47694213332978946</v>
      </c>
      <c r="U11">
        <v>4.5999999999999996</v>
      </c>
      <c r="V11">
        <f t="shared" si="6"/>
        <v>2.488169815959357</v>
      </c>
      <c r="W11">
        <f t="shared" si="7"/>
        <v>8.3061846014077123E-2</v>
      </c>
      <c r="X11">
        <f t="shared" si="8"/>
        <v>0.26644947681126108</v>
      </c>
    </row>
    <row r="12" spans="2:24" x14ac:dyDescent="0.3">
      <c r="G12">
        <v>4.8</v>
      </c>
      <c r="H12">
        <f t="shared" si="0"/>
        <v>7.8869668060024184E-2</v>
      </c>
      <c r="I12">
        <f t="shared" si="9"/>
        <v>0.92416036420945846</v>
      </c>
      <c r="J12">
        <f t="shared" si="1"/>
        <v>4.2647495778265918E-2</v>
      </c>
      <c r="M12">
        <v>4.8</v>
      </c>
      <c r="N12">
        <f t="shared" si="2"/>
        <v>3.9434834030012058</v>
      </c>
      <c r="O12">
        <f t="shared" si="3"/>
        <v>1.938058663214336E-2</v>
      </c>
      <c r="P12">
        <f t="shared" si="4"/>
        <v>0.98038761173264288</v>
      </c>
      <c r="Q12">
        <f t="shared" si="5"/>
        <v>0.45280643818616934</v>
      </c>
      <c r="U12">
        <v>4.8</v>
      </c>
      <c r="V12">
        <f t="shared" si="6"/>
        <v>3.9434834030012058</v>
      </c>
      <c r="W12">
        <f t="shared" si="7"/>
        <v>1.938058663214336E-2</v>
      </c>
      <c r="X12">
        <f t="shared" si="8"/>
        <v>0.21550446930571399</v>
      </c>
    </row>
    <row r="13" spans="2:24" x14ac:dyDescent="0.3">
      <c r="G13">
        <v>5</v>
      </c>
      <c r="H13">
        <f t="shared" si="0"/>
        <v>0.125</v>
      </c>
      <c r="I13">
        <f t="shared" si="9"/>
        <v>0.88249690258459546</v>
      </c>
      <c r="J13">
        <f t="shared" si="1"/>
        <v>6.7379469990854791E-3</v>
      </c>
      <c r="M13">
        <v>5</v>
      </c>
      <c r="N13">
        <f t="shared" si="2"/>
        <v>6.2499999999999947</v>
      </c>
      <c r="O13">
        <f t="shared" si="3"/>
        <v>1.9304541362277195E-3</v>
      </c>
      <c r="P13">
        <f t="shared" si="4"/>
        <v>0.98003860908272455</v>
      </c>
      <c r="Q13">
        <f t="shared" si="5"/>
        <v>0.44640331457698895</v>
      </c>
      <c r="U13">
        <v>5</v>
      </c>
      <c r="V13">
        <f t="shared" si="6"/>
        <v>6.2499999999999947</v>
      </c>
      <c r="W13">
        <f t="shared" si="7"/>
        <v>1.9304541362277195E-3</v>
      </c>
      <c r="X13">
        <f t="shared" si="8"/>
        <v>0.20154436330898146</v>
      </c>
    </row>
    <row r="14" spans="2:24" x14ac:dyDescent="0.3">
      <c r="B14" s="1" t="s">
        <v>16</v>
      </c>
      <c r="G14">
        <v>5.2</v>
      </c>
      <c r="H14">
        <f t="shared" si="0"/>
        <v>0.19811164905763956</v>
      </c>
      <c r="I14">
        <f t="shared" si="9"/>
        <v>0.82027826472978715</v>
      </c>
      <c r="J14">
        <f t="shared" si="1"/>
        <v>3.6178300401117037E-4</v>
      </c>
      <c r="M14">
        <v>5.2</v>
      </c>
      <c r="N14">
        <f t="shared" si="2"/>
        <v>9.9055824528819691</v>
      </c>
      <c r="O14">
        <f t="shared" si="3"/>
        <v>4.9895364621320403E-5</v>
      </c>
      <c r="P14">
        <f t="shared" si="4"/>
        <v>0.98000099790729245</v>
      </c>
      <c r="Q14">
        <f t="shared" si="5"/>
        <v>0.44571855809441685</v>
      </c>
      <c r="U14">
        <v>5.2</v>
      </c>
      <c r="V14">
        <f t="shared" si="6"/>
        <v>9.9055824528819691</v>
      </c>
      <c r="W14">
        <f t="shared" si="7"/>
        <v>4.9895364621320403E-5</v>
      </c>
      <c r="X14">
        <f t="shared" si="8"/>
        <v>0.20003991629169635</v>
      </c>
    </row>
    <row r="15" spans="2:24" x14ac:dyDescent="0.3">
      <c r="B15" t="s">
        <v>33</v>
      </c>
      <c r="C15" s="2">
        <v>0.98</v>
      </c>
      <c r="G15">
        <v>5.4</v>
      </c>
      <c r="H15">
        <f t="shared" si="0"/>
        <v>0.31398580393869807</v>
      </c>
      <c r="I15">
        <f t="shared" si="9"/>
        <v>0.73052939872594125</v>
      </c>
      <c r="J15">
        <f t="shared" si="1"/>
        <v>3.5116232691552298E-6</v>
      </c>
      <c r="M15">
        <v>5.4</v>
      </c>
      <c r="N15">
        <f t="shared" si="2"/>
        <v>15.699290196934887</v>
      </c>
      <c r="O15">
        <f t="shared" si="3"/>
        <v>1.5201445880076123E-7</v>
      </c>
      <c r="P15">
        <f t="shared" si="4"/>
        <v>0.98000000304028911</v>
      </c>
      <c r="Q15">
        <f t="shared" si="5"/>
        <v>0.44570045925944768</v>
      </c>
      <c r="U15">
        <v>5.4</v>
      </c>
      <c r="V15">
        <f t="shared" si="6"/>
        <v>15.699290196934887</v>
      </c>
      <c r="W15">
        <f t="shared" si="7"/>
        <v>1.5201445880076123E-7</v>
      </c>
      <c r="X15">
        <f t="shared" si="8"/>
        <v>0.20000012161156633</v>
      </c>
    </row>
    <row r="16" spans="2:24" x14ac:dyDescent="0.3">
      <c r="B16" t="s">
        <v>14</v>
      </c>
      <c r="C16">
        <f>_xlfn.BINOM.DIST(0,C9,0.02,FALSE)</f>
        <v>0.44570040395095106</v>
      </c>
      <c r="G16">
        <v>5.6</v>
      </c>
      <c r="H16">
        <f t="shared" si="0"/>
        <v>0.49763396319187142</v>
      </c>
      <c r="I16">
        <f t="shared" si="9"/>
        <v>0.60796743263731434</v>
      </c>
      <c r="J16">
        <f t="shared" si="1"/>
        <v>2.2657533517690599E-9</v>
      </c>
      <c r="M16">
        <v>5.6</v>
      </c>
      <c r="N16">
        <f t="shared" si="2"/>
        <v>24.881698159593551</v>
      </c>
      <c r="O16">
        <f t="shared" si="3"/>
        <v>1.5632044723756381E-11</v>
      </c>
      <c r="P16">
        <f t="shared" si="4"/>
        <v>0.98000000000031262</v>
      </c>
      <c r="Q16">
        <f t="shared" si="5"/>
        <v>0.44570040395663824</v>
      </c>
      <c r="U16">
        <v>5.6</v>
      </c>
      <c r="V16">
        <f t="shared" si="6"/>
        <v>24.881698159593551</v>
      </c>
      <c r="W16">
        <f t="shared" si="7"/>
        <v>1.5632044723756381E-11</v>
      </c>
      <c r="X16">
        <f t="shared" si="8"/>
        <v>0.20000000001250492</v>
      </c>
    </row>
    <row r="17" spans="2:24" x14ac:dyDescent="0.3">
      <c r="B17" t="s">
        <v>15</v>
      </c>
      <c r="C17">
        <f>1-C16</f>
        <v>0.55429959604904888</v>
      </c>
      <c r="G17">
        <v>5.8</v>
      </c>
      <c r="H17">
        <f t="shared" si="0"/>
        <v>0.78869668060024267</v>
      </c>
      <c r="I17">
        <f t="shared" si="9"/>
        <v>0.45443668563583217</v>
      </c>
      <c r="J17">
        <f t="shared" si="1"/>
        <v>1.9903770196593764E-14</v>
      </c>
      <c r="M17">
        <v>5.8</v>
      </c>
      <c r="N17">
        <f t="shared" si="2"/>
        <v>39.434834030012098</v>
      </c>
      <c r="O17">
        <f t="shared" si="3"/>
        <v>7.4759981630528871E-18</v>
      </c>
      <c r="P17">
        <f t="shared" si="4"/>
        <v>0.98</v>
      </c>
      <c r="Q17">
        <f t="shared" si="5"/>
        <v>0.44570040395095073</v>
      </c>
      <c r="U17">
        <v>5.8</v>
      </c>
      <c r="V17">
        <f t="shared" si="6"/>
        <v>39.434834030012098</v>
      </c>
      <c r="W17">
        <f t="shared" si="7"/>
        <v>7.4759981630528871E-18</v>
      </c>
      <c r="X17">
        <f t="shared" si="8"/>
        <v>0.19999999999999929</v>
      </c>
    </row>
    <row r="18" spans="2:24" x14ac:dyDescent="0.3">
      <c r="B18" t="s">
        <v>19</v>
      </c>
      <c r="C18">
        <f>C3*(1-C15)</f>
        <v>400.00000000000034</v>
      </c>
      <c r="D18" t="s">
        <v>20</v>
      </c>
      <c r="G18">
        <v>6</v>
      </c>
      <c r="H18">
        <f t="shared" si="0"/>
        <v>1.25</v>
      </c>
      <c r="I18">
        <f t="shared" si="9"/>
        <v>0.28650479686019009</v>
      </c>
      <c r="J18">
        <f t="shared" si="1"/>
        <v>1.9287498479639178E-22</v>
      </c>
      <c r="M18">
        <v>6</v>
      </c>
      <c r="N18">
        <f t="shared" si="2"/>
        <v>62.499999999999943</v>
      </c>
      <c r="O18">
        <f t="shared" si="3"/>
        <v>7.1877817390613969E-28</v>
      </c>
      <c r="P18">
        <f t="shared" si="4"/>
        <v>0.98</v>
      </c>
      <c r="Q18">
        <f t="shared" si="5"/>
        <v>0.44570040395095073</v>
      </c>
      <c r="U18">
        <v>6</v>
      </c>
      <c r="V18">
        <f t="shared" si="6"/>
        <v>62.499999999999943</v>
      </c>
      <c r="W18">
        <f t="shared" si="7"/>
        <v>7.1877817390613969E-28</v>
      </c>
      <c r="X18">
        <f t="shared" si="8"/>
        <v>0.19999999999999929</v>
      </c>
    </row>
    <row r="21" spans="2:24" x14ac:dyDescent="0.3">
      <c r="B21" s="1" t="s">
        <v>0</v>
      </c>
    </row>
    <row r="22" spans="2:24" x14ac:dyDescent="0.3">
      <c r="B22" t="s">
        <v>31</v>
      </c>
      <c r="C22">
        <f>C3/C9</f>
        <v>500</v>
      </c>
      <c r="D22" t="s">
        <v>20</v>
      </c>
      <c r="E22" t="s">
        <v>32</v>
      </c>
    </row>
    <row r="23" spans="2:24" x14ac:dyDescent="0.3">
      <c r="B23" t="s">
        <v>27</v>
      </c>
      <c r="C23">
        <f>C18/C22</f>
        <v>0.80000000000000071</v>
      </c>
      <c r="E23" s="1" t="s">
        <v>30</v>
      </c>
    </row>
    <row r="24" spans="2:24" x14ac:dyDescent="0.3">
      <c r="B24" t="s">
        <v>28</v>
      </c>
      <c r="C24">
        <f>1-C23</f>
        <v>0.19999999999999929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Berekeningen Homo STEC</vt:lpstr>
      <vt:lpstr>Berekeningen Hetero ST EC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Jeroen Pasch</dc:creator>
  <cp:lastModifiedBy>Jeroen Pasch</cp:lastModifiedBy>
  <dcterms:created xsi:type="dcterms:W3CDTF">2024-06-11T12:48:28Z</dcterms:created>
  <dcterms:modified xsi:type="dcterms:W3CDTF">2024-07-02T12:07:43Z</dcterms:modified>
</cp:coreProperties>
</file>