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jeroen_pasch_wur_nl/Documents/Master Thesis/"/>
    </mc:Choice>
  </mc:AlternateContent>
  <xr:revisionPtr revIDLastSave="2838" documentId="8_{9B3802DF-CBE2-449A-A70A-B30555BD1713}" xr6:coauthVersionLast="47" xr6:coauthVersionMax="47" xr10:uidLastSave="{A10AD314-CFAA-4231-83E0-1FB7E894FF24}"/>
  <bookViews>
    <workbookView xWindow="-108" yWindow="-108" windowWidth="23256" windowHeight="12576" firstSheet="8" activeTab="8" xr2:uid="{3850B4B0-19A3-4199-88EA-E6E27ABE8F7D}"/>
  </bookViews>
  <sheets>
    <sheet name="Summary" sheetId="7" r:id="rId1"/>
    <sheet name="Dorough, 1977; calc" sheetId="5" r:id="rId2"/>
    <sheet name="Dorough, 1977" sheetId="9" r:id="rId3"/>
    <sheet name="Gupta, 1978 Calc" sheetId="8" r:id="rId4"/>
    <sheet name="Gupta, 1978" sheetId="10" r:id="rId5"/>
    <sheet name="Nath, 1978 calc" sheetId="4" r:id="rId6"/>
    <sheet name="Nath, 1978" sheetId="11" r:id="rId7"/>
    <sheet name="Dikshith, 1984; calc" sheetId="3" r:id="rId8"/>
    <sheet name="Dikshith, 1984" sheetId="13" r:id="rId9"/>
    <sheet name="Ansari, 1984; calc" sheetId="1" r:id="rId10"/>
    <sheet name="Ansari, 1984" sheetId="14" r:id="rId11"/>
    <sheet name="Chan, 2005; calc" sheetId="2" r:id="rId12"/>
    <sheet name="Chan, 2005" sheetId="12" r:id="rId13"/>
    <sheet name="Chan and Mohd, 2005; calc" sheetId="15" r:id="rId14"/>
    <sheet name="Chan and Mohd, 2005" sheetId="16" r:id="rId15"/>
    <sheet name="Leist and Mayer, 1987; calc" sheetId="17" r:id="rId16"/>
    <sheet name="Leist and Mayer, 1987" sheetId="18" r:id="rId17"/>
    <sheet name="Needham, 1997" sheetId="19" r:id="rId18"/>
  </sheets>
  <definedNames>
    <definedName name="ExternalData_2" localSheetId="11" hidden="1">'Chan, 2005; calc'!$A$37:$F$61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7" l="1"/>
  <c r="D16" i="17"/>
  <c r="D17" i="17"/>
  <c r="G28" i="17"/>
  <c r="F28" i="17"/>
  <c r="E11" i="17"/>
  <c r="R20" i="17"/>
  <c r="R15" i="17"/>
  <c r="S20" i="17"/>
  <c r="Q20" i="17"/>
  <c r="S19" i="17"/>
  <c r="R19" i="17"/>
  <c r="Q19" i="17"/>
  <c r="S18" i="17"/>
  <c r="R18" i="17"/>
  <c r="Q18" i="17"/>
  <c r="S17" i="17"/>
  <c r="R17" i="17"/>
  <c r="Q17" i="17"/>
  <c r="S16" i="17"/>
  <c r="Q16" i="17"/>
  <c r="S15" i="17"/>
  <c r="Q15" i="17"/>
  <c r="D18" i="17"/>
  <c r="E18" i="17"/>
  <c r="E17" i="17"/>
  <c r="E16" i="17"/>
  <c r="D15" i="17"/>
  <c r="E15" i="17"/>
  <c r="D20" i="17"/>
  <c r="E20" i="17"/>
  <c r="D19" i="17"/>
  <c r="E19" i="17"/>
  <c r="C20" i="17"/>
  <c r="C19" i="17"/>
  <c r="C16" i="17"/>
  <c r="C17" i="17"/>
  <c r="C18" i="17"/>
  <c r="C15" i="17"/>
  <c r="B1" i="17"/>
  <c r="D14" i="4"/>
  <c r="H31" i="15"/>
  <c r="H30" i="15"/>
  <c r="F29" i="15"/>
  <c r="F30" i="15"/>
  <c r="F31" i="15"/>
  <c r="F28" i="15"/>
  <c r="I43" i="15"/>
  <c r="I42" i="15"/>
  <c r="I46" i="15"/>
  <c r="H46" i="15"/>
  <c r="G46" i="15"/>
  <c r="I45" i="15"/>
  <c r="H45" i="15"/>
  <c r="G45" i="15"/>
  <c r="I44" i="15"/>
  <c r="H44" i="15"/>
  <c r="G44" i="15"/>
  <c r="H43" i="15"/>
  <c r="G43" i="15"/>
  <c r="H42" i="15"/>
  <c r="G42" i="15"/>
  <c r="D43" i="15"/>
  <c r="D44" i="15"/>
  <c r="D45" i="15"/>
  <c r="D46" i="15"/>
  <c r="D42" i="15"/>
  <c r="C43" i="15"/>
  <c r="C44" i="15"/>
  <c r="C45" i="15"/>
  <c r="C46" i="15"/>
  <c r="B42" i="15"/>
  <c r="C42" i="15"/>
  <c r="B43" i="15"/>
  <c r="B44" i="15"/>
  <c r="B45" i="15"/>
  <c r="B46" i="15"/>
  <c r="F23" i="15"/>
  <c r="C31" i="15"/>
  <c r="C29" i="15"/>
  <c r="C28" i="15"/>
  <c r="F25" i="15"/>
  <c r="F24" i="15"/>
  <c r="M15" i="1"/>
  <c r="C31" i="4"/>
  <c r="B24" i="3"/>
  <c r="B23" i="3"/>
  <c r="F39" i="8"/>
  <c r="E39" i="8"/>
  <c r="B3" i="14"/>
  <c r="B4" i="14"/>
  <c r="B5" i="14"/>
  <c r="B2" i="14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N15" i="1"/>
  <c r="O15" i="1"/>
  <c r="P15" i="1"/>
  <c r="G24" i="3"/>
  <c r="G25" i="3"/>
  <c r="G26" i="3"/>
  <c r="F24" i="3"/>
  <c r="F25" i="3"/>
  <c r="F26" i="3"/>
  <c r="E24" i="3"/>
  <c r="E25" i="3"/>
  <c r="E26" i="3"/>
  <c r="D24" i="3"/>
  <c r="D25" i="3"/>
  <c r="D26" i="3"/>
  <c r="C24" i="3"/>
  <c r="C25" i="3"/>
  <c r="C26" i="3"/>
  <c r="C23" i="3"/>
  <c r="D23" i="3"/>
  <c r="E23" i="3"/>
  <c r="F23" i="3"/>
  <c r="G23" i="3"/>
  <c r="B25" i="3"/>
  <c r="B26" i="3"/>
  <c r="B2" i="11"/>
  <c r="E7" i="10"/>
  <c r="E6" i="10"/>
  <c r="E5" i="10"/>
  <c r="E4" i="10"/>
  <c r="E3" i="10"/>
  <c r="E2" i="10"/>
  <c r="J25" i="10"/>
  <c r="K25" i="10" s="1"/>
  <c r="J23" i="10"/>
  <c r="K23" i="10" s="1"/>
  <c r="J22" i="10"/>
  <c r="K22" i="10" s="1"/>
  <c r="J21" i="10"/>
  <c r="K21" i="10" s="1"/>
  <c r="J20" i="10"/>
  <c r="K20" i="10" s="1"/>
  <c r="J19" i="10"/>
  <c r="K19" i="10" s="1"/>
  <c r="J18" i="10"/>
  <c r="K18" i="10" s="1"/>
  <c r="K17" i="10"/>
  <c r="J17" i="10"/>
  <c r="J16" i="10"/>
  <c r="K16" i="10" s="1"/>
  <c r="F48" i="8"/>
  <c r="E48" i="8"/>
  <c r="F40" i="8"/>
  <c r="F41" i="8"/>
  <c r="F42" i="8"/>
  <c r="F43" i="8"/>
  <c r="F44" i="8"/>
  <c r="F45" i="8"/>
  <c r="F46" i="8"/>
  <c r="E40" i="8"/>
  <c r="E41" i="8"/>
  <c r="E42" i="8"/>
  <c r="E43" i="8"/>
  <c r="E44" i="8"/>
  <c r="E45" i="8"/>
  <c r="E46" i="8"/>
  <c r="H34" i="8"/>
  <c r="B34" i="8"/>
  <c r="C34" i="8" s="1"/>
  <c r="D34" i="8" s="1"/>
  <c r="H31" i="8"/>
  <c r="I31" i="8" s="1"/>
  <c r="J31" i="8" s="1"/>
  <c r="B31" i="8"/>
  <c r="H29" i="8"/>
  <c r="I29" i="8" s="1"/>
  <c r="J29" i="8" s="1"/>
  <c r="B29" i="8"/>
  <c r="C29" i="8" s="1"/>
  <c r="D29" i="8" s="1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R15" i="2"/>
  <c r="S15" i="2"/>
  <c r="T15" i="2"/>
  <c r="U15" i="2"/>
  <c r="Q15" i="2"/>
  <c r="D15" i="4"/>
  <c r="D16" i="4"/>
  <c r="D17" i="4"/>
  <c r="D18" i="4"/>
  <c r="D19" i="4"/>
  <c r="P4" i="5"/>
  <c r="A6" i="9"/>
  <c r="A4" i="9"/>
  <c r="X15" i="5"/>
  <c r="Y15" i="5"/>
  <c r="Z15" i="5"/>
  <c r="AA15" i="5"/>
  <c r="AB15" i="5"/>
  <c r="AC15" i="5"/>
  <c r="AD15" i="5"/>
  <c r="AE15" i="5"/>
  <c r="AF15" i="5"/>
  <c r="X16" i="5"/>
  <c r="Y16" i="5"/>
  <c r="Z16" i="5"/>
  <c r="AA16" i="5"/>
  <c r="AB16" i="5"/>
  <c r="AC16" i="5"/>
  <c r="AD16" i="5"/>
  <c r="AE16" i="5"/>
  <c r="AF16" i="5"/>
  <c r="X17" i="5"/>
  <c r="Y17" i="5"/>
  <c r="Z17" i="5"/>
  <c r="AA17" i="5"/>
  <c r="AB17" i="5"/>
  <c r="AC17" i="5"/>
  <c r="AD17" i="5"/>
  <c r="AE17" i="5"/>
  <c r="AF17" i="5"/>
  <c r="X14" i="5"/>
  <c r="Y14" i="5"/>
  <c r="Z14" i="5"/>
  <c r="AA14" i="5"/>
  <c r="AB14" i="5"/>
  <c r="AC14" i="5"/>
  <c r="AD14" i="5"/>
  <c r="AE14" i="5"/>
  <c r="AF14" i="5"/>
  <c r="W15" i="5"/>
  <c r="W16" i="5"/>
  <c r="W17" i="5"/>
  <c r="W14" i="5"/>
  <c r="I34" i="8"/>
  <c r="J34" i="8" s="1"/>
  <c r="C31" i="8"/>
  <c r="D31" i="8" s="1"/>
  <c r="A29" i="8"/>
  <c r="W35" i="5" l="1"/>
  <c r="W36" i="5"/>
  <c r="W37" i="5"/>
  <c r="W34" i="5"/>
  <c r="V35" i="5"/>
  <c r="V36" i="5"/>
  <c r="V37" i="5"/>
  <c r="V3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81D3B4-415A-4B9A-9C25-CD184EEE4D0F}" keepAlive="1" name="Query - Table012 (Page 5)" description="Connection to the 'Table012 (Page 5)' query in the workbook." type="5" refreshedVersion="0" background="1" saveData="1">
    <dbPr connection="Provider=Microsoft.Mashup.OleDb.1;Data Source=$Workbook$;Location=&quot;Table012 (Page 5)&quot;;Extended Properties=&quot;&quot;" command="SELECT * FROM [Table012 (Page 5)]"/>
  </connection>
  <connection id="2" xr16:uid="{110739E0-BC6B-408C-923D-1FE60B0ECB8D}" keepAlive="1" name="Query - Table012 (Page 5) (2)" description="Connection to the 'Table012 (Page 5) (2)' query in the workbook." type="5" refreshedVersion="8" background="1" saveData="1">
    <dbPr connection="Provider=Microsoft.Mashup.OleDb.1;Data Source=$Workbook$;Location=&quot;Table012 (Page 5) (2)&quot;;Extended Properties=&quot;&quot;" command="SELECT * FROM [Table012 (Page 5) (2)]"/>
  </connection>
</connections>
</file>

<file path=xl/sharedStrings.xml><?xml version="1.0" encoding="utf-8"?>
<sst xmlns="http://schemas.openxmlformats.org/spreadsheetml/2006/main" count="1025" uniqueCount="499">
  <si>
    <t>Name paper</t>
  </si>
  <si>
    <t>First Author &amp; Year</t>
  </si>
  <si>
    <t>animal</t>
  </si>
  <si>
    <t>dose (mg/kg)</t>
  </si>
  <si>
    <t>frequency dosage</t>
  </si>
  <si>
    <t>Acute/Chronic etc.</t>
  </si>
  <si>
    <t>Compound measrued</t>
  </si>
  <si>
    <t>Measured as</t>
  </si>
  <si>
    <t>timepoint(s)</t>
  </si>
  <si>
    <t>comments</t>
  </si>
  <si>
    <t>Toxicity of endosulfan: Distribution of α- and ß-isomers of racemic endosulfan following oral administration in rats</t>
  </si>
  <si>
    <t>Ansari, 1985</t>
  </si>
  <si>
    <t>male albino rats</t>
  </si>
  <si>
    <t>2.5 and 7.5</t>
  </si>
  <si>
    <t>daily oral</t>
  </si>
  <si>
    <t>long-term</t>
  </si>
  <si>
    <t>alpha and beta isomer</t>
  </si>
  <si>
    <t>ng/g</t>
  </si>
  <si>
    <t>60 days</t>
  </si>
  <si>
    <t>Organs</t>
  </si>
  <si>
    <t>Testis</t>
  </si>
  <si>
    <t>Epididymis</t>
  </si>
  <si>
    <t>Seminal vesicle</t>
  </si>
  <si>
    <t>Ventral prostate</t>
  </si>
  <si>
    <t>Liver</t>
  </si>
  <si>
    <t>Brain</t>
  </si>
  <si>
    <t>Kidney</t>
  </si>
  <si>
    <t>Spleen</t>
  </si>
  <si>
    <t>Lung</t>
  </si>
  <si>
    <t>Heart</t>
  </si>
  <si>
    <t>2.5 mg/kg</t>
  </si>
  <si>
    <t>alpha</t>
  </si>
  <si>
    <t>beta</t>
  </si>
  <si>
    <t>total</t>
  </si>
  <si>
    <t>7.5 mg/kg</t>
  </si>
  <si>
    <t>Summary</t>
  </si>
  <si>
    <t>Alpha, Beta, Oral, Male rats, 60 days daily exposure, ng/g in tissues</t>
  </si>
  <si>
    <t>Chan, 2005</t>
  </si>
  <si>
    <t>male rats</t>
  </si>
  <si>
    <t>single oral dose</t>
  </si>
  <si>
    <t>acute (single)</t>
  </si>
  <si>
    <t>radiolabbeled endosulfan</t>
  </si>
  <si>
    <t>mg endosulfan eq./L</t>
  </si>
  <si>
    <t>30 min,1,2,4,8 h</t>
  </si>
  <si>
    <t>Toxicokinetics of14C-endosulfan in male Sprague-Dawley rats following oral administration of single or repeated doses</t>
  </si>
  <si>
    <t>Method</t>
  </si>
  <si>
    <t>gas-liquid chromotography tissues extracts (total = a + b)</t>
  </si>
  <si>
    <t>Blood</t>
  </si>
  <si>
    <t>Serum</t>
  </si>
  <si>
    <t>Stomach</t>
  </si>
  <si>
    <t>Large Intestine</t>
  </si>
  <si>
    <t>Cecum</t>
  </si>
  <si>
    <t>GI tract</t>
  </si>
  <si>
    <t>Throid gland</t>
  </si>
  <si>
    <t>Muscle</t>
  </si>
  <si>
    <t>Testies</t>
  </si>
  <si>
    <t xml:space="preserve">Fat </t>
  </si>
  <si>
    <t>Radioactivity concentration (mg endosulfan eq./L)</t>
  </si>
  <si>
    <t>Postdosing time</t>
  </si>
  <si>
    <t>30 min</t>
  </si>
  <si>
    <t>1 h</t>
  </si>
  <si>
    <t>2 h</t>
  </si>
  <si>
    <t>4 h</t>
  </si>
  <si>
    <t>8h</t>
  </si>
  <si>
    <t>Column1</t>
  </si>
  <si>
    <t>Column2</t>
  </si>
  <si>
    <t>Column3</t>
  </si>
  <si>
    <t>Column4</t>
  </si>
  <si>
    <t>Column5</t>
  </si>
  <si>
    <t>Column6</t>
  </si>
  <si>
    <t>PostdosingTime</t>
  </si>
  <si>
    <t>Organ</t>
  </si>
  <si>
    <t>30min</t>
  </si>
  <si>
    <t>1h</t>
  </si>
  <si>
    <t>2h</t>
  </si>
  <si>
    <t>4h</t>
  </si>
  <si>
    <t>0.09 6 0.07</t>
  </si>
  <si>
    <t>0.33 6 0.12</t>
  </si>
  <si>
    <t>0.36 6 0.08</t>
  </si>
  <si>
    <t>0.30 6 0.09</t>
  </si>
  <si>
    <t>0.28 6 0.09</t>
  </si>
  <si>
    <t>0.22 6 0.04</t>
  </si>
  <si>
    <t>0.43 6 0.09</t>
  </si>
  <si>
    <t>1.36 6 0.31</t>
  </si>
  <si>
    <t>1.46 6 0.30</t>
  </si>
  <si>
    <t>0.75 6 0.34</t>
  </si>
  <si>
    <t>3.94 6 0.71</t>
  </si>
  <si>
    <t>4.56 6 0.74</t>
  </si>
  <si>
    <t>10.79 6 0.53</t>
  </si>
  <si>
    <t>13.69 6 2.69</t>
  </si>
  <si>
    <t>5.52 6 4.75</t>
  </si>
  <si>
    <t>0.23 6 0.05</t>
  </si>
  <si>
    <t>2.35 6 2.85</t>
  </si>
  <si>
    <t>1.61 6 0.41</t>
  </si>
  <si>
    <t>8.00 6 3.06</t>
  </si>
  <si>
    <t>1.83 6 1.78</t>
  </si>
  <si>
    <t>Stomach^{a}</t>
  </si>
  <si>
    <t>12.67 6 12.13</t>
  </si>
  <si>
    <t>16.91 6 18.34</t>
  </si>
  <si>
    <t>5.81 6 1.15</t>
  </si>
  <si>
    <t>7.29 6 5.28</t>
  </si>
  <si>
    <t>3.04 6 0.49</t>
  </si>
  <si>
    <t>Largeintestine^{a}</t>
  </si>
  <si>
    <t>1.35 6 0.90</t>
  </si>
  <si>
    <t>2.04 6 2.96</t>
  </si>
  <si>
    <t>1.14 6 0.62</t>
  </si>
  <si>
    <t>3.03 6 1.24</t>
  </si>
  <si>
    <t>2.27 6 1.02</t>
  </si>
  <si>
    <t>Smallintestine^{a}</t>
  </si>
  <si>
    <t>5.46 6 2.48</t>
  </si>
  <si>
    <t>10.00 6 2.11</t>
  </si>
  <si>
    <t>12.03 6 1.43</t>
  </si>
  <si>
    <t>12.12 6 5.39</t>
  </si>
  <si>
    <t>4.74 6 3.38</t>
  </si>
  <si>
    <t>Cecum^{a}</t>
  </si>
  <si>
    <t>0.83 6 0.27</t>
  </si>
  <si>
    <t>0.50 6 0.33</t>
  </si>
  <si>
    <t>0.82 6 0.39</t>
  </si>
  <si>
    <t>1.30 6 0.31</t>
  </si>
  <si>
    <t>10.23 6 11.46</t>
  </si>
  <si>
    <t>GItract^{b}</t>
  </si>
  <si>
    <t>20.31 6 15.78</t>
  </si>
  <si>
    <t>29.45 6 23.74</t>
  </si>
  <si>
    <t>19.79 6 3.59</t>
  </si>
  <si>
    <t>23.73 6 12.21</t>
  </si>
  <si>
    <t>20.28 6 16.35</t>
  </si>
  <si>
    <t>4.48 6 5.30</t>
  </si>
  <si>
    <t>0.47 6 0.62</t>
  </si>
  <si>
    <t>0.57 6 0.16</t>
  </si>
  <si>
    <t>0.47 6 0.07</t>
  </si>
  <si>
    <t>0.37 6 0.11</t>
  </si>
  <si>
    <t>0.10 6 0.05</t>
  </si>
  <si>
    <t>0.19 6 0.03</t>
  </si>
  <si>
    <t>0.58 6 0.06</t>
  </si>
  <si>
    <t>0.66 6 0.15</t>
  </si>
  <si>
    <t>0.42 6 0.14</t>
  </si>
  <si>
    <t>0.14 6 0.05</t>
  </si>
  <si>
    <t>1.08 6 0.22</t>
  </si>
  <si>
    <t>0.93 6 0.93</t>
  </si>
  <si>
    <t>0.88 6 0.14</t>
  </si>
  <si>
    <t>1.31 6 0.25</t>
  </si>
  <si>
    <t>0.11 6 0.05</t>
  </si>
  <si>
    <t>0.14 6 0.01</t>
  </si>
  <si>
    <t>0.61 6 0.06</t>
  </si>
  <si>
    <t>0.41 6 0.16</t>
  </si>
  <si>
    <t>0.27 6 0.10</t>
  </si>
  <si>
    <t>Thyroidgland</t>
  </si>
  <si>
    <t>6.50 6 10.60</t>
  </si>
  <si>
    <t>0.30 6 0.07</t>
  </si>
  <si>
    <t>2.62 6 0.94</t>
  </si>
  <si>
    <t>1.53 6 0.66</t>
  </si>
  <si>
    <t>2.50 6 1.15</t>
  </si>
  <si>
    <t>0.04 6 0.02</t>
  </si>
  <si>
    <t>0.05 6 0.01</t>
  </si>
  <si>
    <t>0.26 6 0.01</t>
  </si>
  <si>
    <t>0.29 6 0.10</t>
  </si>
  <si>
    <t>0.18 6 0.06</t>
  </si>
  <si>
    <t>0.03 6 0.01</t>
  </si>
  <si>
    <t>0.06 6 0.02</t>
  </si>
  <si>
    <t>0.95 6 0.16</t>
  </si>
  <si>
    <t>0.33 6 0.04</t>
  </si>
  <si>
    <t>0.25 6 0.07</t>
  </si>
  <si>
    <t>Fat</t>
  </si>
  <si>
    <t>2.17 6 1.36</t>
  </si>
  <si>
    <t>1.43 6 0.42</t>
  </si>
  <si>
    <t>4.44 6 1.66</t>
  </si>
  <si>
    <t>4.23 6 0.93</t>
  </si>
  <si>
    <t>3.61 6 1.56</t>
  </si>
  <si>
    <t>ContentofeachtissuefromGItract</t>
  </si>
  <si>
    <t>6.95 6 2.01</t>
  </si>
  <si>
    <t>25.71 6 20.06</t>
  </si>
  <si>
    <t>11.86 6 2.31</t>
  </si>
  <si>
    <t>10.37 6 2.75</t>
  </si>
  <si>
    <t>3.57 6 3.48</t>
  </si>
  <si>
    <t>Largeintestine</t>
  </si>
  <si>
    <t>4.71 6 2.61</t>
  </si>
  <si>
    <t>3.99 6 5.37</t>
  </si>
  <si>
    <t>5.10 6 4.42</t>
  </si>
  <si>
    <t>28.28 6 17.73</t>
  </si>
  <si>
    <t>6.76 6 0.81</t>
  </si>
  <si>
    <t>Smallintestine</t>
  </si>
  <si>
    <t>3.85 6 2.01</t>
  </si>
  <si>
    <t>3.03 6 3.73</t>
  </si>
  <si>
    <t>4.19 6 3.62</t>
  </si>
  <si>
    <t>24.55 6 12.83</t>
  </si>
  <si>
    <t>6.45 6 0.33</t>
  </si>
  <si>
    <t>0.02 6 0.02</t>
  </si>
  <si>
    <t>0.03 6 0.04</t>
  </si>
  <si>
    <t>7.53 6 13.02</t>
  </si>
  <si>
    <t>1.77 6 1.81</t>
  </si>
  <si>
    <t>25.84 6 26.04</t>
  </si>
  <si>
    <t>±</t>
  </si>
  <si>
    <t>0.09 ± 0.07</t>
  </si>
  <si>
    <t>0.33 ± 0.12</t>
  </si>
  <si>
    <t>0.30 ± 0.09</t>
  </si>
  <si>
    <t>0.28 ± 0.09</t>
  </si>
  <si>
    <t>0.22 ± 0.04</t>
  </si>
  <si>
    <t>0.43 ± 0.09</t>
  </si>
  <si>
    <t>0.75 ± 0.34</t>
  </si>
  <si>
    <t>3.94 ± 0.71</t>
  </si>
  <si>
    <t>10.79 ± 0.53</t>
  </si>
  <si>
    <t>5.52 ± 4.75</t>
  </si>
  <si>
    <t>0.23 ± 0.05</t>
  </si>
  <si>
    <t>2.35 ± 2.85</t>
  </si>
  <si>
    <t>1.83 ± 1.78</t>
  </si>
  <si>
    <t>5.81 ± 1.15</t>
  </si>
  <si>
    <t>7.29 ± 5.28</t>
  </si>
  <si>
    <t>3.04 ± 0.49</t>
  </si>
  <si>
    <t>1.35 ± 0.90</t>
  </si>
  <si>
    <t>3.03 ± 1.24</t>
  </si>
  <si>
    <t>2.27 ± 1.02</t>
  </si>
  <si>
    <t>10.00 ± 2.11</t>
  </si>
  <si>
    <t>12.03 ± 1.43</t>
  </si>
  <si>
    <t>12.12 ± 5.39</t>
  </si>
  <si>
    <t>4.74 ± 3.38</t>
  </si>
  <si>
    <t>0.83 ± 0.27</t>
  </si>
  <si>
    <t>0.50 ± 0.33</t>
  </si>
  <si>
    <t>0.82 ± 0.39</t>
  </si>
  <si>
    <t>1.30 ± 0.31</t>
  </si>
  <si>
    <t>20.31 ± 15.78</t>
  </si>
  <si>
    <t>29.45 ± 23.74</t>
  </si>
  <si>
    <t>19.79 ± 3.59</t>
  </si>
  <si>
    <t>23.73 ± 12.21</t>
  </si>
  <si>
    <t>4.48 ± 5.30</t>
  </si>
  <si>
    <t>0.47 ± 0.07</t>
  </si>
  <si>
    <t>0.37 ± 0.11</t>
  </si>
  <si>
    <t>0.10 ± 0.05</t>
  </si>
  <si>
    <t>0.19 ± 0.03</t>
  </si>
  <si>
    <t>0.42 ± 0.14</t>
  </si>
  <si>
    <t>0.14 ± 0.05</t>
  </si>
  <si>
    <t>1.08 ± 0.22</t>
  </si>
  <si>
    <t>0.93 ± 0.93</t>
  </si>
  <si>
    <t>0.88 ± 0.14</t>
  </si>
  <si>
    <t>1.31 ± 0.25</t>
  </si>
  <si>
    <t>0.11 ± 0.05</t>
  </si>
  <si>
    <t>0.14 ± 0.01</t>
  </si>
  <si>
    <t>0.27 ± 0.10</t>
  </si>
  <si>
    <t>0.30 ± 0.07</t>
  </si>
  <si>
    <t>2.50 ± 1.15</t>
  </si>
  <si>
    <t>0.04 ± 0.02</t>
  </si>
  <si>
    <t>0.05 ± 0.01</t>
  </si>
  <si>
    <t>0.29 ± 0.10</t>
  </si>
  <si>
    <t>0.03 ± 0.01</t>
  </si>
  <si>
    <t>0.33 ± 0.04</t>
  </si>
  <si>
    <t>0.25 ± 0.07</t>
  </si>
  <si>
    <t>1.43 ± 0.42</t>
  </si>
  <si>
    <t>4.23 ± 0.93</t>
  </si>
  <si>
    <t>0.36 ± 0.08</t>
  </si>
  <si>
    <t>1.36 ± 0.31</t>
  </si>
  <si>
    <t>1.46 ± 0.30</t>
  </si>
  <si>
    <t>4.56 ± 0.74</t>
  </si>
  <si>
    <t>13.69 ± 2.69</t>
  </si>
  <si>
    <t>8.00 ± 3.06</t>
  </si>
  <si>
    <t>1.61 ± 0.41</t>
  </si>
  <si>
    <t>12.67 ± 12.13</t>
  </si>
  <si>
    <t>16.91 ± 18.34</t>
  </si>
  <si>
    <t>1.14 ± 0.62</t>
  </si>
  <si>
    <t>2.04 ± 2.96</t>
  </si>
  <si>
    <t>5.46 ± 2.48</t>
  </si>
  <si>
    <t>10.23 ± 11.46</t>
  </si>
  <si>
    <t>20.28 ± 16.35</t>
  </si>
  <si>
    <t>0.57 ± 0.16</t>
  </si>
  <si>
    <t>0.47 ± 0.62</t>
  </si>
  <si>
    <t>0.58 ± 0.06</t>
  </si>
  <si>
    <t>0.66 ± 0.15</t>
  </si>
  <si>
    <t>0.61 ± 0.06</t>
  </si>
  <si>
    <t>0.41 ± 0.16</t>
  </si>
  <si>
    <t>1.53 ± 0.66</t>
  </si>
  <si>
    <t>2.62 ± 0.94</t>
  </si>
  <si>
    <t>6.50 ± 10.60</t>
  </si>
  <si>
    <t>0.26 ± 0.01</t>
  </si>
  <si>
    <t>0.18 ± 0.06</t>
  </si>
  <si>
    <t>0.95 ± 0.16</t>
  </si>
  <si>
    <t>0.06 ± 0.02</t>
  </si>
  <si>
    <t>2.17 ± 1.36</t>
  </si>
  <si>
    <t>4.44 ± 1.66</t>
  </si>
  <si>
    <t>3.61 ± 1.56</t>
  </si>
  <si>
    <t>Excel PDF to table</t>
  </si>
  <si>
    <t>n = 3, endosulfan radioactively labelled, so cannot be seperated</t>
  </si>
  <si>
    <t>endosulfan mix, male rats, oral, minutes/hours single postdosing, mg endosulfan eq./L</t>
  </si>
  <si>
    <t>Response of rats to repeated oral administration of endosulfan.</t>
  </si>
  <si>
    <t>Dikshith 1984</t>
  </si>
  <si>
    <t>male and female rats</t>
  </si>
  <si>
    <t>0 0.25 0.75 1.5 2.5 5.0</t>
  </si>
  <si>
    <t>endosulfan (mixture 65:34) &amp; organ weight</t>
  </si>
  <si>
    <t>30 days</t>
  </si>
  <si>
    <t>Tissue</t>
  </si>
  <si>
    <t>Blood Serum</t>
  </si>
  <si>
    <t>Fatty tissue</t>
  </si>
  <si>
    <t>Alpha</t>
  </si>
  <si>
    <t xml:space="preserve">Beta </t>
  </si>
  <si>
    <t>total endosulfan</t>
  </si>
  <si>
    <t>empty = not detected</t>
  </si>
  <si>
    <t>levels alpha and beta isomers (ppm) in tissues of rats given endosulfan technical for 30 days</t>
  </si>
  <si>
    <t>many different observation; also blood, biochemcial changes n=6</t>
  </si>
  <si>
    <t>gas-liquid chromatograph</t>
  </si>
  <si>
    <t>Male (5.0 mg/kg/d)</t>
  </si>
  <si>
    <t>Female (1.5 mg/kg/d)</t>
  </si>
  <si>
    <t>Alpha, Beta, male &amp; female rats, ppm tissues, 30 days daily</t>
  </si>
  <si>
    <t>INTERACTION OF ENDOSULFAN* AND METEPA** IN RATS</t>
  </si>
  <si>
    <t>Nath 1978</t>
  </si>
  <si>
    <t>Male albino rats</t>
  </si>
  <si>
    <t>11 mg/kg/day</t>
  </si>
  <si>
    <t>daily</t>
  </si>
  <si>
    <t>intermediate</t>
  </si>
  <si>
    <t xml:space="preserve">Method </t>
  </si>
  <si>
    <t>gas-liquid chromatography</t>
  </si>
  <si>
    <t>endosulfan</t>
  </si>
  <si>
    <t>31 days</t>
  </si>
  <si>
    <t>ppm tissues alpha and beta</t>
  </si>
  <si>
    <t>Tissues/Organs</t>
  </si>
  <si>
    <t>Fatty Tissue</t>
  </si>
  <si>
    <t>Residue levels ppm of endosulfan in tissues of male rats</t>
  </si>
  <si>
    <t>Endosulfan ppm</t>
  </si>
  <si>
    <t>Fate of endosulfan in rats and toxicological considerations of apolar metabolites</t>
  </si>
  <si>
    <t>Dorough, 1977</t>
  </si>
  <si>
    <t>Female albino rats</t>
  </si>
  <si>
    <t>2 mg/kg and dietary supplement (5 ppm or 25 ppm isomer or mix)</t>
  </si>
  <si>
    <t>acute/ intermediate</t>
  </si>
  <si>
    <t>Single or 2/7/10/14 days (with 1/3/7/14 days off treatment)</t>
  </si>
  <si>
    <t>c14 radioactive alpha or beta</t>
  </si>
  <si>
    <t>Visceral fat</t>
  </si>
  <si>
    <t>Subcutaneous fat</t>
  </si>
  <si>
    <t>Beta</t>
  </si>
  <si>
    <t>On treatment</t>
  </si>
  <si>
    <t>Off treatment</t>
  </si>
  <si>
    <t>(sum alpha beta)</t>
  </si>
  <si>
    <t>various (elimination after 14 days daily consumption or single exposure, also with off treatment period)</t>
  </si>
  <si>
    <t>Treatment and time</t>
  </si>
  <si>
    <t>single dose Alpha 2 mg/kg</t>
  </si>
  <si>
    <t>24 hours</t>
  </si>
  <si>
    <t>48 hours</t>
  </si>
  <si>
    <t>96 hours</t>
  </si>
  <si>
    <t xml:space="preserve">120 hours </t>
  </si>
  <si>
    <t>Feces</t>
  </si>
  <si>
    <t>Urine</t>
  </si>
  <si>
    <t>(cummulative percentage of dose(s)</t>
  </si>
  <si>
    <t>single dose Beta 2 mg/kg</t>
  </si>
  <si>
    <t>Dietary supplement (daily for 14 days)</t>
  </si>
  <si>
    <t>Alpha 5 ppm</t>
  </si>
  <si>
    <t>14 days on</t>
  </si>
  <si>
    <t>+ 14 days off</t>
  </si>
  <si>
    <t>Beta 5 ppm</t>
  </si>
  <si>
    <t>Alpha 25 ppm</t>
  </si>
  <si>
    <t>Alpha:beta 7:3  25 ppm</t>
  </si>
  <si>
    <t>(bile cannulated)</t>
  </si>
  <si>
    <t xml:space="preserve">Dorough, 1977 </t>
  </si>
  <si>
    <t>KeGI (Feces)</t>
  </si>
  <si>
    <t>Keki (Urine)</t>
  </si>
  <si>
    <t>Kb (bilary)</t>
  </si>
  <si>
    <t>Tissue concentrations</t>
  </si>
  <si>
    <t>A &amp; B</t>
  </si>
  <si>
    <t>Endosulfan</t>
  </si>
  <si>
    <t>Nath, 1988</t>
  </si>
  <si>
    <t>Blood Serum concentration</t>
  </si>
  <si>
    <t>Dikshith, 1984</t>
  </si>
  <si>
    <r>
      <rPr>
        <b/>
        <sz val="11"/>
        <color rgb="FFFF66CC"/>
        <rFont val="Calibri"/>
        <family val="2"/>
        <scheme val="minor"/>
      </rPr>
      <t xml:space="preserve">Female </t>
    </r>
    <r>
      <rPr>
        <b/>
        <sz val="11"/>
        <color theme="1"/>
        <rFont val="Calibri"/>
        <family val="2"/>
        <scheme val="minor"/>
      </rPr>
      <t>rats</t>
    </r>
  </si>
  <si>
    <r>
      <rPr>
        <b/>
        <sz val="11"/>
        <color theme="4"/>
        <rFont val="Calibri"/>
        <family val="2"/>
        <scheme val="minor"/>
      </rPr>
      <t>Male</t>
    </r>
    <r>
      <rPr>
        <b/>
        <sz val="11"/>
        <color theme="1"/>
        <rFont val="Calibri"/>
        <family val="2"/>
        <scheme val="minor"/>
      </rPr>
      <t xml:space="preserve"> rats</t>
    </r>
  </si>
  <si>
    <r>
      <t>(</t>
    </r>
    <r>
      <rPr>
        <b/>
        <sz val="11"/>
        <color rgb="FFFF66CC"/>
        <rFont val="Calibri"/>
        <family val="2"/>
        <scheme val="minor"/>
      </rPr>
      <t>Fe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rgb="FF0070C0"/>
        <rFont val="Calibri"/>
        <family val="2"/>
        <scheme val="minor"/>
      </rPr>
      <t>Male</t>
    </r>
    <r>
      <rPr>
        <b/>
        <sz val="11"/>
        <color theme="1"/>
        <rFont val="Calibri"/>
        <family val="2"/>
        <scheme val="minor"/>
      </rPr>
      <t xml:space="preserve"> rats</t>
    </r>
  </si>
  <si>
    <t>Small intestine</t>
  </si>
  <si>
    <t>Both blood and serum*</t>
  </si>
  <si>
    <t>(Gupta, 1978, p. 4)</t>
  </si>
  <si>
    <t>DISTRIBUTION OF ENDOSULFAN IN PLASMA AND BRAIN AFTER REPEATED ORAL ADMINISTRATION TO RATS</t>
  </si>
  <si>
    <t>Gupta, 1978</t>
  </si>
  <si>
    <t>5 or 10 mg/kg BW</t>
  </si>
  <si>
    <t>daily oral exposure 2:1 EST</t>
  </si>
  <si>
    <t>Alpha, Beta, Sulfate</t>
  </si>
  <si>
    <t>GC</t>
  </si>
  <si>
    <t>24 hours after last exposure, or post-treatment (15 days after last administration)</t>
  </si>
  <si>
    <t>Cerebrum</t>
  </si>
  <si>
    <t>Cerebellum</t>
  </si>
  <si>
    <t>Remainder of brain</t>
  </si>
  <si>
    <t>Whole brain</t>
  </si>
  <si>
    <t>Plasma</t>
  </si>
  <si>
    <t>Post-treatment (30 days)</t>
  </si>
  <si>
    <t>(day 16)</t>
  </si>
  <si>
    <t>concentratoin ug/g or ml</t>
  </si>
  <si>
    <t>ND = non-detected</t>
  </si>
  <si>
    <t>T is &lt; 0.01 ug/g</t>
  </si>
  <si>
    <t>5 mg/g</t>
  </si>
  <si>
    <t>sulfate</t>
  </si>
  <si>
    <t>10 mg/g</t>
  </si>
  <si>
    <t>Plasma (from brain)</t>
  </si>
  <si>
    <t>Brain (various tissues)</t>
  </si>
  <si>
    <t>A &amp; B &amp; S</t>
  </si>
  <si>
    <r>
      <rPr>
        <b/>
        <sz val="11"/>
        <color theme="4"/>
        <rFont val="Calibri"/>
        <family val="2"/>
        <scheme val="minor"/>
      </rPr>
      <t xml:space="preserve">Male </t>
    </r>
    <r>
      <rPr>
        <b/>
        <sz val="11"/>
        <color theme="1"/>
        <rFont val="Calibri"/>
        <family val="2"/>
        <scheme val="minor"/>
      </rPr>
      <t>rats</t>
    </r>
  </si>
  <si>
    <t>hour</t>
  </si>
  <si>
    <t>percentage</t>
  </si>
  <si>
    <t>faeces</t>
  </si>
  <si>
    <t>urine</t>
  </si>
  <si>
    <t>total excreted</t>
  </si>
  <si>
    <t>endosulfan in body</t>
  </si>
  <si>
    <t xml:space="preserve">Time </t>
  </si>
  <si>
    <t>Time</t>
  </si>
  <si>
    <t>Total brain ug/ml</t>
  </si>
  <si>
    <t>total brain in ug/L</t>
  </si>
  <si>
    <t>umol/L</t>
  </si>
  <si>
    <t>(daily 5 mg/kg bw)</t>
  </si>
  <si>
    <t>T</t>
  </si>
  <si>
    <t>10 mg</t>
  </si>
  <si>
    <t>Time (h)</t>
  </si>
  <si>
    <t>Concentration umol/L in brian tissues Alpha</t>
  </si>
  <si>
    <t>Concentration umol/L in brian tissues Beta</t>
  </si>
  <si>
    <t>(5 mg/kg exposure each 24 hours for 15 days (360 hours)</t>
  </si>
  <si>
    <t>(10 mg/kg exposure each 24 hours for 15 days (360 hours)</t>
  </si>
  <si>
    <t>Note</t>
  </si>
  <si>
    <t>mg/kg bw</t>
  </si>
  <si>
    <t>(ppm * BW)/1000</t>
  </si>
  <si>
    <t>(concentration (ppm) * 10^6 * 10^-3)/M</t>
  </si>
  <si>
    <t xml:space="preserve">10^6 to convert </t>
  </si>
  <si>
    <t>5 ppm is 5 mg/L</t>
  </si>
  <si>
    <t>5 ppm is 5000 ug/L</t>
  </si>
  <si>
    <t>umol = ug/mw * 10^- 6</t>
  </si>
  <si>
    <t>MW</t>
  </si>
  <si>
    <t>Converted into umol/L</t>
  </si>
  <si>
    <t>Concentration Kidney umol/L alpha</t>
  </si>
  <si>
    <t>Concentration Kidney umol/L beta</t>
  </si>
  <si>
    <t>Concentration Liver umol/L beta</t>
  </si>
  <si>
    <t>Concentration Liver umol/L alpha</t>
  </si>
  <si>
    <t>Concentration Adipose umol/L beta</t>
  </si>
  <si>
    <t>Concentration Adipose umol/L alpha</t>
  </si>
  <si>
    <t>Endosulfan umol/L</t>
  </si>
  <si>
    <t>mw</t>
  </si>
  <si>
    <t>mg/L</t>
  </si>
  <si>
    <t>umol/l</t>
  </si>
  <si>
    <t>Plasma ug/ml</t>
  </si>
  <si>
    <t>Compound</t>
  </si>
  <si>
    <t>Daily dose</t>
  </si>
  <si>
    <t>Plasma ug/L</t>
  </si>
  <si>
    <t>Sulfate</t>
  </si>
  <si>
    <t>Daily dosage</t>
  </si>
  <si>
    <t>Comppound</t>
  </si>
  <si>
    <t>sum alpha and beta</t>
  </si>
  <si>
    <t>Dosage</t>
  </si>
  <si>
    <t>11 mg/kg 30 days</t>
  </si>
  <si>
    <t>in umol/L</t>
  </si>
  <si>
    <t>5.0 mg/kg (male)</t>
  </si>
  <si>
    <t>1.5 mg/kg (female)</t>
  </si>
  <si>
    <t>ng/g -&gt; ng/ml</t>
  </si>
  <si>
    <t>Mw</t>
  </si>
  <si>
    <t>ng/ml -&gt; *10^3 ng/l</t>
  </si>
  <si>
    <t>ng/l -&gt; *10^-9 g/l</t>
  </si>
  <si>
    <t>g/l -&gt; /Mw mol/L</t>
  </si>
  <si>
    <t>mol/L -&gt; *10^6 umol/L</t>
  </si>
  <si>
    <t>so</t>
  </si>
  <si>
    <t>ng/g (/MW) -&gt; umol/l</t>
  </si>
  <si>
    <t>2.5 mg/kg daily</t>
  </si>
  <si>
    <t>7.5 mg/kg daily</t>
  </si>
  <si>
    <t>Epididymis  uM</t>
  </si>
  <si>
    <t>Ventral prostate uM</t>
  </si>
  <si>
    <t>Seminal vesicle uM</t>
  </si>
  <si>
    <t>Spleen uM</t>
  </si>
  <si>
    <t>Lung uM</t>
  </si>
  <si>
    <t>Heart uM</t>
  </si>
  <si>
    <t>KidneyuM</t>
  </si>
  <si>
    <t>BrainuM</t>
  </si>
  <si>
    <t>LiveruM</t>
  </si>
  <si>
    <t>TestisuM</t>
  </si>
  <si>
    <t>BlooduM</t>
  </si>
  <si>
    <t>FatuM</t>
  </si>
  <si>
    <t>time</t>
  </si>
  <si>
    <t>PlasmauM</t>
  </si>
  <si>
    <t>Detection limit</t>
  </si>
  <si>
    <t>ESA</t>
  </si>
  <si>
    <t>ESB</t>
  </si>
  <si>
    <t>ESS</t>
  </si>
  <si>
    <t>ng/ml</t>
  </si>
  <si>
    <t>ES</t>
  </si>
  <si>
    <t>g/mol</t>
  </si>
  <si>
    <t>start treatment</t>
  </si>
  <si>
    <t>PND</t>
  </si>
  <si>
    <t>time exposure (days)</t>
  </si>
  <si>
    <t>Kidneys</t>
  </si>
  <si>
    <t>ug/g</t>
  </si>
  <si>
    <t>(ug/g / * 1000 / MW -&gt; umol/L)</t>
  </si>
  <si>
    <t>15 days exposure, residues at day 16</t>
  </si>
  <si>
    <t>PND (hours)</t>
  </si>
  <si>
    <t>exposure 1</t>
  </si>
  <si>
    <t xml:space="preserve">last exposure </t>
  </si>
  <si>
    <t>liver</t>
  </si>
  <si>
    <t>kidneys</t>
  </si>
  <si>
    <t>mg/kg</t>
  </si>
  <si>
    <t>blood</t>
  </si>
  <si>
    <t>bw</t>
  </si>
  <si>
    <t>138-168</t>
  </si>
  <si>
    <t>assumed mg/kg is mg/L</t>
  </si>
  <si>
    <t>dosage</t>
  </si>
  <si>
    <t>purity</t>
  </si>
  <si>
    <t>Excretion</t>
  </si>
  <si>
    <t>Male</t>
  </si>
  <si>
    <t>Female</t>
  </si>
  <si>
    <t>time after dosing</t>
  </si>
  <si>
    <t>Faeces</t>
  </si>
  <si>
    <t>Quantification of endosulfan metabolits following hexane extraction from faeces</t>
  </si>
  <si>
    <t>endosulfan a y b</t>
  </si>
  <si>
    <t>endosulfan sulphate</t>
  </si>
  <si>
    <t>trace</t>
  </si>
  <si>
    <t>% Dose</t>
  </si>
  <si>
    <t>excretion of radiolabbeled endosulfan adminstered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</si>
</sst>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0"/>
      <color rgb="FF37415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" fillId="7" borderId="0" applyNumberFormat="0" applyBorder="0" applyAlignment="0" applyProtection="0"/>
  </cellStyleXfs>
  <cellXfs count="19">
    <xf numFmtId="0" fontId="0" fillId="0" borderId="0" xfId="0"/>
    <xf numFmtId="0" fontId="7" fillId="0" borderId="0" xfId="0" applyFont="1"/>
    <xf numFmtId="0" fontId="0" fillId="0" borderId="4" xfId="0" applyBorder="1"/>
    <xf numFmtId="0" fontId="0" fillId="0" borderId="5" xfId="0" applyBorder="1"/>
    <xf numFmtId="0" fontId="5" fillId="5" borderId="2" xfId="4"/>
    <xf numFmtId="0" fontId="2" fillId="2" borderId="0" xfId="1"/>
    <xf numFmtId="0" fontId="4" fillId="4" borderId="0" xfId="3"/>
    <xf numFmtId="0" fontId="0" fillId="6" borderId="3" xfId="6" applyFont="1"/>
    <xf numFmtId="0" fontId="8" fillId="0" borderId="0" xfId="0" applyFont="1"/>
    <xf numFmtId="0" fontId="0" fillId="0" borderId="6" xfId="0" applyBorder="1"/>
    <xf numFmtId="0" fontId="1" fillId="7" borderId="0" xfId="7"/>
    <xf numFmtId="0" fontId="7" fillId="0" borderId="0" xfId="0" quotePrefix="1" applyFont="1"/>
    <xf numFmtId="0" fontId="6" fillId="5" borderId="1" xfId="5"/>
    <xf numFmtId="0" fontId="3" fillId="3" borderId="0" xfId="2"/>
    <xf numFmtId="0" fontId="9" fillId="0" borderId="0" xfId="0" applyFont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</cellXfs>
  <cellStyles count="8">
    <cellStyle name="20% - Accent3" xfId="7" builtinId="38"/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Note" xfId="6" builtinId="10"/>
    <cellStyle name="Output" xfId="4" builtinId="2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92232611548558E-2"/>
          <c:y val="0.23860544217687074"/>
          <c:w val="0.8490588090551181"/>
          <c:h val="0.658229774849572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'Dorough, 1977; calc'!$W$33</c:f>
              <c:strCache>
                <c:ptCount val="1"/>
                <c:pt idx="0">
                  <c:v>endosulfan in body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'Dorough, 1977; calc'!$R$34:$R$37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96</c:v>
                </c:pt>
                <c:pt idx="3">
                  <c:v>120</c:v>
                </c:pt>
              </c:numCache>
            </c:numRef>
          </c:xVal>
          <c:yVal>
            <c:numRef>
              <c:f>'Dorough, 1977; calc'!$W$34:$W$37</c:f>
              <c:numCache>
                <c:formatCode>General</c:formatCode>
                <c:ptCount val="4"/>
                <c:pt idx="0">
                  <c:v>81.3</c:v>
                </c:pt>
                <c:pt idx="1">
                  <c:v>27.299999999999997</c:v>
                </c:pt>
                <c:pt idx="2">
                  <c:v>14.5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1-473A-87B5-8311D2AB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5104"/>
        <c:axId val="606398224"/>
      </c:scatterChart>
      <c:valAx>
        <c:axId val="7079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8224"/>
        <c:crosses val="autoZero"/>
        <c:crossBetween val="midCat"/>
      </c:valAx>
      <c:valAx>
        <c:axId val="6063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</xdr:colOff>
      <xdr:row>11</xdr:row>
      <xdr:rowOff>175260</xdr:rowOff>
    </xdr:from>
    <xdr:to>
      <xdr:col>14</xdr:col>
      <xdr:colOff>47841</xdr:colOff>
      <xdr:row>37</xdr:row>
      <xdr:rowOff>130134</xdr:rowOff>
    </xdr:to>
    <xdr:pic>
      <xdr:nvPicPr>
        <xdr:cNvPr id="3" name="Picture 2" descr="A diagram of a medical procedure&#10;&#10;Description automatically generated">
          <a:extLst>
            <a:ext uri="{FF2B5EF4-FFF2-40B4-BE49-F238E27FC236}">
              <a16:creationId xmlns:a16="http://schemas.microsoft.com/office/drawing/2014/main" id="{27FEFE71-EBD2-17C9-11DD-525AF7D1A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21" y="2186940"/>
          <a:ext cx="4726500" cy="4709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129540</xdr:colOff>
      <xdr:row>18</xdr:row>
      <xdr:rowOff>74790</xdr:rowOff>
    </xdr:from>
    <xdr:to>
      <xdr:col>21</xdr:col>
      <xdr:colOff>58850</xdr:colOff>
      <xdr:row>40</xdr:row>
      <xdr:rowOff>19566</xdr:rowOff>
    </xdr:to>
    <xdr:pic>
      <xdr:nvPicPr>
        <xdr:cNvPr id="2" name="Picture 1" descr="A table with numbers and text&#10;&#10;Description automatically generated">
          <a:extLst>
            <a:ext uri="{FF2B5EF4-FFF2-40B4-BE49-F238E27FC236}">
              <a16:creationId xmlns:a16="http://schemas.microsoft.com/office/drawing/2014/main" id="{A8264E59-EE5D-ACC5-58EC-61364B524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9040" y="3366630"/>
          <a:ext cx="6025310" cy="3968136"/>
        </a:xfrm>
        <a:prstGeom prst="rect">
          <a:avLst/>
        </a:prstGeom>
      </xdr:spPr>
    </xdr:pic>
    <xdr:clientData/>
  </xdr:twoCellAnchor>
  <xdr:twoCellAnchor editAs="oneCell">
    <xdr:from>
      <xdr:col>11</xdr:col>
      <xdr:colOff>305942</xdr:colOff>
      <xdr:row>40</xdr:row>
      <xdr:rowOff>45720</xdr:rowOff>
    </xdr:from>
    <xdr:to>
      <xdr:col>20</xdr:col>
      <xdr:colOff>493270</xdr:colOff>
      <xdr:row>67</xdr:row>
      <xdr:rowOff>19198</xdr:rowOff>
    </xdr:to>
    <xdr:pic>
      <xdr:nvPicPr>
        <xdr:cNvPr id="5" name="Picture 4" descr="A table of medical information&#10;&#10;Description automatically generated with medium confidence">
          <a:extLst>
            <a:ext uri="{FF2B5EF4-FFF2-40B4-BE49-F238E27FC236}">
              <a16:creationId xmlns:a16="http://schemas.microsoft.com/office/drawing/2014/main" id="{BEA24199-39CA-8CA6-53E2-13D06295C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5442" y="7360920"/>
          <a:ext cx="5673728" cy="4911238"/>
        </a:xfrm>
        <a:prstGeom prst="rect">
          <a:avLst/>
        </a:prstGeom>
      </xdr:spPr>
    </xdr:pic>
    <xdr:clientData/>
  </xdr:twoCellAnchor>
  <xdr:twoCellAnchor editAs="oneCell">
    <xdr:from>
      <xdr:col>7</xdr:col>
      <xdr:colOff>228599</xdr:colOff>
      <xdr:row>54</xdr:row>
      <xdr:rowOff>19376</xdr:rowOff>
    </xdr:from>
    <xdr:to>
      <xdr:col>8</xdr:col>
      <xdr:colOff>186490</xdr:colOff>
      <xdr:row>65</xdr:row>
      <xdr:rowOff>113567</xdr:rowOff>
    </xdr:to>
    <xdr:pic>
      <xdr:nvPicPr>
        <xdr:cNvPr id="7" name="Picture 6" descr="A black text on a white background&#10;&#10;Description automatically generated">
          <a:extLst>
            <a:ext uri="{FF2B5EF4-FFF2-40B4-BE49-F238E27FC236}">
              <a16:creationId xmlns:a16="http://schemas.microsoft.com/office/drawing/2014/main" id="{B8C00FBA-D7C5-DD9F-4D68-82B94123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9699" y="9894896"/>
          <a:ext cx="567491" cy="2105871"/>
        </a:xfrm>
        <a:prstGeom prst="rect">
          <a:avLst/>
        </a:prstGeom>
      </xdr:spPr>
    </xdr:pic>
    <xdr:clientData/>
  </xdr:twoCellAnchor>
  <xdr:twoCellAnchor>
    <xdr:from>
      <xdr:col>20</xdr:col>
      <xdr:colOff>53340</xdr:colOff>
      <xdr:row>46</xdr:row>
      <xdr:rowOff>114300</xdr:rowOff>
    </xdr:from>
    <xdr:to>
      <xdr:col>26</xdr:col>
      <xdr:colOff>297180</xdr:colOff>
      <xdr:row>58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018BB-48AA-6FAF-034D-8A31821E6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14</xdr:row>
      <xdr:rowOff>30480</xdr:rowOff>
    </xdr:from>
    <xdr:to>
      <xdr:col>23</xdr:col>
      <xdr:colOff>297180</xdr:colOff>
      <xdr:row>45</xdr:row>
      <xdr:rowOff>114300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12003FFE-7EC8-1342-14D4-9832180AB2D5}"/>
            </a:ext>
          </a:extLst>
        </xdr:cNvPr>
        <xdr:cNvSpPr>
          <a:spLocks noChangeAspect="1" noChangeArrowheads="1"/>
        </xdr:cNvSpPr>
      </xdr:nvSpPr>
      <xdr:spPr bwMode="auto">
        <a:xfrm>
          <a:off x="4998720" y="2590800"/>
          <a:ext cx="10043160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55496</xdr:colOff>
      <xdr:row>1</xdr:row>
      <xdr:rowOff>175260</xdr:rowOff>
    </xdr:from>
    <xdr:to>
      <xdr:col>22</xdr:col>
      <xdr:colOff>45204</xdr:colOff>
      <xdr:row>26</xdr:row>
      <xdr:rowOff>139243</xdr:rowOff>
    </xdr:to>
    <xdr:pic>
      <xdr:nvPicPr>
        <xdr:cNvPr id="3" name="Picture 2" descr="A close-up of a document&#10;&#10;Description automatically generated">
          <a:extLst>
            <a:ext uri="{FF2B5EF4-FFF2-40B4-BE49-F238E27FC236}">
              <a16:creationId xmlns:a16="http://schemas.microsoft.com/office/drawing/2014/main" id="{68D8EF32-3282-208E-5862-D30B61E1C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5796" y="358140"/>
          <a:ext cx="7914508" cy="4535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7</xdr:row>
      <xdr:rowOff>142065</xdr:rowOff>
    </xdr:from>
    <xdr:to>
      <xdr:col>19</xdr:col>
      <xdr:colOff>409475</xdr:colOff>
      <xdr:row>24</xdr:row>
      <xdr:rowOff>63949</xdr:rowOff>
    </xdr:to>
    <xdr:pic>
      <xdr:nvPicPr>
        <xdr:cNvPr id="2" name="Picture 1" descr="A table with numbers and letters&#10;&#10;Description automatically generated">
          <a:extLst>
            <a:ext uri="{FF2B5EF4-FFF2-40B4-BE49-F238E27FC236}">
              <a16:creationId xmlns:a16="http://schemas.microsoft.com/office/drawing/2014/main" id="{B74D6613-23AF-B82E-BD0F-20B45809E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1422225"/>
          <a:ext cx="7397015" cy="30308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</xdr:colOff>
      <xdr:row>1</xdr:row>
      <xdr:rowOff>91780</xdr:rowOff>
    </xdr:from>
    <xdr:to>
      <xdr:col>20</xdr:col>
      <xdr:colOff>219075</xdr:colOff>
      <xdr:row>20</xdr:row>
      <xdr:rowOff>129540</xdr:rowOff>
    </xdr:to>
    <xdr:pic>
      <xdr:nvPicPr>
        <xdr:cNvPr id="3" name="Picture 2" descr="A screenshot of a test&#10;&#10;Description automatically generated">
          <a:extLst>
            <a:ext uri="{FF2B5EF4-FFF2-40B4-BE49-F238E27FC236}">
              <a16:creationId xmlns:a16="http://schemas.microsoft.com/office/drawing/2014/main" id="{E5D75B9D-3DBD-C2BF-6789-513990B3D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1260" y="274660"/>
          <a:ext cx="6863715" cy="3527720"/>
        </a:xfrm>
        <a:prstGeom prst="rect">
          <a:avLst/>
        </a:prstGeom>
      </xdr:spPr>
    </xdr:pic>
    <xdr:clientData/>
  </xdr:twoCellAnchor>
  <xdr:twoCellAnchor editAs="oneCell">
    <xdr:from>
      <xdr:col>11</xdr:col>
      <xdr:colOff>167640</xdr:colOff>
      <xdr:row>25</xdr:row>
      <xdr:rowOff>12864</xdr:rowOff>
    </xdr:from>
    <xdr:to>
      <xdr:col>13</xdr:col>
      <xdr:colOff>287304</xdr:colOff>
      <xdr:row>29</xdr:row>
      <xdr:rowOff>125509</xdr:rowOff>
    </xdr:to>
    <xdr:pic>
      <xdr:nvPicPr>
        <xdr:cNvPr id="4" name="Picture 3" descr="A black text on a white background&#10;&#10;Description automatically generated">
          <a:extLst>
            <a:ext uri="{FF2B5EF4-FFF2-40B4-BE49-F238E27FC236}">
              <a16:creationId xmlns:a16="http://schemas.microsoft.com/office/drawing/2014/main" id="{7D186981-9CBD-A658-D7E5-225A9689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4600104"/>
          <a:ext cx="1338864" cy="844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105592</xdr:colOff>
      <xdr:row>25</xdr:row>
      <xdr:rowOff>15240</xdr:rowOff>
    </xdr:from>
    <xdr:to>
      <xdr:col>12</xdr:col>
      <xdr:colOff>57887</xdr:colOff>
      <xdr:row>40</xdr:row>
      <xdr:rowOff>149520</xdr:rowOff>
    </xdr:to>
    <xdr:pic>
      <xdr:nvPicPr>
        <xdr:cNvPr id="3" name="Picture 2" descr="A black and white document with numbers&#10;&#10;Description automatically generated">
          <a:extLst>
            <a:ext uri="{FF2B5EF4-FFF2-40B4-BE49-F238E27FC236}">
              <a16:creationId xmlns:a16="http://schemas.microsoft.com/office/drawing/2014/main" id="{80041AD6-6275-BC65-C3BD-9098C3E7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2" y="5752011"/>
          <a:ext cx="7931524" cy="29101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37</xdr:row>
      <xdr:rowOff>9550</xdr:rowOff>
    </xdr:from>
    <xdr:to>
      <xdr:col>18</xdr:col>
      <xdr:colOff>121342</xdr:colOff>
      <xdr:row>61</xdr:row>
      <xdr:rowOff>66789</xdr:rowOff>
    </xdr:to>
    <xdr:pic>
      <xdr:nvPicPr>
        <xdr:cNvPr id="4" name="Picture 3" descr="A table of numbers and a number of objects&#10;&#10;Description automatically generated with medium confidence">
          <a:extLst>
            <a:ext uri="{FF2B5EF4-FFF2-40B4-BE49-F238E27FC236}">
              <a16:creationId xmlns:a16="http://schemas.microsoft.com/office/drawing/2014/main" id="{30B67BD4-CF63-E740-E738-53F849D0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3180" y="6776110"/>
          <a:ext cx="6164002" cy="44463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1</xdr:row>
      <xdr:rowOff>144656</xdr:rowOff>
    </xdr:from>
    <xdr:to>
      <xdr:col>14</xdr:col>
      <xdr:colOff>108006</xdr:colOff>
      <xdr:row>17</xdr:row>
      <xdr:rowOff>39137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5D5787-E933-2076-9AE5-96F10654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327536"/>
          <a:ext cx="8070906" cy="282056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173285</xdr:colOff>
      <xdr:row>0</xdr:row>
      <xdr:rowOff>0</xdr:rowOff>
    </xdr:from>
    <xdr:to>
      <xdr:col>12</xdr:col>
      <xdr:colOff>142684</xdr:colOff>
      <xdr:row>20</xdr:row>
      <xdr:rowOff>22945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72E198-092E-72C5-DFC5-67528D77C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285" y="0"/>
          <a:ext cx="4236599" cy="368054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8AB0CE8-2D1E-4A8C-8E09-0FCFB876CC2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16733-ABE6-4A82-A416-41A3E5EF5797}" name="Table012__Page_54" displayName="Table012__Page_54" ref="A37:F61" tableType="queryTable" totalsRowShown="0">
  <autoFilter ref="A37:F61" xr:uid="{7AE16733-ABE6-4A82-A416-41A3E5EF5797}"/>
  <tableColumns count="6">
    <tableColumn id="1" xr3:uid="{CD1CFE10-7EFC-4FA1-89D8-7181D7094453}" uniqueName="1" name="Column1" queryTableFieldId="1" dataDxfId="5"/>
    <tableColumn id="2" xr3:uid="{9DEF6D57-556C-4A2F-8236-EF49A07AE9C4}" uniqueName="2" name="Column2" queryTableFieldId="2" dataDxfId="4"/>
    <tableColumn id="3" xr3:uid="{6EA4B033-71E4-41C1-BE91-3779EDA1B100}" uniqueName="3" name="Column3" queryTableFieldId="3" dataDxfId="3"/>
    <tableColumn id="4" xr3:uid="{32D2E39A-B213-4200-B110-4C3122B77027}" uniqueName="4" name="Column4" queryTableFieldId="4" dataDxfId="2"/>
    <tableColumn id="5" xr3:uid="{C05EBC57-D575-4B58-9E9D-F8EBEC985BFD}" uniqueName="5" name="Column5" queryTableFieldId="5" dataDxfId="1"/>
    <tableColumn id="6" xr3:uid="{A22F5182-ABA1-4300-9703-A3D86A8FA1A3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1366-DF41-48F2-8627-BEFE1BAB256E}">
  <dimension ref="B9:S55"/>
  <sheetViews>
    <sheetView zoomScale="90" zoomScaleNormal="115" workbookViewId="0">
      <selection activeCell="F32" sqref="F32"/>
    </sheetView>
  </sheetViews>
  <sheetFormatPr defaultRowHeight="14.4" x14ac:dyDescent="0.3"/>
  <cols>
    <col min="2" max="2" width="18.88671875" bestFit="1" customWidth="1"/>
    <col min="3" max="3" width="10.33203125" bestFit="1" customWidth="1"/>
    <col min="4" max="4" width="12.88671875" bestFit="1" customWidth="1"/>
    <col min="5" max="5" width="13.44140625" bestFit="1" customWidth="1"/>
    <col min="10" max="10" width="10.88671875" bestFit="1" customWidth="1"/>
    <col min="11" max="11" width="12.88671875" bestFit="1" customWidth="1"/>
    <col min="16" max="16" width="23.5546875" bestFit="1" customWidth="1"/>
  </cols>
  <sheetData>
    <row r="9" spans="2:13" x14ac:dyDescent="0.3">
      <c r="J9" s="12" t="s">
        <v>347</v>
      </c>
      <c r="K9" s="1" t="s">
        <v>315</v>
      </c>
      <c r="L9" s="1" t="s">
        <v>356</v>
      </c>
      <c r="M9" s="15" t="s">
        <v>351</v>
      </c>
    </row>
    <row r="14" spans="2:13" x14ac:dyDescent="0.3">
      <c r="D14" s="12" t="s">
        <v>349</v>
      </c>
      <c r="E14" s="1" t="s">
        <v>346</v>
      </c>
      <c r="F14" s="1" t="s">
        <v>356</v>
      </c>
      <c r="G14" s="15" t="s">
        <v>351</v>
      </c>
    </row>
    <row r="16" spans="2:13" x14ac:dyDescent="0.3">
      <c r="B16" s="6" t="s">
        <v>350</v>
      </c>
    </row>
    <row r="17" spans="2:19" x14ac:dyDescent="0.3">
      <c r="B17" s="14" t="s">
        <v>26</v>
      </c>
      <c r="P17" s="13" t="s">
        <v>354</v>
      </c>
    </row>
    <row r="18" spans="2:19" x14ac:dyDescent="0.3">
      <c r="B18" s="14" t="s">
        <v>24</v>
      </c>
      <c r="P18" s="1" t="s">
        <v>353</v>
      </c>
      <c r="Q18" s="1" t="s">
        <v>357</v>
      </c>
      <c r="R18" s="16" t="s">
        <v>352</v>
      </c>
    </row>
    <row r="19" spans="2:19" x14ac:dyDescent="0.3">
      <c r="B19" s="14" t="s">
        <v>321</v>
      </c>
      <c r="P19" s="1" t="s">
        <v>355</v>
      </c>
      <c r="Q19" s="1" t="s">
        <v>358</v>
      </c>
      <c r="R19" s="15" t="s">
        <v>351</v>
      </c>
    </row>
    <row r="20" spans="2:19" x14ac:dyDescent="0.3">
      <c r="B20" s="14" t="s">
        <v>322</v>
      </c>
      <c r="P20" s="1" t="s">
        <v>37</v>
      </c>
      <c r="Q20" s="1" t="s">
        <v>357</v>
      </c>
      <c r="R20" s="16" t="s">
        <v>352</v>
      </c>
      <c r="S20" t="s">
        <v>360</v>
      </c>
    </row>
    <row r="21" spans="2:19" x14ac:dyDescent="0.3">
      <c r="B21" s="1" t="s">
        <v>315</v>
      </c>
      <c r="C21" s="1" t="s">
        <v>356</v>
      </c>
      <c r="D21" s="15" t="s">
        <v>351</v>
      </c>
    </row>
    <row r="23" spans="2:19" x14ac:dyDescent="0.3">
      <c r="C23" s="12" t="s">
        <v>348</v>
      </c>
      <c r="D23" s="1" t="s">
        <v>315</v>
      </c>
      <c r="E23" s="1" t="s">
        <v>356</v>
      </c>
      <c r="F23" s="15" t="s">
        <v>351</v>
      </c>
    </row>
    <row r="26" spans="2:19" x14ac:dyDescent="0.3">
      <c r="B26" s="6" t="s">
        <v>350</v>
      </c>
    </row>
    <row r="27" spans="2:19" x14ac:dyDescent="0.3">
      <c r="B27" s="14" t="s">
        <v>54</v>
      </c>
      <c r="E27" s="6" t="s">
        <v>350</v>
      </c>
    </row>
    <row r="28" spans="2:19" x14ac:dyDescent="0.3">
      <c r="B28" s="14" t="s">
        <v>25</v>
      </c>
      <c r="E28" s="14" t="s">
        <v>311</v>
      </c>
    </row>
    <row r="29" spans="2:19" x14ac:dyDescent="0.3">
      <c r="B29" s="1" t="s">
        <v>315</v>
      </c>
      <c r="C29" s="1" t="s">
        <v>356</v>
      </c>
      <c r="D29" s="16" t="s">
        <v>352</v>
      </c>
      <c r="E29" s="14" t="s">
        <v>24</v>
      </c>
    </row>
    <row r="30" spans="2:19" x14ac:dyDescent="0.3">
      <c r="E30" s="14" t="s">
        <v>26</v>
      </c>
    </row>
    <row r="31" spans="2:19" x14ac:dyDescent="0.3">
      <c r="E31" s="14" t="s">
        <v>20</v>
      </c>
    </row>
    <row r="32" spans="2:19" x14ac:dyDescent="0.3">
      <c r="E32" s="14" t="s">
        <v>25</v>
      </c>
    </row>
    <row r="33" spans="2:9" x14ac:dyDescent="0.3">
      <c r="E33" s="1" t="s">
        <v>353</v>
      </c>
      <c r="F33" s="1" t="s">
        <v>357</v>
      </c>
      <c r="G33" s="16" t="s">
        <v>352</v>
      </c>
    </row>
    <row r="34" spans="2:9" x14ac:dyDescent="0.3">
      <c r="B34" s="6" t="s">
        <v>350</v>
      </c>
    </row>
    <row r="35" spans="2:9" x14ac:dyDescent="0.3">
      <c r="B35" s="14" t="s">
        <v>288</v>
      </c>
    </row>
    <row r="36" spans="2:9" x14ac:dyDescent="0.3">
      <c r="B36" s="14" t="s">
        <v>24</v>
      </c>
    </row>
    <row r="37" spans="2:9" x14ac:dyDescent="0.3">
      <c r="B37" s="14" t="s">
        <v>26</v>
      </c>
    </row>
    <row r="38" spans="2:9" x14ac:dyDescent="0.3">
      <c r="B38" s="14" t="s">
        <v>25</v>
      </c>
    </row>
    <row r="39" spans="2:9" x14ac:dyDescent="0.3">
      <c r="B39" s="1" t="s">
        <v>355</v>
      </c>
      <c r="C39" s="1" t="s">
        <v>358</v>
      </c>
      <c r="D39" s="15" t="s">
        <v>351</v>
      </c>
      <c r="E39" s="6" t="s">
        <v>350</v>
      </c>
    </row>
    <row r="40" spans="2:9" x14ac:dyDescent="0.3">
      <c r="E40" t="s">
        <v>20</v>
      </c>
      <c r="I40" s="6" t="s">
        <v>350</v>
      </c>
    </row>
    <row r="41" spans="2:9" x14ac:dyDescent="0.3">
      <c r="E41" t="s">
        <v>21</v>
      </c>
      <c r="I41" t="s">
        <v>24</v>
      </c>
    </row>
    <row r="42" spans="2:9" x14ac:dyDescent="0.3">
      <c r="B42" s="6" t="s">
        <v>350</v>
      </c>
      <c r="E42" t="s">
        <v>22</v>
      </c>
      <c r="I42" t="s">
        <v>26</v>
      </c>
    </row>
    <row r="43" spans="2:9" x14ac:dyDescent="0.3">
      <c r="B43" t="s">
        <v>383</v>
      </c>
      <c r="E43" t="s">
        <v>23</v>
      </c>
      <c r="I43" t="s">
        <v>49</v>
      </c>
    </row>
    <row r="44" spans="2:9" x14ac:dyDescent="0.3">
      <c r="B44" t="s">
        <v>382</v>
      </c>
      <c r="E44" t="s">
        <v>24</v>
      </c>
      <c r="I44" t="s">
        <v>50</v>
      </c>
    </row>
    <row r="45" spans="2:9" x14ac:dyDescent="0.3">
      <c r="B45" s="1" t="s">
        <v>363</v>
      </c>
      <c r="C45" s="1" t="s">
        <v>385</v>
      </c>
      <c r="D45" s="17" t="s">
        <v>384</v>
      </c>
      <c r="E45" t="s">
        <v>25</v>
      </c>
      <c r="I45" t="s">
        <v>51</v>
      </c>
    </row>
    <row r="46" spans="2:9" x14ac:dyDescent="0.3">
      <c r="E46" t="s">
        <v>26</v>
      </c>
      <c r="I46" t="s">
        <v>52</v>
      </c>
    </row>
    <row r="47" spans="2:9" x14ac:dyDescent="0.3">
      <c r="E47" t="s">
        <v>27</v>
      </c>
      <c r="I47" t="s">
        <v>27</v>
      </c>
    </row>
    <row r="48" spans="2:9" x14ac:dyDescent="0.3">
      <c r="E48" t="s">
        <v>28</v>
      </c>
      <c r="I48" t="s">
        <v>29</v>
      </c>
    </row>
    <row r="49" spans="5:11" x14ac:dyDescent="0.3">
      <c r="E49" t="s">
        <v>29</v>
      </c>
      <c r="I49" t="s">
        <v>28</v>
      </c>
    </row>
    <row r="50" spans="5:11" x14ac:dyDescent="0.3">
      <c r="E50" t="s">
        <v>11</v>
      </c>
      <c r="F50" s="1" t="s">
        <v>357</v>
      </c>
      <c r="G50" s="15" t="s">
        <v>351</v>
      </c>
      <c r="I50" t="s">
        <v>25</v>
      </c>
    </row>
    <row r="51" spans="5:11" x14ac:dyDescent="0.3">
      <c r="I51" t="s">
        <v>53</v>
      </c>
    </row>
    <row r="52" spans="5:11" x14ac:dyDescent="0.3">
      <c r="I52" t="s">
        <v>54</v>
      </c>
    </row>
    <row r="53" spans="5:11" x14ac:dyDescent="0.3">
      <c r="I53" t="s">
        <v>55</v>
      </c>
    </row>
    <row r="54" spans="5:11" x14ac:dyDescent="0.3">
      <c r="I54" t="s">
        <v>56</v>
      </c>
    </row>
    <row r="55" spans="5:11" x14ac:dyDescent="0.3">
      <c r="I55" t="s">
        <v>37</v>
      </c>
      <c r="J55" s="1" t="s">
        <v>357</v>
      </c>
      <c r="K55" s="16" t="s">
        <v>352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BAE0-0C9F-43DB-96E9-29D9C34D483F}">
  <dimension ref="A1:P24"/>
  <sheetViews>
    <sheetView zoomScaleNormal="100" workbookViewId="0">
      <selection activeCell="J19" sqref="J19"/>
    </sheetView>
  </sheetViews>
  <sheetFormatPr defaultRowHeight="14.4" x14ac:dyDescent="0.3"/>
  <cols>
    <col min="1" max="1" width="18.5546875" bestFit="1" customWidth="1"/>
    <col min="13" max="13" width="12" bestFit="1" customWidth="1"/>
  </cols>
  <sheetData>
    <row r="1" spans="1:16" x14ac:dyDescent="0.3">
      <c r="A1" s="1" t="s">
        <v>0</v>
      </c>
      <c r="B1" s="2" t="s">
        <v>10</v>
      </c>
    </row>
    <row r="2" spans="1:16" x14ac:dyDescent="0.3">
      <c r="A2" s="1" t="s">
        <v>1</v>
      </c>
      <c r="B2" s="3" t="s">
        <v>11</v>
      </c>
    </row>
    <row r="3" spans="1:16" x14ac:dyDescent="0.3">
      <c r="A3" s="1" t="s">
        <v>2</v>
      </c>
      <c r="B3" s="3" t="s">
        <v>12</v>
      </c>
    </row>
    <row r="4" spans="1:16" x14ac:dyDescent="0.3">
      <c r="A4" s="1" t="s">
        <v>3</v>
      </c>
      <c r="B4" s="3" t="s">
        <v>13</v>
      </c>
    </row>
    <row r="5" spans="1:16" x14ac:dyDescent="0.3">
      <c r="A5" s="1" t="s">
        <v>4</v>
      </c>
      <c r="B5" s="3" t="s">
        <v>14</v>
      </c>
    </row>
    <row r="6" spans="1:16" x14ac:dyDescent="0.3">
      <c r="A6" s="1" t="s">
        <v>5</v>
      </c>
      <c r="B6" s="3" t="s">
        <v>15</v>
      </c>
    </row>
    <row r="7" spans="1:16" x14ac:dyDescent="0.3">
      <c r="A7" s="1" t="s">
        <v>6</v>
      </c>
      <c r="B7" s="3" t="s">
        <v>16</v>
      </c>
    </row>
    <row r="8" spans="1:16" x14ac:dyDescent="0.3">
      <c r="A8" s="1" t="s">
        <v>45</v>
      </c>
      <c r="B8" s="3" t="s">
        <v>46</v>
      </c>
    </row>
    <row r="9" spans="1:16" x14ac:dyDescent="0.3">
      <c r="A9" s="1" t="s">
        <v>7</v>
      </c>
      <c r="B9" s="3" t="s">
        <v>17</v>
      </c>
    </row>
    <row r="10" spans="1:16" x14ac:dyDescent="0.3">
      <c r="A10" s="1" t="s">
        <v>8</v>
      </c>
      <c r="B10" s="3" t="s">
        <v>18</v>
      </c>
    </row>
    <row r="11" spans="1:16" x14ac:dyDescent="0.3">
      <c r="A11" s="1" t="s">
        <v>9</v>
      </c>
      <c r="J11" t="s">
        <v>439</v>
      </c>
      <c r="K11">
        <v>406.93</v>
      </c>
    </row>
    <row r="12" spans="1:16" x14ac:dyDescent="0.3">
      <c r="A12" s="1" t="s">
        <v>35</v>
      </c>
      <c r="B12" s="7" t="s">
        <v>36</v>
      </c>
      <c r="C12" s="7"/>
      <c r="D12" s="7"/>
      <c r="E12" s="7"/>
      <c r="F12" s="7"/>
      <c r="G12" s="7"/>
      <c r="H12" s="7"/>
    </row>
    <row r="13" spans="1:16" x14ac:dyDescent="0.3">
      <c r="B13" s="5" t="s">
        <v>30</v>
      </c>
      <c r="C13" s="5"/>
      <c r="D13" s="5"/>
      <c r="E13" s="5" t="s">
        <v>34</v>
      </c>
      <c r="F13" s="5"/>
      <c r="J13" t="s">
        <v>438</v>
      </c>
    </row>
    <row r="14" spans="1:16" x14ac:dyDescent="0.3">
      <c r="A14" s="4" t="s">
        <v>19</v>
      </c>
      <c r="B14" s="6" t="s">
        <v>31</v>
      </c>
      <c r="C14" s="6" t="s">
        <v>32</v>
      </c>
      <c r="D14" s="6" t="s">
        <v>33</v>
      </c>
      <c r="E14" s="6" t="s">
        <v>31</v>
      </c>
      <c r="F14" s="6" t="s">
        <v>32</v>
      </c>
      <c r="G14" s="6" t="s">
        <v>33</v>
      </c>
      <c r="J14" t="s">
        <v>440</v>
      </c>
      <c r="M14" t="s">
        <v>289</v>
      </c>
      <c r="N14" t="s">
        <v>323</v>
      </c>
      <c r="O14" t="s">
        <v>289</v>
      </c>
      <c r="P14" t="s">
        <v>323</v>
      </c>
    </row>
    <row r="15" spans="1:16" x14ac:dyDescent="0.3">
      <c r="A15" s="4" t="s">
        <v>20</v>
      </c>
      <c r="B15">
        <v>29.96</v>
      </c>
      <c r="C15">
        <v>7.5</v>
      </c>
      <c r="D15">
        <v>37.46</v>
      </c>
      <c r="E15">
        <v>58.55</v>
      </c>
      <c r="F15">
        <v>70.150000000000006</v>
      </c>
      <c r="G15">
        <v>128.69999999999999</v>
      </c>
      <c r="J15" t="s">
        <v>441</v>
      </c>
      <c r="L15" t="s">
        <v>20</v>
      </c>
      <c r="M15">
        <f>B15/$K$11</f>
        <v>7.3624456294694426E-2</v>
      </c>
      <c r="N15">
        <f t="shared" ref="N15:P15" si="0">C15/$K$11</f>
        <v>1.8430688324773303E-2</v>
      </c>
      <c r="O15">
        <f t="shared" si="0"/>
        <v>9.2055144619467719E-2</v>
      </c>
      <c r="P15">
        <f t="shared" si="0"/>
        <v>0.14388224018873025</v>
      </c>
    </row>
    <row r="16" spans="1:16" x14ac:dyDescent="0.3">
      <c r="A16" s="4" t="s">
        <v>21</v>
      </c>
      <c r="B16">
        <v>310.97000000000003</v>
      </c>
      <c r="C16">
        <v>582</v>
      </c>
      <c r="D16">
        <v>892.97</v>
      </c>
      <c r="E16">
        <v>461.11</v>
      </c>
      <c r="F16">
        <v>716.56</v>
      </c>
      <c r="G16">
        <v>1177.68</v>
      </c>
      <c r="J16" t="s">
        <v>442</v>
      </c>
      <c r="L16" t="s">
        <v>21</v>
      </c>
      <c r="M16">
        <f t="shared" ref="M16:M24" si="1">B16/$K$11</f>
        <v>0.76418548644730055</v>
      </c>
      <c r="N16">
        <f t="shared" ref="N16:N24" si="2">C16/$K$11</f>
        <v>1.4302214140024083</v>
      </c>
      <c r="O16">
        <f t="shared" ref="O16:O24" si="3">D16/$K$11</f>
        <v>2.1944069004497089</v>
      </c>
      <c r="P16">
        <f t="shared" ref="P16:P24" si="4">E16/$K$11</f>
        <v>1.1331432924581624</v>
      </c>
    </row>
    <row r="17" spans="1:16" x14ac:dyDescent="0.3">
      <c r="A17" s="4" t="s">
        <v>22</v>
      </c>
      <c r="B17">
        <v>49.07</v>
      </c>
      <c r="C17">
        <v>959.66</v>
      </c>
      <c r="D17">
        <v>1008.73</v>
      </c>
      <c r="E17">
        <v>90.17</v>
      </c>
      <c r="F17">
        <v>1344.09</v>
      </c>
      <c r="G17">
        <v>1434.26</v>
      </c>
      <c r="J17" t="s">
        <v>443</v>
      </c>
      <c r="L17" t="s">
        <v>22</v>
      </c>
      <c r="M17">
        <f t="shared" si="1"/>
        <v>0.1205858501462168</v>
      </c>
      <c r="N17">
        <f t="shared" si="2"/>
        <v>2.3582925810335928</v>
      </c>
      <c r="O17">
        <f t="shared" si="3"/>
        <v>2.47887843117981</v>
      </c>
      <c r="P17">
        <f t="shared" si="4"/>
        <v>0.22158602216597451</v>
      </c>
    </row>
    <row r="18" spans="1:16" x14ac:dyDescent="0.3">
      <c r="A18" s="4" t="s">
        <v>23</v>
      </c>
      <c r="B18">
        <v>102.72</v>
      </c>
      <c r="C18">
        <v>70.03</v>
      </c>
      <c r="D18">
        <v>172.75</v>
      </c>
      <c r="E18">
        <v>156.36000000000001</v>
      </c>
      <c r="F18">
        <v>84.7</v>
      </c>
      <c r="G18">
        <v>241.06</v>
      </c>
      <c r="J18" t="s">
        <v>444</v>
      </c>
      <c r="L18" t="s">
        <v>23</v>
      </c>
      <c r="M18">
        <f t="shared" si="1"/>
        <v>0.25242670729609512</v>
      </c>
      <c r="N18">
        <f t="shared" si="2"/>
        <v>0.17209348045118325</v>
      </c>
      <c r="O18">
        <f t="shared" si="3"/>
        <v>0.4245201877472784</v>
      </c>
      <c r="P18">
        <f t="shared" si="4"/>
        <v>0.38424299019487385</v>
      </c>
    </row>
    <row r="19" spans="1:16" x14ac:dyDescent="0.3">
      <c r="A19" s="4" t="s">
        <v>24</v>
      </c>
      <c r="B19">
        <v>7.57</v>
      </c>
      <c r="C19">
        <v>15.2</v>
      </c>
      <c r="D19">
        <v>22.77</v>
      </c>
      <c r="E19">
        <v>7.29</v>
      </c>
      <c r="F19">
        <v>8.33</v>
      </c>
      <c r="G19">
        <v>15.62</v>
      </c>
      <c r="J19" t="s">
        <v>445</v>
      </c>
      <c r="L19" t="s">
        <v>24</v>
      </c>
      <c r="M19">
        <f t="shared" si="1"/>
        <v>1.8602708082471189E-2</v>
      </c>
      <c r="N19">
        <f t="shared" si="2"/>
        <v>3.735286167154056E-2</v>
      </c>
      <c r="O19">
        <f t="shared" si="3"/>
        <v>5.5955569754011746E-2</v>
      </c>
      <c r="P19">
        <f t="shared" si="4"/>
        <v>1.7914629051679652E-2</v>
      </c>
    </row>
    <row r="20" spans="1:16" x14ac:dyDescent="0.3">
      <c r="A20" s="4" t="s">
        <v>25</v>
      </c>
      <c r="B20">
        <v>13.45</v>
      </c>
      <c r="C20">
        <v>9.92</v>
      </c>
      <c r="D20">
        <v>23.37</v>
      </c>
      <c r="E20">
        <v>33.99</v>
      </c>
      <c r="F20">
        <v>76.53</v>
      </c>
      <c r="G20">
        <v>110.54</v>
      </c>
      <c r="L20" t="s">
        <v>25</v>
      </c>
      <c r="M20">
        <f t="shared" si="1"/>
        <v>3.3052367729093451E-2</v>
      </c>
      <c r="N20">
        <f t="shared" si="2"/>
        <v>2.4377657090900156E-2</v>
      </c>
      <c r="O20">
        <f t="shared" si="3"/>
        <v>5.7430024819993611E-2</v>
      </c>
      <c r="P20">
        <f t="shared" si="4"/>
        <v>8.3527879487872617E-2</v>
      </c>
    </row>
    <row r="21" spans="1:16" x14ac:dyDescent="0.3">
      <c r="A21" s="4" t="s">
        <v>26</v>
      </c>
      <c r="B21">
        <v>574.13</v>
      </c>
      <c r="C21">
        <v>13.1</v>
      </c>
      <c r="D21">
        <v>587.23</v>
      </c>
      <c r="E21">
        <v>1655.72</v>
      </c>
      <c r="F21">
        <v>20.170000000000002</v>
      </c>
      <c r="G21">
        <v>1675.89</v>
      </c>
      <c r="L21" t="s">
        <v>26</v>
      </c>
      <c r="M21">
        <f t="shared" si="1"/>
        <v>1.4108814783869461</v>
      </c>
      <c r="N21">
        <f t="shared" si="2"/>
        <v>3.2192268940604035E-2</v>
      </c>
      <c r="O21">
        <f t="shared" si="3"/>
        <v>1.4430737473275501</v>
      </c>
      <c r="P21">
        <f t="shared" si="4"/>
        <v>4.0688079030791533</v>
      </c>
    </row>
    <row r="22" spans="1:16" x14ac:dyDescent="0.3">
      <c r="A22" s="4" t="s">
        <v>27</v>
      </c>
      <c r="B22">
        <v>50.58</v>
      </c>
      <c r="C22">
        <v>26.28</v>
      </c>
      <c r="D22">
        <v>76.86</v>
      </c>
      <c r="E22">
        <v>208.34</v>
      </c>
      <c r="F22">
        <v>50.55</v>
      </c>
      <c r="G22">
        <v>258.89</v>
      </c>
      <c r="L22" t="s">
        <v>27</v>
      </c>
      <c r="M22">
        <f t="shared" si="1"/>
        <v>0.12429656206227115</v>
      </c>
      <c r="N22">
        <f t="shared" si="2"/>
        <v>6.4581131890005652E-2</v>
      </c>
      <c r="O22">
        <f t="shared" si="3"/>
        <v>0.1888776939522768</v>
      </c>
      <c r="P22">
        <f t="shared" si="4"/>
        <v>0.51197994741110264</v>
      </c>
    </row>
    <row r="23" spans="1:16" x14ac:dyDescent="0.3">
      <c r="A23" s="4" t="s">
        <v>28</v>
      </c>
      <c r="B23">
        <v>145.77000000000001</v>
      </c>
      <c r="C23">
        <v>7.9</v>
      </c>
      <c r="D23">
        <v>153.66999999999999</v>
      </c>
      <c r="E23">
        <v>52.13</v>
      </c>
      <c r="F23">
        <v>13.58</v>
      </c>
      <c r="G23">
        <v>65.709999999999994</v>
      </c>
      <c r="L23" t="s">
        <v>28</v>
      </c>
      <c r="M23">
        <f t="shared" si="1"/>
        <v>0.35821885828029393</v>
      </c>
      <c r="N23">
        <f t="shared" si="2"/>
        <v>1.9413658368761213E-2</v>
      </c>
      <c r="O23">
        <f t="shared" si="3"/>
        <v>0.37763251664905506</v>
      </c>
      <c r="P23">
        <f t="shared" si="4"/>
        <v>0.12810557098272429</v>
      </c>
    </row>
    <row r="24" spans="1:16" x14ac:dyDescent="0.3">
      <c r="A24" s="4" t="s">
        <v>29</v>
      </c>
      <c r="B24">
        <v>10.220000000000001</v>
      </c>
      <c r="C24">
        <v>120.4</v>
      </c>
      <c r="D24">
        <v>130.62</v>
      </c>
      <c r="E24">
        <v>34.04</v>
      </c>
      <c r="F24">
        <v>97.03</v>
      </c>
      <c r="G24">
        <v>131.85</v>
      </c>
      <c r="L24" t="s">
        <v>29</v>
      </c>
      <c r="M24">
        <f t="shared" si="1"/>
        <v>2.5114884623891089E-2</v>
      </c>
      <c r="N24">
        <f t="shared" si="2"/>
        <v>0.29587398324036074</v>
      </c>
      <c r="O24">
        <f t="shared" si="3"/>
        <v>0.32098886786425185</v>
      </c>
      <c r="P24">
        <f t="shared" si="4"/>
        <v>8.3650750743371097E-2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7DDA-EA99-4E38-A779-E2EFF09072AF}">
  <dimension ref="A1:M5"/>
  <sheetViews>
    <sheetView workbookViewId="0">
      <selection activeCell="I4" sqref="I4"/>
    </sheetView>
  </sheetViews>
  <sheetFormatPr defaultRowHeight="14.4" x14ac:dyDescent="0.3"/>
  <cols>
    <col min="1" max="1" width="10.88671875" bestFit="1" customWidth="1"/>
    <col min="4" max="4" width="16.44140625" bestFit="1" customWidth="1"/>
    <col min="5" max="5" width="20.88671875" bestFit="1" customWidth="1"/>
    <col min="6" max="6" width="24.21875" bestFit="1" customWidth="1"/>
    <col min="7" max="7" width="25.21875" bestFit="1" customWidth="1"/>
  </cols>
  <sheetData>
    <row r="1" spans="1:13" x14ac:dyDescent="0.3">
      <c r="A1" t="s">
        <v>426</v>
      </c>
      <c r="B1" t="s">
        <v>460</v>
      </c>
      <c r="C1" t="s">
        <v>433</v>
      </c>
      <c r="D1" t="s">
        <v>457</v>
      </c>
      <c r="E1" t="s">
        <v>448</v>
      </c>
      <c r="F1" t="s">
        <v>450</v>
      </c>
      <c r="G1" t="s">
        <v>449</v>
      </c>
      <c r="H1" t="s">
        <v>456</v>
      </c>
      <c r="I1" t="s">
        <v>455</v>
      </c>
      <c r="J1" t="s">
        <v>454</v>
      </c>
      <c r="K1" t="s">
        <v>451</v>
      </c>
      <c r="L1" t="s">
        <v>452</v>
      </c>
      <c r="M1" t="s">
        <v>453</v>
      </c>
    </row>
    <row r="2" spans="1:13" x14ac:dyDescent="0.3">
      <c r="A2" t="s">
        <v>289</v>
      </c>
      <c r="B2">
        <f>24*61</f>
        <v>1464</v>
      </c>
      <c r="C2" t="s">
        <v>446</v>
      </c>
      <c r="D2">
        <v>7.3624456294694426E-2</v>
      </c>
      <c r="E2">
        <v>0.76418548644730055</v>
      </c>
      <c r="F2">
        <v>0.1205858501462168</v>
      </c>
      <c r="G2">
        <v>0.25242670729609512</v>
      </c>
      <c r="H2">
        <v>1.8602708082471189E-2</v>
      </c>
      <c r="I2">
        <v>3.3052367729093451E-2</v>
      </c>
      <c r="J2">
        <v>1.4108814783869461</v>
      </c>
      <c r="K2">
        <v>0.12429656206227115</v>
      </c>
      <c r="L2">
        <v>0.35821885828029393</v>
      </c>
      <c r="M2">
        <v>2.5114884623891089E-2</v>
      </c>
    </row>
    <row r="3" spans="1:13" x14ac:dyDescent="0.3">
      <c r="A3" t="s">
        <v>323</v>
      </c>
      <c r="B3">
        <f t="shared" ref="B3:B5" si="0">24*61</f>
        <v>1464</v>
      </c>
      <c r="C3" t="s">
        <v>446</v>
      </c>
      <c r="D3">
        <v>1.8430688324773303E-2</v>
      </c>
      <c r="E3">
        <v>1.4302214140024083</v>
      </c>
      <c r="F3">
        <v>2.3582925810335928</v>
      </c>
      <c r="G3">
        <v>0.17209348045118325</v>
      </c>
      <c r="H3">
        <v>3.735286167154056E-2</v>
      </c>
      <c r="I3">
        <v>2.4377657090900156E-2</v>
      </c>
      <c r="J3">
        <v>3.2192268940604035E-2</v>
      </c>
      <c r="K3">
        <v>6.4581131890005652E-2</v>
      </c>
      <c r="L3">
        <v>1.9413658368761213E-2</v>
      </c>
      <c r="M3">
        <v>0.29587398324036074</v>
      </c>
    </row>
    <row r="4" spans="1:13" x14ac:dyDescent="0.3">
      <c r="A4" t="s">
        <v>289</v>
      </c>
      <c r="B4">
        <f t="shared" si="0"/>
        <v>1464</v>
      </c>
      <c r="C4" t="s">
        <v>447</v>
      </c>
      <c r="D4">
        <v>9.2055144619467719E-2</v>
      </c>
      <c r="E4">
        <v>2.1944069004497089</v>
      </c>
      <c r="F4">
        <v>2.47887843117981</v>
      </c>
      <c r="G4">
        <v>0.4245201877472784</v>
      </c>
      <c r="H4">
        <v>5.5955569754011746E-2</v>
      </c>
      <c r="I4">
        <v>5.7430024819993611E-2</v>
      </c>
      <c r="J4">
        <v>1.4430737473275501</v>
      </c>
      <c r="K4">
        <v>0.1888776939522768</v>
      </c>
      <c r="L4">
        <v>0.37763251664905506</v>
      </c>
      <c r="M4">
        <v>0.32098886786425185</v>
      </c>
    </row>
    <row r="5" spans="1:13" x14ac:dyDescent="0.3">
      <c r="A5" t="s">
        <v>323</v>
      </c>
      <c r="B5">
        <f t="shared" si="0"/>
        <v>1464</v>
      </c>
      <c r="C5" t="s">
        <v>447</v>
      </c>
      <c r="D5">
        <v>0.14388224018873025</v>
      </c>
      <c r="E5">
        <v>1.1331432924581624</v>
      </c>
      <c r="F5">
        <v>0.22158602216597451</v>
      </c>
      <c r="G5">
        <v>0.38424299019487385</v>
      </c>
      <c r="H5">
        <v>1.7914629051679652E-2</v>
      </c>
      <c r="I5">
        <v>8.3527879487872617E-2</v>
      </c>
      <c r="J5">
        <v>4.0688079030791533</v>
      </c>
      <c r="K5">
        <v>0.51197994741110264</v>
      </c>
      <c r="L5">
        <v>0.12810557098272429</v>
      </c>
      <c r="M5">
        <v>8.3650750743371097E-2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D47DE-6EE0-4ACA-B058-CCBD8781184C}">
  <dimension ref="A1:AA61"/>
  <sheetViews>
    <sheetView topLeftCell="A6" workbookViewId="0">
      <selection activeCell="K28" sqref="K28"/>
    </sheetView>
  </sheetViews>
  <sheetFormatPr defaultRowHeight="14.4" x14ac:dyDescent="0.3"/>
  <cols>
    <col min="1" max="1" width="19.44140625" bestFit="1" customWidth="1"/>
    <col min="2" max="2" width="12.44140625" customWidth="1"/>
    <col min="3" max="3" width="11" customWidth="1"/>
    <col min="4" max="4" width="12.5546875" customWidth="1"/>
    <col min="5" max="5" width="10.33203125" customWidth="1"/>
  </cols>
  <sheetData>
    <row r="1" spans="1:27" x14ac:dyDescent="0.3">
      <c r="A1" s="1" t="s">
        <v>0</v>
      </c>
      <c r="B1" s="2" t="s">
        <v>44</v>
      </c>
    </row>
    <row r="2" spans="1:27" x14ac:dyDescent="0.3">
      <c r="A2" s="1" t="s">
        <v>1</v>
      </c>
      <c r="B2" s="3" t="s">
        <v>37</v>
      </c>
    </row>
    <row r="3" spans="1:27" x14ac:dyDescent="0.3">
      <c r="A3" s="1" t="s">
        <v>2</v>
      </c>
      <c r="B3" s="3" t="s">
        <v>38</v>
      </c>
    </row>
    <row r="4" spans="1:27" x14ac:dyDescent="0.3">
      <c r="A4" s="1" t="s">
        <v>3</v>
      </c>
      <c r="B4" s="3">
        <v>5</v>
      </c>
    </row>
    <row r="5" spans="1:27" x14ac:dyDescent="0.3">
      <c r="A5" s="1" t="s">
        <v>4</v>
      </c>
      <c r="B5" s="3" t="s">
        <v>39</v>
      </c>
    </row>
    <row r="6" spans="1:27" x14ac:dyDescent="0.3">
      <c r="A6" s="1" t="s">
        <v>5</v>
      </c>
      <c r="B6" s="3" t="s">
        <v>40</v>
      </c>
    </row>
    <row r="7" spans="1:27" x14ac:dyDescent="0.3">
      <c r="A7" s="1" t="s">
        <v>6</v>
      </c>
      <c r="B7" s="3" t="s">
        <v>41</v>
      </c>
    </row>
    <row r="8" spans="1:27" x14ac:dyDescent="0.3">
      <c r="A8" s="1" t="s">
        <v>7</v>
      </c>
      <c r="B8" s="3" t="s">
        <v>42</v>
      </c>
    </row>
    <row r="9" spans="1:27" x14ac:dyDescent="0.3">
      <c r="A9" s="1" t="s">
        <v>8</v>
      </c>
      <c r="B9" s="3" t="s">
        <v>43</v>
      </c>
    </row>
    <row r="10" spans="1:27" x14ac:dyDescent="0.3">
      <c r="A10" s="1" t="s">
        <v>9</v>
      </c>
      <c r="B10" t="s">
        <v>278</v>
      </c>
    </row>
    <row r="11" spans="1:27" x14ac:dyDescent="0.3">
      <c r="A11" s="1" t="s">
        <v>35</v>
      </c>
      <c r="B11" s="7" t="s">
        <v>279</v>
      </c>
      <c r="C11" s="7"/>
      <c r="D11" s="7"/>
      <c r="E11" s="7"/>
      <c r="F11" s="7"/>
      <c r="G11" s="7"/>
      <c r="H11" s="7"/>
      <c r="I11" s="7"/>
      <c r="P11" t="s">
        <v>413</v>
      </c>
      <c r="Q11">
        <v>406.93</v>
      </c>
    </row>
    <row r="12" spans="1:27" x14ac:dyDescent="0.3">
      <c r="A12" s="1"/>
      <c r="B12" t="s">
        <v>57</v>
      </c>
    </row>
    <row r="13" spans="1:27" x14ac:dyDescent="0.3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62</v>
      </c>
      <c r="F13" s="1" t="s">
        <v>63</v>
      </c>
      <c r="J13" t="s">
        <v>423</v>
      </c>
      <c r="Q13" t="s">
        <v>424</v>
      </c>
    </row>
    <row r="14" spans="1:27" x14ac:dyDescent="0.3">
      <c r="A14" s="4" t="s">
        <v>19</v>
      </c>
      <c r="J14" s="1" t="s">
        <v>59</v>
      </c>
      <c r="K14" s="1" t="s">
        <v>60</v>
      </c>
      <c r="L14" s="1" t="s">
        <v>61</v>
      </c>
      <c r="M14" s="1" t="s">
        <v>62</v>
      </c>
      <c r="N14" s="1" t="s">
        <v>63</v>
      </c>
      <c r="Q14" s="1" t="s">
        <v>59</v>
      </c>
      <c r="R14" s="1" t="s">
        <v>60</v>
      </c>
      <c r="S14" s="1" t="s">
        <v>61</v>
      </c>
      <c r="T14" s="1" t="s">
        <v>62</v>
      </c>
      <c r="U14" s="1" t="s">
        <v>63</v>
      </c>
    </row>
    <row r="15" spans="1:27" ht="15" x14ac:dyDescent="0.35">
      <c r="A15" s="4" t="s">
        <v>47</v>
      </c>
      <c r="B15" t="s">
        <v>192</v>
      </c>
      <c r="C15" t="s">
        <v>193</v>
      </c>
      <c r="D15" t="s">
        <v>247</v>
      </c>
      <c r="E15" t="s">
        <v>194</v>
      </c>
      <c r="F15" t="s">
        <v>195</v>
      </c>
      <c r="I15" s="4" t="s">
        <v>47</v>
      </c>
      <c r="J15" s="18">
        <v>0.09</v>
      </c>
      <c r="K15">
        <v>0.33</v>
      </c>
      <c r="L15">
        <v>0.36</v>
      </c>
      <c r="M15">
        <v>0.3</v>
      </c>
      <c r="N15">
        <v>0.28000000000000003</v>
      </c>
      <c r="P15" s="4" t="s">
        <v>47</v>
      </c>
      <c r="Q15">
        <f>J15/$Q$11*1000</f>
        <v>0.22116825989727962</v>
      </c>
      <c r="R15">
        <f t="shared" ref="R15:U15" si="0">K15/$Q$11*1000</f>
        <v>0.81095028629002541</v>
      </c>
      <c r="S15">
        <f t="shared" si="0"/>
        <v>0.88467303958911847</v>
      </c>
      <c r="T15">
        <f t="shared" si="0"/>
        <v>0.73722753299093202</v>
      </c>
      <c r="U15">
        <f t="shared" si="0"/>
        <v>0.68807903079153676</v>
      </c>
      <c r="W15">
        <v>0.22116825989727962</v>
      </c>
      <c r="X15">
        <v>0.81095028629002541</v>
      </c>
      <c r="Y15">
        <v>0.88467303958911847</v>
      </c>
      <c r="Z15">
        <v>0.73722753299093202</v>
      </c>
      <c r="AA15">
        <v>0.68807903079153676</v>
      </c>
    </row>
    <row r="16" spans="1:27" x14ac:dyDescent="0.3">
      <c r="A16" s="4" t="s">
        <v>48</v>
      </c>
      <c r="B16" t="s">
        <v>196</v>
      </c>
      <c r="C16" t="s">
        <v>197</v>
      </c>
      <c r="D16" t="s">
        <v>248</v>
      </c>
      <c r="E16" t="s">
        <v>249</v>
      </c>
      <c r="F16" t="s">
        <v>198</v>
      </c>
      <c r="I16" s="4" t="s">
        <v>48</v>
      </c>
      <c r="J16">
        <v>0.22</v>
      </c>
      <c r="K16">
        <v>0.43</v>
      </c>
      <c r="L16">
        <v>1.36</v>
      </c>
      <c r="M16">
        <v>1.46</v>
      </c>
      <c r="N16">
        <v>0.75</v>
      </c>
      <c r="P16" s="4" t="s">
        <v>48</v>
      </c>
      <c r="Q16">
        <f t="shared" ref="Q16:Q31" si="1">J16/$Q$11*1000</f>
        <v>0.5406335241933502</v>
      </c>
      <c r="R16">
        <f t="shared" ref="R16:R31" si="2">K16/$Q$11*1000</f>
        <v>1.0566927972870026</v>
      </c>
      <c r="S16">
        <f t="shared" ref="S16:S31" si="3">L16/$Q$11*1000</f>
        <v>3.3420981495588924</v>
      </c>
      <c r="T16">
        <f t="shared" ref="T16:T31" si="4">M16/$Q$11*1000</f>
        <v>3.587840660555869</v>
      </c>
      <c r="U16">
        <f t="shared" ref="U16:U31" si="5">N16/$Q$11*1000</f>
        <v>1.8430688324773301</v>
      </c>
      <c r="W16">
        <v>0.5406335241933502</v>
      </c>
      <c r="X16">
        <v>1.0566927972870026</v>
      </c>
      <c r="Y16">
        <v>3.3420981495588924</v>
      </c>
      <c r="Z16">
        <v>3.587840660555869</v>
      </c>
      <c r="AA16">
        <v>1.8430688324773301</v>
      </c>
    </row>
    <row r="17" spans="1:27" x14ac:dyDescent="0.3">
      <c r="A17" s="4" t="s">
        <v>24</v>
      </c>
      <c r="B17" t="s">
        <v>199</v>
      </c>
      <c r="C17" t="s">
        <v>250</v>
      </c>
      <c r="D17" t="s">
        <v>200</v>
      </c>
      <c r="E17" t="s">
        <v>251</v>
      </c>
      <c r="F17" t="s">
        <v>201</v>
      </c>
      <c r="I17" s="4" t="s">
        <v>24</v>
      </c>
      <c r="J17">
        <v>3.94</v>
      </c>
      <c r="K17">
        <v>4.5599999999999996</v>
      </c>
      <c r="L17">
        <v>10.79</v>
      </c>
      <c r="M17">
        <v>13.69</v>
      </c>
      <c r="N17">
        <v>5.52</v>
      </c>
      <c r="P17" s="4" t="s">
        <v>24</v>
      </c>
      <c r="Q17">
        <f t="shared" si="1"/>
        <v>9.6822549332809089</v>
      </c>
      <c r="R17">
        <f t="shared" si="2"/>
        <v>11.205858501462165</v>
      </c>
      <c r="S17">
        <f t="shared" si="3"/>
        <v>26.515616936573856</v>
      </c>
      <c r="T17">
        <f t="shared" si="4"/>
        <v>33.642149755486194</v>
      </c>
      <c r="U17">
        <f t="shared" si="5"/>
        <v>13.564986607033148</v>
      </c>
      <c r="W17">
        <v>9.6822549332809089</v>
      </c>
      <c r="X17">
        <v>11.205858501462165</v>
      </c>
      <c r="Y17">
        <v>26.515616936573856</v>
      </c>
      <c r="Z17">
        <v>33.642149755486194</v>
      </c>
      <c r="AA17">
        <v>13.564986607033148</v>
      </c>
    </row>
    <row r="18" spans="1:27" x14ac:dyDescent="0.3">
      <c r="A18" s="4" t="s">
        <v>26</v>
      </c>
      <c r="B18" t="s">
        <v>202</v>
      </c>
      <c r="C18" t="s">
        <v>203</v>
      </c>
      <c r="D18" t="s">
        <v>253</v>
      </c>
      <c r="E18" t="s">
        <v>252</v>
      </c>
      <c r="F18" t="s">
        <v>204</v>
      </c>
      <c r="I18" s="4" t="s">
        <v>26</v>
      </c>
      <c r="J18">
        <v>0.23</v>
      </c>
      <c r="K18">
        <v>2.35</v>
      </c>
      <c r="L18">
        <v>1.61</v>
      </c>
      <c r="M18">
        <v>8</v>
      </c>
      <c r="N18">
        <v>1.83</v>
      </c>
      <c r="P18" s="4" t="s">
        <v>26</v>
      </c>
      <c r="Q18">
        <f t="shared" si="1"/>
        <v>0.56520777529304789</v>
      </c>
      <c r="R18">
        <f t="shared" si="2"/>
        <v>5.7749490084289681</v>
      </c>
      <c r="S18">
        <f t="shared" si="3"/>
        <v>3.956454427051336</v>
      </c>
      <c r="T18">
        <f t="shared" si="4"/>
        <v>19.659400879758191</v>
      </c>
      <c r="U18">
        <f t="shared" si="5"/>
        <v>4.4970879512446862</v>
      </c>
      <c r="W18">
        <v>0.56520777529304789</v>
      </c>
      <c r="X18">
        <v>5.7749490084289681</v>
      </c>
      <c r="Y18">
        <v>3.956454427051336</v>
      </c>
      <c r="Z18">
        <v>19.659400879758191</v>
      </c>
      <c r="AA18">
        <v>4.4970879512446862</v>
      </c>
    </row>
    <row r="19" spans="1:27" x14ac:dyDescent="0.3">
      <c r="A19" s="4" t="s">
        <v>49</v>
      </c>
      <c r="B19" t="s">
        <v>254</v>
      </c>
      <c r="C19" t="s">
        <v>255</v>
      </c>
      <c r="D19" t="s">
        <v>205</v>
      </c>
      <c r="E19" t="s">
        <v>206</v>
      </c>
      <c r="F19" t="s">
        <v>207</v>
      </c>
      <c r="I19" s="4" t="s">
        <v>49</v>
      </c>
      <c r="J19">
        <v>12.67</v>
      </c>
      <c r="K19">
        <v>16.91</v>
      </c>
      <c r="L19">
        <v>5.81</v>
      </c>
      <c r="M19">
        <v>7.29</v>
      </c>
      <c r="N19">
        <v>3.04</v>
      </c>
      <c r="P19" s="4" t="s">
        <v>49</v>
      </c>
      <c r="Q19">
        <f t="shared" si="1"/>
        <v>31.135576143317031</v>
      </c>
      <c r="R19">
        <f t="shared" si="2"/>
        <v>41.555058609588869</v>
      </c>
      <c r="S19">
        <f t="shared" si="3"/>
        <v>14.277639888924384</v>
      </c>
      <c r="T19">
        <f t="shared" si="4"/>
        <v>17.91462905167965</v>
      </c>
      <c r="U19">
        <f t="shared" si="5"/>
        <v>7.4705723343081116</v>
      </c>
      <c r="W19">
        <v>31.135576143317031</v>
      </c>
      <c r="X19">
        <v>41.555058609588869</v>
      </c>
      <c r="Y19">
        <v>14.277639888924384</v>
      </c>
      <c r="Z19">
        <v>17.91462905167965</v>
      </c>
      <c r="AA19">
        <v>7.4705723343081116</v>
      </c>
    </row>
    <row r="20" spans="1:27" x14ac:dyDescent="0.3">
      <c r="A20" s="4" t="s">
        <v>50</v>
      </c>
      <c r="B20" t="s">
        <v>208</v>
      </c>
      <c r="C20" t="s">
        <v>257</v>
      </c>
      <c r="D20" t="s">
        <v>256</v>
      </c>
      <c r="E20" t="s">
        <v>209</v>
      </c>
      <c r="F20" t="s">
        <v>210</v>
      </c>
      <c r="I20" s="4" t="s">
        <v>50</v>
      </c>
      <c r="J20">
        <v>1.35</v>
      </c>
      <c r="K20">
        <v>2.04</v>
      </c>
      <c r="L20">
        <v>1.1399999999999999</v>
      </c>
      <c r="M20">
        <v>3.03</v>
      </c>
      <c r="N20">
        <v>2.27</v>
      </c>
      <c r="P20" s="4" t="s">
        <v>50</v>
      </c>
      <c r="Q20">
        <f t="shared" si="1"/>
        <v>3.3175238984591946</v>
      </c>
      <c r="R20">
        <f t="shared" si="2"/>
        <v>5.013147224338339</v>
      </c>
      <c r="S20">
        <f t="shared" si="3"/>
        <v>2.8014646253655413</v>
      </c>
      <c r="T20">
        <f t="shared" si="4"/>
        <v>7.4459980832084138</v>
      </c>
      <c r="U20">
        <f t="shared" si="5"/>
        <v>5.5783549996313857</v>
      </c>
      <c r="W20">
        <v>3.3175238984591946</v>
      </c>
      <c r="X20">
        <v>5.013147224338339</v>
      </c>
      <c r="Y20">
        <v>2.8014646253655413</v>
      </c>
      <c r="Z20">
        <v>7.4459980832084138</v>
      </c>
      <c r="AA20">
        <v>5.5783549996313857</v>
      </c>
    </row>
    <row r="21" spans="1:27" x14ac:dyDescent="0.3">
      <c r="A21" s="4" t="s">
        <v>359</v>
      </c>
      <c r="B21" t="s">
        <v>258</v>
      </c>
      <c r="C21" t="s">
        <v>211</v>
      </c>
      <c r="D21" t="s">
        <v>212</v>
      </c>
      <c r="E21" t="s">
        <v>213</v>
      </c>
      <c r="F21" t="s">
        <v>214</v>
      </c>
      <c r="I21" s="4" t="s">
        <v>359</v>
      </c>
      <c r="J21">
        <v>5.46</v>
      </c>
      <c r="K21">
        <v>10</v>
      </c>
      <c r="L21">
        <v>12.03</v>
      </c>
      <c r="M21">
        <v>12.12</v>
      </c>
      <c r="N21">
        <v>4.74</v>
      </c>
      <c r="P21" s="4" t="s">
        <v>359</v>
      </c>
      <c r="Q21">
        <f t="shared" si="1"/>
        <v>13.417541100434963</v>
      </c>
      <c r="R21">
        <f t="shared" si="2"/>
        <v>24.574251099697737</v>
      </c>
      <c r="S21">
        <f t="shared" si="3"/>
        <v>29.562824072936372</v>
      </c>
      <c r="T21">
        <f t="shared" si="4"/>
        <v>29.783992332833655</v>
      </c>
      <c r="U21">
        <f t="shared" si="5"/>
        <v>11.648195021256727</v>
      </c>
      <c r="W21">
        <v>13.417541100434963</v>
      </c>
      <c r="X21">
        <v>24.574251099697737</v>
      </c>
      <c r="Y21">
        <v>29.562824072936372</v>
      </c>
      <c r="Z21">
        <v>29.783992332833655</v>
      </c>
      <c r="AA21">
        <v>11.648195021256727</v>
      </c>
    </row>
    <row r="22" spans="1:27" x14ac:dyDescent="0.3">
      <c r="A22" s="4" t="s">
        <v>51</v>
      </c>
      <c r="B22" t="s">
        <v>215</v>
      </c>
      <c r="C22" t="s">
        <v>216</v>
      </c>
      <c r="D22" t="s">
        <v>217</v>
      </c>
      <c r="E22" t="s">
        <v>218</v>
      </c>
      <c r="F22" t="s">
        <v>259</v>
      </c>
      <c r="I22" s="4" t="s">
        <v>51</v>
      </c>
      <c r="J22">
        <v>0.83</v>
      </c>
      <c r="K22">
        <v>0.5</v>
      </c>
      <c r="L22">
        <v>0.82</v>
      </c>
      <c r="M22">
        <v>1.3</v>
      </c>
      <c r="N22">
        <v>10.23</v>
      </c>
      <c r="P22" s="4" t="s">
        <v>51</v>
      </c>
      <c r="Q22">
        <f t="shared" si="1"/>
        <v>2.0396628412749118</v>
      </c>
      <c r="R22">
        <f t="shared" si="2"/>
        <v>1.228712554984887</v>
      </c>
      <c r="S22">
        <f t="shared" si="3"/>
        <v>2.015088590175214</v>
      </c>
      <c r="T22">
        <f t="shared" si="4"/>
        <v>3.1946526429607061</v>
      </c>
      <c r="U22">
        <f t="shared" si="5"/>
        <v>25.139458874990783</v>
      </c>
      <c r="W22">
        <v>2.0396628412749118</v>
      </c>
      <c r="X22">
        <v>1.228712554984887</v>
      </c>
      <c r="Y22">
        <v>2.015088590175214</v>
      </c>
      <c r="Z22">
        <v>3.1946526429607061</v>
      </c>
      <c r="AA22">
        <v>25.139458874990783</v>
      </c>
    </row>
    <row r="23" spans="1:27" x14ac:dyDescent="0.3">
      <c r="A23" s="4" t="s">
        <v>52</v>
      </c>
      <c r="B23" t="s">
        <v>219</v>
      </c>
      <c r="C23" t="s">
        <v>220</v>
      </c>
      <c r="D23" t="s">
        <v>221</v>
      </c>
      <c r="E23" t="s">
        <v>222</v>
      </c>
      <c r="F23" t="s">
        <v>260</v>
      </c>
      <c r="I23" s="4" t="s">
        <v>52</v>
      </c>
      <c r="J23">
        <v>20.309999999999999</v>
      </c>
      <c r="K23">
        <v>29.45</v>
      </c>
      <c r="L23">
        <v>19.79</v>
      </c>
      <c r="M23">
        <v>23.73</v>
      </c>
      <c r="N23">
        <v>20.28</v>
      </c>
      <c r="P23" s="4" t="s">
        <v>52</v>
      </c>
      <c r="Q23">
        <f t="shared" si="1"/>
        <v>49.910303983486102</v>
      </c>
      <c r="R23">
        <f t="shared" si="2"/>
        <v>72.371169488609837</v>
      </c>
      <c r="S23">
        <f t="shared" si="3"/>
        <v>48.63244292630182</v>
      </c>
      <c r="T23">
        <f t="shared" si="4"/>
        <v>58.314697859582729</v>
      </c>
      <c r="U23">
        <f t="shared" si="5"/>
        <v>49.836581230187015</v>
      </c>
    </row>
    <row r="24" spans="1:27" x14ac:dyDescent="0.3">
      <c r="A24" s="4" t="s">
        <v>27</v>
      </c>
      <c r="B24" t="s">
        <v>223</v>
      </c>
      <c r="C24" t="s">
        <v>262</v>
      </c>
      <c r="D24" t="s">
        <v>261</v>
      </c>
      <c r="E24" t="s">
        <v>224</v>
      </c>
      <c r="F24" t="s">
        <v>225</v>
      </c>
      <c r="I24" s="4" t="s">
        <v>27</v>
      </c>
      <c r="J24">
        <v>4.4800000000000004</v>
      </c>
      <c r="K24">
        <v>0.47</v>
      </c>
      <c r="L24">
        <v>0.56999999999999995</v>
      </c>
      <c r="M24">
        <v>0.47</v>
      </c>
      <c r="N24">
        <v>0.37</v>
      </c>
      <c r="P24" s="4" t="s">
        <v>27</v>
      </c>
      <c r="Q24">
        <f t="shared" si="1"/>
        <v>11.009264492664588</v>
      </c>
      <c r="R24">
        <f t="shared" si="2"/>
        <v>1.1549898016857936</v>
      </c>
      <c r="S24">
        <f t="shared" si="3"/>
        <v>1.4007323126827707</v>
      </c>
      <c r="T24">
        <f t="shared" si="4"/>
        <v>1.1549898016857936</v>
      </c>
      <c r="U24">
        <f t="shared" si="5"/>
        <v>0.90924729068881616</v>
      </c>
    </row>
    <row r="25" spans="1:27" x14ac:dyDescent="0.3">
      <c r="A25" s="4" t="s">
        <v>29</v>
      </c>
      <c r="B25" t="s">
        <v>226</v>
      </c>
      <c r="C25" t="s">
        <v>227</v>
      </c>
      <c r="D25" t="s">
        <v>263</v>
      </c>
      <c r="E25" t="s">
        <v>264</v>
      </c>
      <c r="F25" t="s">
        <v>228</v>
      </c>
      <c r="I25" s="4" t="s">
        <v>29</v>
      </c>
      <c r="J25">
        <v>0.1</v>
      </c>
      <c r="K25">
        <v>0.19</v>
      </c>
      <c r="L25">
        <v>0.57999999999999996</v>
      </c>
      <c r="M25">
        <v>0.66</v>
      </c>
      <c r="N25">
        <v>0.42</v>
      </c>
      <c r="P25" s="4" t="s">
        <v>29</v>
      </c>
      <c r="Q25">
        <f t="shared" si="1"/>
        <v>0.24574251099697739</v>
      </c>
      <c r="R25">
        <f t="shared" si="2"/>
        <v>0.46691077089425698</v>
      </c>
      <c r="S25">
        <f t="shared" si="3"/>
        <v>1.4253065637824684</v>
      </c>
      <c r="T25">
        <f t="shared" si="4"/>
        <v>1.6219005725800508</v>
      </c>
      <c r="U25">
        <f t="shared" si="5"/>
        <v>1.0321185461873048</v>
      </c>
    </row>
    <row r="26" spans="1:27" x14ac:dyDescent="0.3">
      <c r="A26" s="4" t="s">
        <v>28</v>
      </c>
      <c r="B26" t="s">
        <v>229</v>
      </c>
      <c r="C26" t="s">
        <v>230</v>
      </c>
      <c r="D26" t="s">
        <v>231</v>
      </c>
      <c r="E26" t="s">
        <v>232</v>
      </c>
      <c r="F26" t="s">
        <v>233</v>
      </c>
      <c r="I26" s="4" t="s">
        <v>28</v>
      </c>
      <c r="J26">
        <v>0.14000000000000001</v>
      </c>
      <c r="K26">
        <v>1.08</v>
      </c>
      <c r="L26">
        <v>0.93</v>
      </c>
      <c r="M26">
        <v>0.88</v>
      </c>
      <c r="N26">
        <v>1.31</v>
      </c>
      <c r="P26" s="4" t="s">
        <v>28</v>
      </c>
      <c r="Q26">
        <f t="shared" si="1"/>
        <v>0.34403951539576838</v>
      </c>
      <c r="R26">
        <f t="shared" si="2"/>
        <v>2.6540191187673559</v>
      </c>
      <c r="S26">
        <f t="shared" si="3"/>
        <v>2.2854053522718893</v>
      </c>
      <c r="T26">
        <f t="shared" si="4"/>
        <v>2.1625340967734008</v>
      </c>
      <c r="U26">
        <f t="shared" si="5"/>
        <v>3.2192268940604039</v>
      </c>
    </row>
    <row r="27" spans="1:27" x14ac:dyDescent="0.3">
      <c r="A27" s="4" t="s">
        <v>25</v>
      </c>
      <c r="B27" t="s">
        <v>234</v>
      </c>
      <c r="C27" t="s">
        <v>235</v>
      </c>
      <c r="D27" t="s">
        <v>265</v>
      </c>
      <c r="E27" t="s">
        <v>266</v>
      </c>
      <c r="F27" t="s">
        <v>236</v>
      </c>
      <c r="I27" s="4" t="s">
        <v>25</v>
      </c>
      <c r="J27">
        <v>0.11</v>
      </c>
      <c r="K27">
        <v>0.14000000000000001</v>
      </c>
      <c r="L27">
        <v>0.61</v>
      </c>
      <c r="M27">
        <v>0.41</v>
      </c>
      <c r="N27">
        <v>0.27</v>
      </c>
      <c r="P27" s="4" t="s">
        <v>25</v>
      </c>
      <c r="Q27">
        <f t="shared" si="1"/>
        <v>0.2703167620966751</v>
      </c>
      <c r="R27">
        <f t="shared" si="2"/>
        <v>0.34403951539576838</v>
      </c>
      <c r="S27">
        <f t="shared" si="3"/>
        <v>1.4990293170815618</v>
      </c>
      <c r="T27">
        <f t="shared" si="4"/>
        <v>1.007544295087607</v>
      </c>
      <c r="U27">
        <f t="shared" si="5"/>
        <v>0.66350477969183896</v>
      </c>
      <c r="W27">
        <v>0.2703167620966751</v>
      </c>
      <c r="X27">
        <v>0.34403951539576838</v>
      </c>
      <c r="Y27">
        <v>1.4990293170815618</v>
      </c>
      <c r="Z27">
        <v>1.007544295087607</v>
      </c>
      <c r="AA27">
        <v>0.66350477969183896</v>
      </c>
    </row>
    <row r="28" spans="1:27" x14ac:dyDescent="0.3">
      <c r="A28" s="4" t="s">
        <v>53</v>
      </c>
      <c r="B28" t="s">
        <v>269</v>
      </c>
      <c r="C28" t="s">
        <v>237</v>
      </c>
      <c r="D28" t="s">
        <v>268</v>
      </c>
      <c r="E28" t="s">
        <v>267</v>
      </c>
      <c r="F28" t="s">
        <v>238</v>
      </c>
      <c r="I28" s="4" t="s">
        <v>53</v>
      </c>
      <c r="J28">
        <v>6.5</v>
      </c>
      <c r="K28">
        <v>0.3</v>
      </c>
      <c r="L28">
        <v>2.62</v>
      </c>
      <c r="M28">
        <v>1.53</v>
      </c>
      <c r="N28">
        <v>2.5</v>
      </c>
      <c r="P28" s="4" t="s">
        <v>53</v>
      </c>
      <c r="Q28">
        <f t="shared" si="1"/>
        <v>15.973263214803527</v>
      </c>
      <c r="R28">
        <f t="shared" si="2"/>
        <v>0.73722753299093202</v>
      </c>
      <c r="S28">
        <f t="shared" si="3"/>
        <v>6.4384537881208077</v>
      </c>
      <c r="T28">
        <f t="shared" si="4"/>
        <v>3.7598604182537536</v>
      </c>
      <c r="U28">
        <f t="shared" si="5"/>
        <v>6.1435627749244341</v>
      </c>
    </row>
    <row r="29" spans="1:27" x14ac:dyDescent="0.3">
      <c r="A29" s="4" t="s">
        <v>54</v>
      </c>
      <c r="B29" t="s">
        <v>239</v>
      </c>
      <c r="C29" t="s">
        <v>240</v>
      </c>
      <c r="D29" t="s">
        <v>270</v>
      </c>
      <c r="E29" t="s">
        <v>241</v>
      </c>
      <c r="F29" t="s">
        <v>271</v>
      </c>
      <c r="I29" s="4" t="s">
        <v>54</v>
      </c>
      <c r="J29">
        <v>0.04</v>
      </c>
      <c r="K29">
        <v>0.05</v>
      </c>
      <c r="L29">
        <v>0.26</v>
      </c>
      <c r="M29">
        <v>0.28999999999999998</v>
      </c>
      <c r="N29">
        <v>0.18</v>
      </c>
      <c r="P29" s="4" t="s">
        <v>54</v>
      </c>
      <c r="Q29">
        <f t="shared" si="1"/>
        <v>9.8297004398790952E-2</v>
      </c>
      <c r="R29">
        <f t="shared" si="2"/>
        <v>0.12287125549848869</v>
      </c>
      <c r="S29">
        <f t="shared" si="3"/>
        <v>0.63893052859214117</v>
      </c>
      <c r="T29">
        <f t="shared" si="4"/>
        <v>0.71265328189123422</v>
      </c>
      <c r="U29">
        <f t="shared" si="5"/>
        <v>0.44233651979455924</v>
      </c>
    </row>
    <row r="30" spans="1:27" x14ac:dyDescent="0.3">
      <c r="A30" s="4" t="s">
        <v>55</v>
      </c>
      <c r="B30" t="s">
        <v>242</v>
      </c>
      <c r="C30" t="s">
        <v>273</v>
      </c>
      <c r="D30" t="s">
        <v>272</v>
      </c>
      <c r="E30" t="s">
        <v>243</v>
      </c>
      <c r="F30" t="s">
        <v>244</v>
      </c>
      <c r="I30" s="4" t="s">
        <v>55</v>
      </c>
      <c r="J30">
        <v>0.03</v>
      </c>
      <c r="K30">
        <v>0.06</v>
      </c>
      <c r="L30">
        <v>0.95</v>
      </c>
      <c r="M30">
        <v>0.33</v>
      </c>
      <c r="N30">
        <v>0.25</v>
      </c>
      <c r="P30" s="4" t="s">
        <v>55</v>
      </c>
      <c r="Q30">
        <f t="shared" si="1"/>
        <v>7.3722753299093211E-2</v>
      </c>
      <c r="R30">
        <f t="shared" si="2"/>
        <v>0.14744550659818642</v>
      </c>
      <c r="S30">
        <f t="shared" si="3"/>
        <v>2.3345538544712849</v>
      </c>
      <c r="T30">
        <f t="shared" si="4"/>
        <v>0.81095028629002541</v>
      </c>
      <c r="U30">
        <f t="shared" si="5"/>
        <v>0.61435627749244348</v>
      </c>
      <c r="W30">
        <v>7.3722753299093211E-2</v>
      </c>
      <c r="X30">
        <v>0.14744550659818642</v>
      </c>
      <c r="Y30">
        <v>2.3345538544712849</v>
      </c>
      <c r="Z30">
        <v>0.81095028629002541</v>
      </c>
      <c r="AA30">
        <v>0.61435627749244348</v>
      </c>
    </row>
    <row r="31" spans="1:27" x14ac:dyDescent="0.3">
      <c r="A31" s="4" t="s">
        <v>56</v>
      </c>
      <c r="B31" t="s">
        <v>274</v>
      </c>
      <c r="C31" t="s">
        <v>245</v>
      </c>
      <c r="D31" t="s">
        <v>275</v>
      </c>
      <c r="E31" t="s">
        <v>246</v>
      </c>
      <c r="F31" t="s">
        <v>276</v>
      </c>
      <c r="I31" s="4" t="s">
        <v>56</v>
      </c>
      <c r="J31">
        <v>2.17</v>
      </c>
      <c r="K31">
        <v>1.43</v>
      </c>
      <c r="L31">
        <v>4.4400000000000004</v>
      </c>
      <c r="M31">
        <v>4.2300000000000004</v>
      </c>
      <c r="N31">
        <v>3.61</v>
      </c>
      <c r="P31" s="4" t="s">
        <v>56</v>
      </c>
      <c r="Q31">
        <f t="shared" si="1"/>
        <v>5.3326124886344086</v>
      </c>
      <c r="R31">
        <f t="shared" si="2"/>
        <v>3.5141179072567761</v>
      </c>
      <c r="S31">
        <f t="shared" si="3"/>
        <v>10.910967488265797</v>
      </c>
      <c r="T31">
        <f t="shared" si="4"/>
        <v>10.394908215172144</v>
      </c>
      <c r="U31">
        <f t="shared" si="5"/>
        <v>8.8713046469908825</v>
      </c>
      <c r="W31">
        <v>5.3326124886344086</v>
      </c>
      <c r="X31">
        <v>3.5141179072567761</v>
      </c>
      <c r="Y31">
        <v>10.910967488265797</v>
      </c>
      <c r="Z31">
        <v>10.394908215172144</v>
      </c>
      <c r="AA31">
        <v>8.8713046469908825</v>
      </c>
    </row>
    <row r="35" spans="1:6" x14ac:dyDescent="0.3">
      <c r="E35" s="8" t="s">
        <v>191</v>
      </c>
    </row>
    <row r="36" spans="1:6" x14ac:dyDescent="0.3">
      <c r="A36" t="s">
        <v>277</v>
      </c>
    </row>
    <row r="37" spans="1:6" x14ac:dyDescent="0.3">
      <c r="A37" t="s">
        <v>64</v>
      </c>
      <c r="B37" t="s">
        <v>65</v>
      </c>
      <c r="C37" t="s">
        <v>66</v>
      </c>
      <c r="D37" t="s">
        <v>67</v>
      </c>
      <c r="E37" t="s">
        <v>68</v>
      </c>
      <c r="F37" t="s">
        <v>69</v>
      </c>
    </row>
    <row r="38" spans="1:6" x14ac:dyDescent="0.3">
      <c r="D38" t="s">
        <v>70</v>
      </c>
    </row>
    <row r="39" spans="1:6" x14ac:dyDescent="0.3">
      <c r="A39" t="s">
        <v>71</v>
      </c>
      <c r="B39" t="s">
        <v>72</v>
      </c>
      <c r="C39" t="s">
        <v>73</v>
      </c>
      <c r="D39" t="s">
        <v>74</v>
      </c>
      <c r="E39" t="s">
        <v>75</v>
      </c>
      <c r="F39" t="s">
        <v>63</v>
      </c>
    </row>
    <row r="40" spans="1:6" x14ac:dyDescent="0.3">
      <c r="A40" t="s">
        <v>47</v>
      </c>
      <c r="B40" t="s">
        <v>76</v>
      </c>
      <c r="C40" t="s">
        <v>77</v>
      </c>
      <c r="D40" t="s">
        <v>78</v>
      </c>
      <c r="E40" t="s">
        <v>79</v>
      </c>
      <c r="F40" t="s">
        <v>80</v>
      </c>
    </row>
    <row r="41" spans="1:6" x14ac:dyDescent="0.3">
      <c r="A41" t="s">
        <v>48</v>
      </c>
      <c r="B41" t="s">
        <v>81</v>
      </c>
      <c r="C41" t="s">
        <v>82</v>
      </c>
      <c r="D41" t="s">
        <v>83</v>
      </c>
      <c r="E41" t="s">
        <v>84</v>
      </c>
      <c r="F41" t="s">
        <v>85</v>
      </c>
    </row>
    <row r="42" spans="1:6" x14ac:dyDescent="0.3">
      <c r="A42" t="s">
        <v>24</v>
      </c>
      <c r="B42" t="s">
        <v>86</v>
      </c>
      <c r="C42" t="s">
        <v>87</v>
      </c>
      <c r="D42" t="s">
        <v>88</v>
      </c>
      <c r="E42" t="s">
        <v>89</v>
      </c>
      <c r="F42" t="s">
        <v>90</v>
      </c>
    </row>
    <row r="43" spans="1:6" x14ac:dyDescent="0.3">
      <c r="A43" t="s">
        <v>26</v>
      </c>
      <c r="B43" t="s">
        <v>91</v>
      </c>
      <c r="C43" t="s">
        <v>92</v>
      </c>
      <c r="D43" t="s">
        <v>93</v>
      </c>
      <c r="E43" t="s">
        <v>94</v>
      </c>
      <c r="F43" t="s">
        <v>95</v>
      </c>
    </row>
    <row r="44" spans="1:6" x14ac:dyDescent="0.3">
      <c r="A44" t="s">
        <v>96</v>
      </c>
      <c r="B44" t="s">
        <v>97</v>
      </c>
      <c r="C44" t="s">
        <v>98</v>
      </c>
      <c r="D44" t="s">
        <v>99</v>
      </c>
      <c r="E44" t="s">
        <v>100</v>
      </c>
      <c r="F44" t="s">
        <v>101</v>
      </c>
    </row>
    <row r="45" spans="1:6" x14ac:dyDescent="0.3">
      <c r="A45" t="s">
        <v>102</v>
      </c>
      <c r="B45" t="s">
        <v>103</v>
      </c>
      <c r="C45" t="s">
        <v>104</v>
      </c>
      <c r="D45" t="s">
        <v>105</v>
      </c>
      <c r="E45" t="s">
        <v>106</v>
      </c>
      <c r="F45" t="s">
        <v>107</v>
      </c>
    </row>
    <row r="46" spans="1:6" x14ac:dyDescent="0.3">
      <c r="A46" t="s">
        <v>108</v>
      </c>
      <c r="B46" t="s">
        <v>109</v>
      </c>
      <c r="C46" t="s">
        <v>110</v>
      </c>
      <c r="D46" t="s">
        <v>111</v>
      </c>
      <c r="E46" t="s">
        <v>112</v>
      </c>
      <c r="F46" t="s">
        <v>113</v>
      </c>
    </row>
    <row r="47" spans="1:6" x14ac:dyDescent="0.3">
      <c r="A47" t="s">
        <v>114</v>
      </c>
      <c r="B47" t="s">
        <v>115</v>
      </c>
      <c r="C47" t="s">
        <v>116</v>
      </c>
      <c r="D47" t="s">
        <v>117</v>
      </c>
      <c r="E47" t="s">
        <v>118</v>
      </c>
      <c r="F47" t="s">
        <v>119</v>
      </c>
    </row>
    <row r="48" spans="1:6" x14ac:dyDescent="0.3">
      <c r="A48" t="s">
        <v>120</v>
      </c>
      <c r="B48" t="s">
        <v>121</v>
      </c>
      <c r="C48" t="s">
        <v>122</v>
      </c>
      <c r="D48" t="s">
        <v>123</v>
      </c>
      <c r="E48" t="s">
        <v>124</v>
      </c>
      <c r="F48" t="s">
        <v>125</v>
      </c>
    </row>
    <row r="49" spans="1:6" x14ac:dyDescent="0.3">
      <c r="A49" t="s">
        <v>27</v>
      </c>
      <c r="B49" t="s">
        <v>126</v>
      </c>
      <c r="C49" t="s">
        <v>127</v>
      </c>
      <c r="D49" t="s">
        <v>128</v>
      </c>
      <c r="E49" t="s">
        <v>129</v>
      </c>
      <c r="F49" t="s">
        <v>130</v>
      </c>
    </row>
    <row r="50" spans="1:6" x14ac:dyDescent="0.3">
      <c r="A50" t="s">
        <v>29</v>
      </c>
      <c r="B50" t="s">
        <v>131</v>
      </c>
      <c r="C50" t="s">
        <v>132</v>
      </c>
      <c r="D50" t="s">
        <v>133</v>
      </c>
      <c r="E50" t="s">
        <v>134</v>
      </c>
      <c r="F50" t="s">
        <v>135</v>
      </c>
    </row>
    <row r="51" spans="1:6" x14ac:dyDescent="0.3">
      <c r="A51" t="s">
        <v>28</v>
      </c>
      <c r="B51" t="s">
        <v>136</v>
      </c>
      <c r="C51" t="s">
        <v>137</v>
      </c>
      <c r="D51" t="s">
        <v>138</v>
      </c>
      <c r="E51" t="s">
        <v>139</v>
      </c>
      <c r="F51" t="s">
        <v>140</v>
      </c>
    </row>
    <row r="52" spans="1:6" x14ac:dyDescent="0.3">
      <c r="A52" t="s">
        <v>25</v>
      </c>
      <c r="B52" t="s">
        <v>141</v>
      </c>
      <c r="C52" t="s">
        <v>142</v>
      </c>
      <c r="D52" t="s">
        <v>143</v>
      </c>
      <c r="E52" t="s">
        <v>144</v>
      </c>
      <c r="F52" t="s">
        <v>145</v>
      </c>
    </row>
    <row r="53" spans="1:6" x14ac:dyDescent="0.3">
      <c r="A53" t="s">
        <v>146</v>
      </c>
      <c r="B53" t="s">
        <v>147</v>
      </c>
      <c r="C53" t="s">
        <v>148</v>
      </c>
      <c r="D53" t="s">
        <v>149</v>
      </c>
      <c r="E53" t="s">
        <v>150</v>
      </c>
      <c r="F53" t="s">
        <v>151</v>
      </c>
    </row>
    <row r="54" spans="1:6" x14ac:dyDescent="0.3">
      <c r="A54" t="s">
        <v>54</v>
      </c>
      <c r="B54" t="s">
        <v>152</v>
      </c>
      <c r="C54" t="s">
        <v>153</v>
      </c>
      <c r="D54" t="s">
        <v>154</v>
      </c>
      <c r="E54" t="s">
        <v>155</v>
      </c>
      <c r="F54" t="s">
        <v>156</v>
      </c>
    </row>
    <row r="55" spans="1:6" x14ac:dyDescent="0.3">
      <c r="A55" t="s">
        <v>55</v>
      </c>
      <c r="B55" t="s">
        <v>157</v>
      </c>
      <c r="C55" t="s">
        <v>158</v>
      </c>
      <c r="D55" t="s">
        <v>159</v>
      </c>
      <c r="E55" t="s">
        <v>160</v>
      </c>
      <c r="F55" t="s">
        <v>161</v>
      </c>
    </row>
    <row r="56" spans="1:6" x14ac:dyDescent="0.3">
      <c r="A56" t="s">
        <v>162</v>
      </c>
      <c r="B56" t="s">
        <v>163</v>
      </c>
      <c r="C56" t="s">
        <v>164</v>
      </c>
      <c r="D56" t="s">
        <v>165</v>
      </c>
      <c r="E56" t="s">
        <v>166</v>
      </c>
      <c r="F56" t="s">
        <v>167</v>
      </c>
    </row>
    <row r="57" spans="1:6" x14ac:dyDescent="0.3">
      <c r="B57" t="s">
        <v>168</v>
      </c>
    </row>
    <row r="58" spans="1:6" x14ac:dyDescent="0.3">
      <c r="A58" t="s">
        <v>49</v>
      </c>
      <c r="B58" t="s">
        <v>169</v>
      </c>
      <c r="C58" t="s">
        <v>170</v>
      </c>
      <c r="D58" t="s">
        <v>171</v>
      </c>
      <c r="E58" t="s">
        <v>172</v>
      </c>
      <c r="F58" t="s">
        <v>173</v>
      </c>
    </row>
    <row r="59" spans="1:6" x14ac:dyDescent="0.3">
      <c r="A59" t="s">
        <v>174</v>
      </c>
      <c r="B59" t="s">
        <v>175</v>
      </c>
      <c r="C59" t="s">
        <v>176</v>
      </c>
      <c r="D59" t="s">
        <v>177</v>
      </c>
      <c r="E59" t="s">
        <v>178</v>
      </c>
      <c r="F59" t="s">
        <v>179</v>
      </c>
    </row>
    <row r="60" spans="1:6" x14ac:dyDescent="0.3">
      <c r="A60" t="s">
        <v>180</v>
      </c>
      <c r="B60" t="s">
        <v>181</v>
      </c>
      <c r="C60" t="s">
        <v>182</v>
      </c>
      <c r="D60" t="s">
        <v>183</v>
      </c>
      <c r="E60" t="s">
        <v>184</v>
      </c>
      <c r="F60" t="s">
        <v>185</v>
      </c>
    </row>
    <row r="61" spans="1:6" x14ac:dyDescent="0.3">
      <c r="A61" t="s">
        <v>51</v>
      </c>
      <c r="B61" t="s">
        <v>186</v>
      </c>
      <c r="C61" t="s">
        <v>187</v>
      </c>
      <c r="D61" t="s">
        <v>188</v>
      </c>
      <c r="E61" t="s">
        <v>189</v>
      </c>
      <c r="F61" t="s">
        <v>190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9501-8AF5-42D9-BABF-D5E09510CBA6}">
  <dimension ref="A1:R6"/>
  <sheetViews>
    <sheetView workbookViewId="0">
      <selection activeCell="R10" sqref="R10"/>
    </sheetView>
  </sheetViews>
  <sheetFormatPr defaultRowHeight="14.4" x14ac:dyDescent="0.3"/>
  <sheetData>
    <row r="1" spans="1:18" x14ac:dyDescent="0.3">
      <c r="A1" t="s">
        <v>393</v>
      </c>
      <c r="B1" s="4" t="s">
        <v>47</v>
      </c>
      <c r="C1" s="4" t="s">
        <v>48</v>
      </c>
      <c r="D1" s="4" t="s">
        <v>24</v>
      </c>
      <c r="E1" s="4" t="s">
        <v>26</v>
      </c>
      <c r="F1" s="4" t="s">
        <v>49</v>
      </c>
      <c r="G1" s="4" t="s">
        <v>50</v>
      </c>
      <c r="H1" s="4" t="s">
        <v>359</v>
      </c>
      <c r="I1" s="4" t="s">
        <v>51</v>
      </c>
      <c r="J1" s="4" t="s">
        <v>52</v>
      </c>
      <c r="K1" s="4" t="s">
        <v>27</v>
      </c>
      <c r="L1" s="4" t="s">
        <v>29</v>
      </c>
      <c r="M1" s="4" t="s">
        <v>28</v>
      </c>
      <c r="N1" s="4" t="s">
        <v>25</v>
      </c>
      <c r="O1" s="4" t="s">
        <v>53</v>
      </c>
      <c r="P1" s="4" t="s">
        <v>54</v>
      </c>
      <c r="Q1" s="4" t="s">
        <v>55</v>
      </c>
      <c r="R1" s="4" t="s">
        <v>56</v>
      </c>
    </row>
    <row r="2" spans="1:18" x14ac:dyDescent="0.3">
      <c r="A2">
        <v>0.5</v>
      </c>
      <c r="B2">
        <v>0.22116825989727962</v>
      </c>
      <c r="C2">
        <v>0.5406335241933502</v>
      </c>
      <c r="D2">
        <v>9.6822549332809089</v>
      </c>
      <c r="E2">
        <v>0.56520777529304789</v>
      </c>
      <c r="F2">
        <v>31.135576143317031</v>
      </c>
      <c r="G2">
        <v>3.3175238984591946</v>
      </c>
      <c r="H2">
        <v>13.417541100434963</v>
      </c>
      <c r="I2">
        <v>2.0396628412749118</v>
      </c>
      <c r="N2">
        <v>0.2703167620966751</v>
      </c>
      <c r="Q2">
        <v>7.3722753299093211E-2</v>
      </c>
      <c r="R2">
        <v>5.3326124886344086</v>
      </c>
    </row>
    <row r="3" spans="1:18" x14ac:dyDescent="0.3">
      <c r="A3">
        <v>1</v>
      </c>
      <c r="B3">
        <v>0.81095028629002541</v>
      </c>
      <c r="C3">
        <v>1.0566927972870026</v>
      </c>
      <c r="D3">
        <v>11.205858501462165</v>
      </c>
      <c r="E3">
        <v>5.7749490084289681</v>
      </c>
      <c r="F3">
        <v>41.555058609588869</v>
      </c>
      <c r="G3">
        <v>5.013147224338339</v>
      </c>
      <c r="H3">
        <v>24.574251099697737</v>
      </c>
      <c r="I3">
        <v>1.228712554984887</v>
      </c>
      <c r="N3">
        <v>0.34403951539576838</v>
      </c>
      <c r="Q3">
        <v>0.14744550659818642</v>
      </c>
      <c r="R3">
        <v>3.5141179072567761</v>
      </c>
    </row>
    <row r="4" spans="1:18" x14ac:dyDescent="0.3">
      <c r="A4">
        <v>2</v>
      </c>
      <c r="B4">
        <v>0.88467303958911847</v>
      </c>
      <c r="C4">
        <v>3.3420981495588924</v>
      </c>
      <c r="D4">
        <v>26.515616936573856</v>
      </c>
      <c r="E4">
        <v>3.956454427051336</v>
      </c>
      <c r="F4">
        <v>14.277639888924384</v>
      </c>
      <c r="G4">
        <v>2.8014646253655413</v>
      </c>
      <c r="H4">
        <v>29.562824072936372</v>
      </c>
      <c r="I4">
        <v>2.015088590175214</v>
      </c>
      <c r="N4">
        <v>1.4990293170815618</v>
      </c>
      <c r="Q4">
        <v>2.3345538544712849</v>
      </c>
      <c r="R4">
        <v>10.910967488265797</v>
      </c>
    </row>
    <row r="5" spans="1:18" x14ac:dyDescent="0.3">
      <c r="A5">
        <v>4</v>
      </c>
      <c r="B5">
        <v>0.73722753299093202</v>
      </c>
      <c r="C5">
        <v>3.587840660555869</v>
      </c>
      <c r="D5">
        <v>33.642149755486194</v>
      </c>
      <c r="E5">
        <v>19.659400879758191</v>
      </c>
      <c r="F5">
        <v>17.91462905167965</v>
      </c>
      <c r="G5">
        <v>7.4459980832084138</v>
      </c>
      <c r="H5">
        <v>29.783992332833655</v>
      </c>
      <c r="I5">
        <v>3.1946526429607061</v>
      </c>
      <c r="N5">
        <v>1.007544295087607</v>
      </c>
      <c r="Q5">
        <v>0.81095028629002541</v>
      </c>
      <c r="R5">
        <v>10.394908215172144</v>
      </c>
    </row>
    <row r="6" spans="1:18" x14ac:dyDescent="0.3">
      <c r="A6">
        <v>8</v>
      </c>
      <c r="B6">
        <v>0.68807903079153676</v>
      </c>
      <c r="C6">
        <v>1.8430688324773301</v>
      </c>
      <c r="D6">
        <v>13.564986607033148</v>
      </c>
      <c r="E6">
        <v>4.4970879512446862</v>
      </c>
      <c r="F6">
        <v>7.4705723343081116</v>
      </c>
      <c r="G6">
        <v>5.5783549996313857</v>
      </c>
      <c r="H6">
        <v>11.648195021256727</v>
      </c>
      <c r="I6">
        <v>25.139458874990783</v>
      </c>
      <c r="N6">
        <v>0.66350477969183896</v>
      </c>
      <c r="Q6">
        <v>0.61435627749244348</v>
      </c>
      <c r="R6">
        <v>8.8713046469908825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BB36-2EAC-439F-A9EC-6B558366942A}">
  <dimension ref="A4:Q46"/>
  <sheetViews>
    <sheetView topLeftCell="A7" workbookViewId="0">
      <selection activeCell="H32" sqref="H32"/>
    </sheetView>
  </sheetViews>
  <sheetFormatPr defaultRowHeight="14.4" x14ac:dyDescent="0.3"/>
  <cols>
    <col min="1" max="1" width="13.5546875" bestFit="1" customWidth="1"/>
    <col min="2" max="2" width="13.109375" bestFit="1" customWidth="1"/>
  </cols>
  <sheetData>
    <row r="4" spans="17:17" x14ac:dyDescent="0.3">
      <c r="Q4" t="s">
        <v>475</v>
      </c>
    </row>
    <row r="19" spans="1:8" x14ac:dyDescent="0.3">
      <c r="B19" t="s">
        <v>439</v>
      </c>
    </row>
    <row r="20" spans="1:8" x14ac:dyDescent="0.3">
      <c r="A20" t="s">
        <v>467</v>
      </c>
      <c r="B20">
        <v>406.94</v>
      </c>
      <c r="C20" t="s">
        <v>468</v>
      </c>
    </row>
    <row r="21" spans="1:8" x14ac:dyDescent="0.3">
      <c r="A21" t="s">
        <v>465</v>
      </c>
      <c r="B21">
        <v>422.95</v>
      </c>
      <c r="C21" t="s">
        <v>468</v>
      </c>
    </row>
    <row r="23" spans="1:8" x14ac:dyDescent="0.3">
      <c r="B23" t="s">
        <v>462</v>
      </c>
      <c r="C23" t="s">
        <v>463</v>
      </c>
      <c r="D23">
        <v>3</v>
      </c>
      <c r="E23" t="s">
        <v>466</v>
      </c>
      <c r="F23">
        <f>D23/B20</f>
        <v>7.3720941662161503E-3</v>
      </c>
      <c r="G23" t="s">
        <v>396</v>
      </c>
    </row>
    <row r="24" spans="1:8" x14ac:dyDescent="0.3">
      <c r="C24" t="s">
        <v>464</v>
      </c>
      <c r="D24">
        <v>10</v>
      </c>
      <c r="E24" t="s">
        <v>466</v>
      </c>
      <c r="F24">
        <f>D24/B20</f>
        <v>2.4573647220720498E-2</v>
      </c>
      <c r="G24" t="s">
        <v>396</v>
      </c>
    </row>
    <row r="25" spans="1:8" x14ac:dyDescent="0.3">
      <c r="C25" t="s">
        <v>465</v>
      </c>
      <c r="D25">
        <v>30</v>
      </c>
      <c r="E25" t="s">
        <v>466</v>
      </c>
      <c r="F25">
        <f>D25/B21</f>
        <v>7.0930370020096944E-2</v>
      </c>
      <c r="G25" t="s">
        <v>396</v>
      </c>
    </row>
    <row r="27" spans="1:8" x14ac:dyDescent="0.3">
      <c r="B27" t="s">
        <v>470</v>
      </c>
      <c r="C27" t="s">
        <v>471</v>
      </c>
      <c r="F27" t="s">
        <v>476</v>
      </c>
    </row>
    <row r="28" spans="1:8" x14ac:dyDescent="0.3">
      <c r="A28" t="s">
        <v>469</v>
      </c>
      <c r="B28">
        <v>31</v>
      </c>
      <c r="C28">
        <f>B28-B28</f>
        <v>0</v>
      </c>
      <c r="F28">
        <f>B28*24</f>
        <v>744</v>
      </c>
      <c r="G28" t="s">
        <v>477</v>
      </c>
    </row>
    <row r="29" spans="1:8" x14ac:dyDescent="0.3">
      <c r="B29">
        <v>45</v>
      </c>
      <c r="C29">
        <f>B29-B28</f>
        <v>14</v>
      </c>
      <c r="F29">
        <f t="shared" ref="F29:F31" si="0">B29*24</f>
        <v>1080</v>
      </c>
      <c r="G29" t="s">
        <v>478</v>
      </c>
    </row>
    <row r="30" spans="1:8" x14ac:dyDescent="0.3">
      <c r="B30">
        <v>46</v>
      </c>
      <c r="C30">
        <v>15</v>
      </c>
      <c r="F30">
        <f t="shared" si="0"/>
        <v>1104</v>
      </c>
      <c r="H30">
        <f>F30-F28</f>
        <v>360</v>
      </c>
    </row>
    <row r="31" spans="1:8" x14ac:dyDescent="0.3">
      <c r="B31">
        <v>60</v>
      </c>
      <c r="C31">
        <f>B31-B28</f>
        <v>29</v>
      </c>
      <c r="F31">
        <f t="shared" si="0"/>
        <v>1440</v>
      </c>
      <c r="H31">
        <f>F31-F28</f>
        <v>696</v>
      </c>
    </row>
    <row r="32" spans="1:8" x14ac:dyDescent="0.3">
      <c r="A32" t="s">
        <v>473</v>
      </c>
      <c r="B32" t="s">
        <v>474</v>
      </c>
    </row>
    <row r="33" spans="1:9" x14ac:dyDescent="0.3">
      <c r="A33">
        <v>46</v>
      </c>
      <c r="B33" t="s">
        <v>463</v>
      </c>
      <c r="C33" t="s">
        <v>464</v>
      </c>
      <c r="D33" t="s">
        <v>465</v>
      </c>
      <c r="G33" t="s">
        <v>463</v>
      </c>
      <c r="H33" t="s">
        <v>464</v>
      </c>
      <c r="I33" t="s">
        <v>465</v>
      </c>
    </row>
    <row r="34" spans="1:9" x14ac:dyDescent="0.3">
      <c r="A34" t="s">
        <v>24</v>
      </c>
      <c r="D34">
        <v>0.09</v>
      </c>
      <c r="I34">
        <v>0.09</v>
      </c>
    </row>
    <row r="35" spans="1:9" x14ac:dyDescent="0.3">
      <c r="A35" t="s">
        <v>472</v>
      </c>
      <c r="B35">
        <v>0.95</v>
      </c>
      <c r="C35">
        <v>0.51</v>
      </c>
      <c r="G35">
        <v>1.62</v>
      </c>
      <c r="H35">
        <v>0.64</v>
      </c>
    </row>
    <row r="36" spans="1:9" x14ac:dyDescent="0.3">
      <c r="A36">
        <v>60</v>
      </c>
    </row>
    <row r="37" spans="1:9" x14ac:dyDescent="0.3">
      <c r="A37" t="s">
        <v>24</v>
      </c>
      <c r="D37">
        <v>0.05</v>
      </c>
      <c r="I37">
        <v>0.06</v>
      </c>
    </row>
    <row r="38" spans="1:9" x14ac:dyDescent="0.3">
      <c r="A38" t="s">
        <v>472</v>
      </c>
    </row>
    <row r="40" spans="1:9" x14ac:dyDescent="0.3">
      <c r="A40" t="s">
        <v>396</v>
      </c>
    </row>
    <row r="41" spans="1:9" x14ac:dyDescent="0.3">
      <c r="A41">
        <v>46</v>
      </c>
      <c r="B41" t="s">
        <v>463</v>
      </c>
      <c r="C41" t="s">
        <v>464</v>
      </c>
      <c r="D41" t="s">
        <v>465</v>
      </c>
      <c r="G41" t="s">
        <v>463</v>
      </c>
      <c r="H41" t="s">
        <v>464</v>
      </c>
      <c r="I41" t="s">
        <v>465</v>
      </c>
    </row>
    <row r="42" spans="1:9" x14ac:dyDescent="0.3">
      <c r="A42" t="s">
        <v>24</v>
      </c>
      <c r="B42">
        <f>C34*1000/$B$20</f>
        <v>0</v>
      </c>
      <c r="C42">
        <f>C34*1000/$B$20</f>
        <v>0</v>
      </c>
      <c r="D42">
        <f>D34*1000/$B$21</f>
        <v>0.21279111006029083</v>
      </c>
      <c r="G42">
        <f>H34*1000/$B$20</f>
        <v>0</v>
      </c>
      <c r="H42">
        <f>H34*1000/$B$20</f>
        <v>0</v>
      </c>
      <c r="I42">
        <f>I34*1000/$B$21</f>
        <v>0.21279111006029083</v>
      </c>
    </row>
    <row r="43" spans="1:9" x14ac:dyDescent="0.3">
      <c r="A43" t="s">
        <v>472</v>
      </c>
      <c r="B43">
        <f t="shared" ref="B43:C46" si="1">B35*1000/$B$20</f>
        <v>2.3344964859684474</v>
      </c>
      <c r="C43">
        <f>C35*1000/$B$20</f>
        <v>1.2532560082567454</v>
      </c>
      <c r="D43">
        <f t="shared" ref="D43:D46" si="2">D35*1000/$B$21</f>
        <v>0</v>
      </c>
      <c r="G43">
        <f t="shared" ref="G43" si="3">G35*1000/$B$20</f>
        <v>3.9809308497567208</v>
      </c>
      <c r="H43">
        <f>H35*1000/$B$20</f>
        <v>1.5727134221261119</v>
      </c>
      <c r="I43">
        <f>I35*1000/$B$21</f>
        <v>0</v>
      </c>
    </row>
    <row r="44" spans="1:9" x14ac:dyDescent="0.3">
      <c r="A44">
        <v>60</v>
      </c>
      <c r="B44">
        <f t="shared" si="1"/>
        <v>0</v>
      </c>
      <c r="C44">
        <f t="shared" si="1"/>
        <v>0</v>
      </c>
      <c r="D44">
        <f t="shared" si="2"/>
        <v>0</v>
      </c>
      <c r="G44">
        <f t="shared" ref="G44:H44" si="4">G36*1000/$B$20</f>
        <v>0</v>
      </c>
      <c r="H44">
        <f t="shared" si="4"/>
        <v>0</v>
      </c>
      <c r="I44">
        <f t="shared" ref="I44:I46" si="5">I36*1000/$B$21</f>
        <v>0</v>
      </c>
    </row>
    <row r="45" spans="1:9" x14ac:dyDescent="0.3">
      <c r="A45" t="s">
        <v>24</v>
      </c>
      <c r="B45">
        <f t="shared" si="1"/>
        <v>0</v>
      </c>
      <c r="C45">
        <f t="shared" si="1"/>
        <v>0</v>
      </c>
      <c r="D45">
        <f t="shared" si="2"/>
        <v>0.11821728336682823</v>
      </c>
      <c r="G45">
        <f t="shared" ref="G45:H45" si="6">G37*1000/$B$20</f>
        <v>0</v>
      </c>
      <c r="H45">
        <f t="shared" si="6"/>
        <v>0</v>
      </c>
      <c r="I45">
        <f t="shared" si="5"/>
        <v>0.14186074004019389</v>
      </c>
    </row>
    <row r="46" spans="1:9" x14ac:dyDescent="0.3">
      <c r="A46" t="s">
        <v>472</v>
      </c>
      <c r="B46">
        <f t="shared" si="1"/>
        <v>0</v>
      </c>
      <c r="C46">
        <f t="shared" si="1"/>
        <v>0</v>
      </c>
      <c r="D46">
        <f t="shared" si="2"/>
        <v>0</v>
      </c>
      <c r="G46">
        <f t="shared" ref="G46:H46" si="7">G38*1000/$B$20</f>
        <v>0</v>
      </c>
      <c r="H46">
        <f t="shared" si="7"/>
        <v>0</v>
      </c>
      <c r="I46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C029-5301-40CB-9617-8DFDE5A7564E}">
  <dimension ref="A1:F13"/>
  <sheetViews>
    <sheetView topLeftCell="C1" workbookViewId="0">
      <selection activeCell="K11" sqref="K11"/>
    </sheetView>
  </sheetViews>
  <sheetFormatPr defaultRowHeight="14.4" x14ac:dyDescent="0.3"/>
  <sheetData>
    <row r="1" spans="1:6" x14ac:dyDescent="0.3">
      <c r="A1" t="s">
        <v>426</v>
      </c>
      <c r="B1" t="s">
        <v>460</v>
      </c>
      <c r="C1" t="s">
        <v>433</v>
      </c>
      <c r="D1" t="s">
        <v>458</v>
      </c>
      <c r="E1" t="s">
        <v>456</v>
      </c>
      <c r="F1" t="s">
        <v>454</v>
      </c>
    </row>
    <row r="2" spans="1:6" x14ac:dyDescent="0.3">
      <c r="A2" t="s">
        <v>463</v>
      </c>
      <c r="B2">
        <v>360</v>
      </c>
      <c r="C2">
        <v>5</v>
      </c>
      <c r="D2">
        <v>0</v>
      </c>
      <c r="E2">
        <v>0</v>
      </c>
      <c r="F2">
        <v>2.3344964859684474</v>
      </c>
    </row>
    <row r="3" spans="1:6" x14ac:dyDescent="0.3">
      <c r="A3" t="s">
        <v>464</v>
      </c>
      <c r="B3">
        <v>360</v>
      </c>
      <c r="C3">
        <v>5</v>
      </c>
      <c r="D3">
        <v>0</v>
      </c>
      <c r="E3">
        <v>0</v>
      </c>
      <c r="F3">
        <v>1.2532560082567454</v>
      </c>
    </row>
    <row r="4" spans="1:6" x14ac:dyDescent="0.3">
      <c r="A4" t="s">
        <v>465</v>
      </c>
      <c r="B4">
        <v>360</v>
      </c>
      <c r="C4">
        <v>5</v>
      </c>
      <c r="D4">
        <v>0</v>
      </c>
      <c r="E4">
        <v>0.21279111006029083</v>
      </c>
      <c r="F4">
        <v>0</v>
      </c>
    </row>
    <row r="5" spans="1:6" x14ac:dyDescent="0.3">
      <c r="A5" t="s">
        <v>463</v>
      </c>
      <c r="B5">
        <v>360</v>
      </c>
      <c r="C5">
        <v>10</v>
      </c>
      <c r="D5">
        <v>0</v>
      </c>
      <c r="E5">
        <v>0</v>
      </c>
      <c r="F5">
        <v>3.9809308497567208</v>
      </c>
    </row>
    <row r="6" spans="1:6" x14ac:dyDescent="0.3">
      <c r="A6" t="s">
        <v>464</v>
      </c>
      <c r="B6">
        <v>360</v>
      </c>
      <c r="C6">
        <v>10</v>
      </c>
      <c r="D6">
        <v>0</v>
      </c>
      <c r="E6">
        <v>0</v>
      </c>
      <c r="F6">
        <v>1.5727134221261119</v>
      </c>
    </row>
    <row r="7" spans="1:6" x14ac:dyDescent="0.3">
      <c r="A7" t="s">
        <v>465</v>
      </c>
      <c r="B7">
        <v>360</v>
      </c>
      <c r="C7">
        <v>10</v>
      </c>
      <c r="D7">
        <v>0</v>
      </c>
      <c r="E7">
        <v>0.21279111006029083</v>
      </c>
      <c r="F7">
        <v>0</v>
      </c>
    </row>
    <row r="8" spans="1:6" x14ac:dyDescent="0.3">
      <c r="A8" t="s">
        <v>463</v>
      </c>
      <c r="B8">
        <v>696</v>
      </c>
      <c r="C8">
        <v>5</v>
      </c>
      <c r="D8">
        <v>0</v>
      </c>
      <c r="E8">
        <v>0</v>
      </c>
      <c r="F8">
        <v>0</v>
      </c>
    </row>
    <row r="9" spans="1:6" x14ac:dyDescent="0.3">
      <c r="A9" t="s">
        <v>464</v>
      </c>
      <c r="B9">
        <v>696</v>
      </c>
      <c r="C9">
        <v>5</v>
      </c>
      <c r="D9">
        <v>0</v>
      </c>
      <c r="E9">
        <v>0</v>
      </c>
      <c r="F9">
        <v>0</v>
      </c>
    </row>
    <row r="10" spans="1:6" x14ac:dyDescent="0.3">
      <c r="A10" t="s">
        <v>465</v>
      </c>
      <c r="B10">
        <v>696</v>
      </c>
      <c r="C10">
        <v>5</v>
      </c>
      <c r="D10">
        <v>0</v>
      </c>
      <c r="E10">
        <v>0.11821728336682823</v>
      </c>
      <c r="F10">
        <v>0</v>
      </c>
    </row>
    <row r="11" spans="1:6" x14ac:dyDescent="0.3">
      <c r="A11" t="s">
        <v>463</v>
      </c>
      <c r="B11">
        <v>696</v>
      </c>
      <c r="C11">
        <v>10</v>
      </c>
      <c r="D11">
        <v>0</v>
      </c>
      <c r="E11">
        <v>0</v>
      </c>
      <c r="F11">
        <v>0</v>
      </c>
    </row>
    <row r="12" spans="1:6" x14ac:dyDescent="0.3">
      <c r="A12" t="s">
        <v>464</v>
      </c>
      <c r="B12">
        <v>696</v>
      </c>
      <c r="C12">
        <v>10</v>
      </c>
      <c r="D12">
        <v>0</v>
      </c>
      <c r="E12">
        <v>0</v>
      </c>
      <c r="F12">
        <v>0</v>
      </c>
    </row>
    <row r="13" spans="1:6" x14ac:dyDescent="0.3">
      <c r="A13" t="s">
        <v>465</v>
      </c>
      <c r="B13">
        <v>696</v>
      </c>
      <c r="C13">
        <v>10</v>
      </c>
      <c r="D13">
        <v>0</v>
      </c>
      <c r="E13">
        <v>0.14186074004019389</v>
      </c>
      <c r="F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26C1-112D-4C2C-9E55-6F9724F62989}">
  <dimension ref="A1:S28"/>
  <sheetViews>
    <sheetView workbookViewId="0">
      <selection activeCell="D16" sqref="D16"/>
    </sheetView>
  </sheetViews>
  <sheetFormatPr defaultRowHeight="14.4" x14ac:dyDescent="0.3"/>
  <sheetData>
    <row r="1" spans="1:19" x14ac:dyDescent="0.3">
      <c r="B1">
        <f>(360*1000)/406.93/30</f>
        <v>29.489101319637282</v>
      </c>
      <c r="C1" t="s">
        <v>481</v>
      </c>
    </row>
    <row r="2" spans="1:19" x14ac:dyDescent="0.3">
      <c r="C2" t="s">
        <v>479</v>
      </c>
      <c r="D2" t="s">
        <v>480</v>
      </c>
      <c r="E2" t="s">
        <v>482</v>
      </c>
      <c r="Q2" t="s">
        <v>479</v>
      </c>
      <c r="R2" t="s">
        <v>480</v>
      </c>
      <c r="S2" t="s">
        <v>482</v>
      </c>
    </row>
    <row r="3" spans="1:19" x14ac:dyDescent="0.3">
      <c r="A3" t="s">
        <v>463</v>
      </c>
      <c r="B3">
        <v>34</v>
      </c>
      <c r="C3">
        <v>2.5000000000000001E-2</v>
      </c>
      <c r="D3">
        <v>12.4</v>
      </c>
      <c r="O3" t="s">
        <v>463</v>
      </c>
      <c r="P3">
        <v>34</v>
      </c>
      <c r="R3">
        <v>0.02</v>
      </c>
    </row>
    <row r="4" spans="1:19" x14ac:dyDescent="0.3">
      <c r="B4">
        <v>67.8</v>
      </c>
      <c r="C4">
        <v>1.2999999999999999E-2</v>
      </c>
      <c r="D4">
        <v>28.8</v>
      </c>
      <c r="P4">
        <v>67.8</v>
      </c>
      <c r="R4">
        <v>0.06</v>
      </c>
    </row>
    <row r="5" spans="1:19" x14ac:dyDescent="0.3">
      <c r="A5" t="s">
        <v>464</v>
      </c>
      <c r="B5">
        <v>34</v>
      </c>
      <c r="D5">
        <v>5.8000000000000003E-2</v>
      </c>
      <c r="O5" t="s">
        <v>464</v>
      </c>
      <c r="P5">
        <v>34</v>
      </c>
    </row>
    <row r="6" spans="1:19" x14ac:dyDescent="0.3">
      <c r="B6">
        <v>67.8</v>
      </c>
      <c r="D6">
        <v>0.12</v>
      </c>
      <c r="P6">
        <v>67.8</v>
      </c>
    </row>
    <row r="7" spans="1:19" x14ac:dyDescent="0.3">
      <c r="A7" t="s">
        <v>465</v>
      </c>
      <c r="B7">
        <v>34</v>
      </c>
      <c r="C7">
        <v>0.41</v>
      </c>
      <c r="D7">
        <v>1.24</v>
      </c>
      <c r="E7">
        <v>0.02</v>
      </c>
      <c r="O7" t="s">
        <v>465</v>
      </c>
      <c r="P7">
        <v>34</v>
      </c>
    </row>
    <row r="8" spans="1:19" x14ac:dyDescent="0.3">
      <c r="B8">
        <v>67.8</v>
      </c>
      <c r="C8">
        <v>0.48</v>
      </c>
      <c r="D8">
        <v>2.1</v>
      </c>
      <c r="E8">
        <v>0.01</v>
      </c>
      <c r="P8">
        <v>67.8</v>
      </c>
      <c r="R8">
        <v>0.03</v>
      </c>
    </row>
    <row r="11" spans="1:19" x14ac:dyDescent="0.3">
      <c r="A11" t="s">
        <v>422</v>
      </c>
      <c r="B11">
        <v>406.93</v>
      </c>
      <c r="C11" t="s">
        <v>483</v>
      </c>
      <c r="D11" t="s">
        <v>484</v>
      </c>
      <c r="E11">
        <f>(138+168)/2</f>
        <v>153</v>
      </c>
    </row>
    <row r="12" spans="1:19" x14ac:dyDescent="0.3">
      <c r="B12">
        <v>422.95</v>
      </c>
    </row>
    <row r="13" spans="1:19" x14ac:dyDescent="0.3">
      <c r="C13" t="s">
        <v>396</v>
      </c>
      <c r="Q13" t="s">
        <v>396</v>
      </c>
    </row>
    <row r="14" spans="1:19" x14ac:dyDescent="0.3">
      <c r="C14" t="s">
        <v>479</v>
      </c>
      <c r="D14" t="s">
        <v>480</v>
      </c>
      <c r="E14" t="s">
        <v>482</v>
      </c>
      <c r="Q14" t="s">
        <v>479</v>
      </c>
      <c r="R14" t="s">
        <v>480</v>
      </c>
      <c r="S14" t="s">
        <v>482</v>
      </c>
    </row>
    <row r="15" spans="1:19" x14ac:dyDescent="0.3">
      <c r="A15" t="s">
        <v>463</v>
      </c>
      <c r="B15">
        <v>34</v>
      </c>
      <c r="C15">
        <f>(C3*10^3)/$B$11</f>
        <v>6.143562774924434E-2</v>
      </c>
      <c r="D15">
        <f t="shared" ref="D15:E15" si="0">(D3*10^3)/$B$11</f>
        <v>30.472071363625194</v>
      </c>
      <c r="E15">
        <f t="shared" si="0"/>
        <v>0</v>
      </c>
      <c r="O15" t="s">
        <v>463</v>
      </c>
      <c r="P15">
        <v>34</v>
      </c>
      <c r="Q15">
        <f>(Q3*10^3)/$B$11</f>
        <v>0</v>
      </c>
      <c r="R15">
        <f>(R3*10^3)/$B$11</f>
        <v>4.9148502199395476E-2</v>
      </c>
      <c r="S15">
        <f t="shared" ref="S15" si="1">(S3*10^3)/$B$11</f>
        <v>0</v>
      </c>
    </row>
    <row r="16" spans="1:19" x14ac:dyDescent="0.3">
      <c r="B16">
        <v>67.8</v>
      </c>
      <c r="C16">
        <f t="shared" ref="C16:E18" si="2">(C4*10^3)/$B$11</f>
        <v>3.1946526429607054E-2</v>
      </c>
      <c r="D16">
        <f>(D4*10^3)/$B$11</f>
        <v>70.773843167129485</v>
      </c>
      <c r="E16">
        <f t="shared" si="2"/>
        <v>0</v>
      </c>
      <c r="P16">
        <v>67.8</v>
      </c>
      <c r="Q16">
        <f t="shared" ref="Q16:S16" si="3">(Q4*10^3)/$B$11</f>
        <v>0</v>
      </c>
      <c r="R16">
        <f>(R4*10^3)/$B$11</f>
        <v>0.14744550659818642</v>
      </c>
      <c r="S16">
        <f t="shared" si="3"/>
        <v>0</v>
      </c>
    </row>
    <row r="17" spans="1:19" x14ac:dyDescent="0.3">
      <c r="A17" t="s">
        <v>464</v>
      </c>
      <c r="B17">
        <v>34</v>
      </c>
      <c r="C17">
        <f t="shared" si="2"/>
        <v>0</v>
      </c>
      <c r="D17">
        <f>(D5*10^3)/$B$11</f>
        <v>0.14253065637824688</v>
      </c>
      <c r="E17">
        <f t="shared" si="2"/>
        <v>0</v>
      </c>
      <c r="O17" t="s">
        <v>464</v>
      </c>
      <c r="P17">
        <v>34</v>
      </c>
      <c r="Q17">
        <f t="shared" ref="Q17:S17" si="4">(Q5*10^3)/$B$11</f>
        <v>0</v>
      </c>
      <c r="R17">
        <f t="shared" si="4"/>
        <v>0</v>
      </c>
      <c r="S17">
        <f t="shared" si="4"/>
        <v>0</v>
      </c>
    </row>
    <row r="18" spans="1:19" x14ac:dyDescent="0.3">
      <c r="B18">
        <v>67.8</v>
      </c>
      <c r="C18">
        <f t="shared" si="2"/>
        <v>0</v>
      </c>
      <c r="D18">
        <f t="shared" si="2"/>
        <v>0.29489101319637284</v>
      </c>
      <c r="E18">
        <f t="shared" si="2"/>
        <v>0</v>
      </c>
      <c r="P18">
        <v>67.8</v>
      </c>
      <c r="Q18">
        <f t="shared" ref="Q18:S18" si="5">(Q6*10^3)/$B$11</f>
        <v>0</v>
      </c>
      <c r="R18">
        <f t="shared" si="5"/>
        <v>0</v>
      </c>
      <c r="S18">
        <f t="shared" si="5"/>
        <v>0</v>
      </c>
    </row>
    <row r="19" spans="1:19" x14ac:dyDescent="0.3">
      <c r="A19" t="s">
        <v>465</v>
      </c>
      <c r="B19">
        <v>34</v>
      </c>
      <c r="C19">
        <f>(C7*10^3)/$B$12</f>
        <v>0.96938172360799146</v>
      </c>
      <c r="D19">
        <f t="shared" ref="D19:E19" si="6">(D7*10^3)/$B$12</f>
        <v>2.9317886274973404</v>
      </c>
      <c r="E19">
        <f t="shared" si="6"/>
        <v>4.7286913346731296E-2</v>
      </c>
      <c r="O19" t="s">
        <v>465</v>
      </c>
      <c r="P19">
        <v>34</v>
      </c>
      <c r="Q19">
        <f>(Q7*10^3)/$B$12</f>
        <v>0</v>
      </c>
      <c r="R19">
        <f t="shared" ref="R19:S19" si="7">(R7*10^3)/$B$12</f>
        <v>0</v>
      </c>
      <c r="S19">
        <f t="shared" si="7"/>
        <v>0</v>
      </c>
    </row>
    <row r="20" spans="1:19" x14ac:dyDescent="0.3">
      <c r="B20">
        <v>67.8</v>
      </c>
      <c r="C20">
        <f>(C8*10^3)/$B$12</f>
        <v>1.1348859203215511</v>
      </c>
      <c r="D20">
        <f t="shared" ref="D20:E20" si="8">(D8*10^3)/$B$12</f>
        <v>4.9651259014067861</v>
      </c>
      <c r="E20">
        <f t="shared" si="8"/>
        <v>2.3643456673365648E-2</v>
      </c>
      <c r="P20">
        <v>67.8</v>
      </c>
      <c r="Q20">
        <f>(Q8*10^3)/$B$12</f>
        <v>0</v>
      </c>
      <c r="R20">
        <f>(R8*10^3)/$B$12</f>
        <v>7.0930370020096944E-2</v>
      </c>
      <c r="S20">
        <f t="shared" ref="S20" si="9">(S8*10^3)/$B$12</f>
        <v>0</v>
      </c>
    </row>
    <row r="22" spans="1:19" x14ac:dyDescent="0.3">
      <c r="A22" t="s">
        <v>485</v>
      </c>
    </row>
    <row r="28" spans="1:19" x14ac:dyDescent="0.3">
      <c r="D28" t="s">
        <v>487</v>
      </c>
      <c r="E28">
        <v>0.97899999999999998</v>
      </c>
      <c r="F28">
        <f>E28*0.7</f>
        <v>0.68529999999999991</v>
      </c>
      <c r="G28">
        <f>E28*0.3</f>
        <v>0.29369999999999996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0AD1-405D-4E73-BA85-59D98A2ED619}">
  <dimension ref="A1:F13"/>
  <sheetViews>
    <sheetView workbookViewId="0">
      <selection activeCell="E4" sqref="E4"/>
    </sheetView>
  </sheetViews>
  <sheetFormatPr defaultRowHeight="14.4" x14ac:dyDescent="0.3"/>
  <sheetData>
    <row r="1" spans="1:6" x14ac:dyDescent="0.3">
      <c r="A1" t="s">
        <v>426</v>
      </c>
      <c r="B1" t="s">
        <v>460</v>
      </c>
      <c r="C1" t="s">
        <v>486</v>
      </c>
      <c r="D1" t="s">
        <v>458</v>
      </c>
      <c r="E1" t="s">
        <v>456</v>
      </c>
      <c r="F1" t="s">
        <v>454</v>
      </c>
    </row>
    <row r="2" spans="1:6" x14ac:dyDescent="0.3">
      <c r="A2" t="s">
        <v>463</v>
      </c>
      <c r="B2">
        <v>744</v>
      </c>
      <c r="C2">
        <v>34</v>
      </c>
      <c r="D2">
        <v>0</v>
      </c>
      <c r="E2">
        <v>6.143562774924434E-2</v>
      </c>
      <c r="F2">
        <v>30.472071363625194</v>
      </c>
    </row>
    <row r="3" spans="1:6" x14ac:dyDescent="0.3">
      <c r="B3">
        <v>1440</v>
      </c>
      <c r="C3">
        <v>34</v>
      </c>
      <c r="D3">
        <v>0</v>
      </c>
      <c r="E3">
        <v>0</v>
      </c>
      <c r="F3">
        <v>4.9148502199395476E-2</v>
      </c>
    </row>
    <row r="4" spans="1:6" x14ac:dyDescent="0.3">
      <c r="B4">
        <v>744</v>
      </c>
      <c r="C4">
        <v>67.8</v>
      </c>
      <c r="D4">
        <v>0</v>
      </c>
      <c r="E4">
        <v>3.1946526429607054E-2</v>
      </c>
      <c r="F4">
        <v>70.773843167129485</v>
      </c>
    </row>
    <row r="5" spans="1:6" x14ac:dyDescent="0.3">
      <c r="B5">
        <v>1440</v>
      </c>
      <c r="C5">
        <v>67.8</v>
      </c>
      <c r="D5">
        <v>0</v>
      </c>
      <c r="E5">
        <v>0</v>
      </c>
      <c r="F5">
        <v>0.14744550659818642</v>
      </c>
    </row>
    <row r="6" spans="1:6" x14ac:dyDescent="0.3">
      <c r="A6" t="s">
        <v>464</v>
      </c>
      <c r="B6">
        <v>744</v>
      </c>
      <c r="C6">
        <v>34</v>
      </c>
      <c r="D6">
        <v>0</v>
      </c>
      <c r="E6">
        <v>0</v>
      </c>
      <c r="F6">
        <v>0.14253065637824688</v>
      </c>
    </row>
    <row r="7" spans="1:6" x14ac:dyDescent="0.3">
      <c r="B7">
        <v>1440</v>
      </c>
      <c r="C7">
        <v>34</v>
      </c>
      <c r="D7">
        <v>0</v>
      </c>
      <c r="E7">
        <v>0</v>
      </c>
      <c r="F7">
        <v>0</v>
      </c>
    </row>
    <row r="8" spans="1:6" x14ac:dyDescent="0.3">
      <c r="B8">
        <v>744</v>
      </c>
      <c r="C8">
        <v>67.8</v>
      </c>
      <c r="D8">
        <v>0</v>
      </c>
      <c r="E8">
        <v>0</v>
      </c>
      <c r="F8">
        <v>0.29489101319637284</v>
      </c>
    </row>
    <row r="9" spans="1:6" x14ac:dyDescent="0.3">
      <c r="B9">
        <v>1440</v>
      </c>
      <c r="C9">
        <v>67.8</v>
      </c>
      <c r="D9">
        <v>0</v>
      </c>
      <c r="E9">
        <v>0</v>
      </c>
      <c r="F9">
        <v>0</v>
      </c>
    </row>
    <row r="10" spans="1:6" x14ac:dyDescent="0.3">
      <c r="A10" t="s">
        <v>465</v>
      </c>
      <c r="B10">
        <v>744</v>
      </c>
      <c r="C10">
        <v>34</v>
      </c>
      <c r="D10">
        <v>4.7286913346731296E-2</v>
      </c>
      <c r="E10">
        <v>0.96938172360799146</v>
      </c>
      <c r="F10">
        <v>2.9317886274973404</v>
      </c>
    </row>
    <row r="11" spans="1:6" x14ac:dyDescent="0.3">
      <c r="B11">
        <v>1440</v>
      </c>
      <c r="C11">
        <v>34</v>
      </c>
      <c r="D11">
        <v>0</v>
      </c>
      <c r="F11">
        <v>0</v>
      </c>
    </row>
    <row r="12" spans="1:6" x14ac:dyDescent="0.3">
      <c r="B12">
        <v>744</v>
      </c>
      <c r="C12">
        <v>67.8</v>
      </c>
      <c r="D12">
        <v>2.3643456673365648E-2</v>
      </c>
      <c r="E12">
        <v>1.1348859203215511</v>
      </c>
      <c r="F12">
        <v>4.9651259014067861</v>
      </c>
    </row>
    <row r="13" spans="1:6" x14ac:dyDescent="0.3">
      <c r="B13">
        <v>1440</v>
      </c>
      <c r="C13">
        <v>67.8</v>
      </c>
      <c r="D13">
        <v>0</v>
      </c>
      <c r="E13">
        <v>0</v>
      </c>
      <c r="F13">
        <v>7.0930370020096944E-2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830A-807C-40C7-AEBB-982FA55706ED}">
  <dimension ref="C2:I33"/>
  <sheetViews>
    <sheetView workbookViewId="0">
      <selection activeCell="M18" sqref="M18"/>
    </sheetView>
  </sheetViews>
  <sheetFormatPr defaultRowHeight="14.4" x14ac:dyDescent="0.3"/>
  <cols>
    <col min="3" max="3" width="17.44140625" customWidth="1"/>
  </cols>
  <sheetData>
    <row r="2" spans="3:9" x14ac:dyDescent="0.3">
      <c r="E2" t="s">
        <v>488</v>
      </c>
    </row>
    <row r="3" spans="3:9" x14ac:dyDescent="0.3">
      <c r="D3" t="s">
        <v>489</v>
      </c>
      <c r="E3">
        <v>1</v>
      </c>
      <c r="F3">
        <v>6</v>
      </c>
      <c r="G3" t="s">
        <v>490</v>
      </c>
      <c r="H3">
        <v>1</v>
      </c>
      <c r="I3">
        <v>6</v>
      </c>
    </row>
    <row r="4" spans="3:9" x14ac:dyDescent="0.3">
      <c r="D4" t="s">
        <v>498</v>
      </c>
    </row>
    <row r="5" spans="3:9" x14ac:dyDescent="0.3">
      <c r="C5" s="1" t="s">
        <v>335</v>
      </c>
      <c r="D5" s="1" t="s">
        <v>491</v>
      </c>
    </row>
    <row r="6" spans="3:9" x14ac:dyDescent="0.3">
      <c r="C6" s="1"/>
      <c r="D6" s="1">
        <v>6</v>
      </c>
      <c r="E6">
        <v>4.53</v>
      </c>
      <c r="F6">
        <v>3.39</v>
      </c>
      <c r="H6">
        <v>5.15</v>
      </c>
      <c r="I6">
        <v>2.5499999999999998</v>
      </c>
    </row>
    <row r="7" spans="3:9" x14ac:dyDescent="0.3">
      <c r="C7" s="1"/>
      <c r="D7" s="1">
        <v>12</v>
      </c>
      <c r="E7">
        <v>1.85</v>
      </c>
      <c r="F7">
        <v>1.63</v>
      </c>
      <c r="H7">
        <v>5.4</v>
      </c>
      <c r="I7">
        <v>4</v>
      </c>
    </row>
    <row r="8" spans="3:9" x14ac:dyDescent="0.3">
      <c r="C8" s="1"/>
      <c r="D8" s="1">
        <v>24</v>
      </c>
      <c r="E8">
        <v>1.82</v>
      </c>
      <c r="F8">
        <v>1.85</v>
      </c>
      <c r="H8">
        <v>4.76</v>
      </c>
      <c r="I8">
        <v>5.48</v>
      </c>
    </row>
    <row r="9" spans="3:9" x14ac:dyDescent="0.3">
      <c r="C9" s="1"/>
      <c r="D9" s="1">
        <v>48</v>
      </c>
      <c r="E9">
        <v>0.76</v>
      </c>
      <c r="F9">
        <v>87</v>
      </c>
      <c r="H9">
        <v>2.62</v>
      </c>
      <c r="I9">
        <v>5.0599999999999996</v>
      </c>
    </row>
    <row r="10" spans="3:9" x14ac:dyDescent="0.3">
      <c r="C10" s="1"/>
      <c r="D10" s="1">
        <v>72</v>
      </c>
      <c r="E10">
        <v>0.44</v>
      </c>
      <c r="F10">
        <v>0.48</v>
      </c>
      <c r="H10">
        <v>1.01</v>
      </c>
      <c r="I10">
        <v>1.31</v>
      </c>
    </row>
    <row r="11" spans="3:9" x14ac:dyDescent="0.3">
      <c r="C11" s="1"/>
      <c r="D11" s="1">
        <v>96</v>
      </c>
      <c r="E11">
        <v>0.3</v>
      </c>
      <c r="F11">
        <v>0.3</v>
      </c>
      <c r="H11">
        <v>0.54</v>
      </c>
      <c r="I11">
        <v>0.72</v>
      </c>
    </row>
    <row r="12" spans="3:9" x14ac:dyDescent="0.3">
      <c r="C12" s="1"/>
      <c r="D12" s="1" t="s">
        <v>33</v>
      </c>
      <c r="E12">
        <v>9.6999999999999993</v>
      </c>
      <c r="F12">
        <v>8.51</v>
      </c>
      <c r="H12">
        <v>19.489999999999998</v>
      </c>
      <c r="I12">
        <v>19.12</v>
      </c>
    </row>
    <row r="13" spans="3:9" x14ac:dyDescent="0.3">
      <c r="C13" s="1"/>
      <c r="D13" s="1"/>
    </row>
    <row r="14" spans="3:9" x14ac:dyDescent="0.3">
      <c r="C14" s="1" t="s">
        <v>492</v>
      </c>
      <c r="D14" s="1" t="s">
        <v>491</v>
      </c>
    </row>
    <row r="15" spans="3:9" x14ac:dyDescent="0.3">
      <c r="C15" s="1"/>
      <c r="D15" s="1">
        <v>24</v>
      </c>
      <c r="E15">
        <v>84.91</v>
      </c>
      <c r="F15">
        <v>71.52</v>
      </c>
      <c r="H15">
        <v>49.56</v>
      </c>
      <c r="I15">
        <v>35.75</v>
      </c>
    </row>
    <row r="16" spans="3:9" x14ac:dyDescent="0.3">
      <c r="C16" s="1"/>
      <c r="D16" s="1">
        <v>48</v>
      </c>
      <c r="E16">
        <v>6.26</v>
      </c>
      <c r="F16">
        <v>8.09</v>
      </c>
      <c r="H16">
        <v>19.22</v>
      </c>
      <c r="I16">
        <v>22.69</v>
      </c>
    </row>
    <row r="17" spans="3:9" x14ac:dyDescent="0.3">
      <c r="C17" s="1"/>
      <c r="D17" s="1">
        <v>72</v>
      </c>
      <c r="E17">
        <v>1.1100000000000001</v>
      </c>
      <c r="F17">
        <v>1.41</v>
      </c>
      <c r="H17">
        <v>3.67</v>
      </c>
      <c r="I17">
        <v>5.96</v>
      </c>
    </row>
    <row r="18" spans="3:9" x14ac:dyDescent="0.3">
      <c r="C18" s="1"/>
      <c r="D18" s="1">
        <v>96</v>
      </c>
      <c r="E18">
        <v>0.51</v>
      </c>
      <c r="F18">
        <v>0.5</v>
      </c>
      <c r="H18">
        <v>1.67</v>
      </c>
      <c r="I18">
        <v>3.1</v>
      </c>
    </row>
    <row r="19" spans="3:9" x14ac:dyDescent="0.3">
      <c r="C19" s="1"/>
      <c r="D19" s="1" t="s">
        <v>33</v>
      </c>
      <c r="E19">
        <v>93.03</v>
      </c>
      <c r="F19">
        <v>81.52</v>
      </c>
      <c r="H19">
        <v>74.12</v>
      </c>
      <c r="I19">
        <v>67.5</v>
      </c>
    </row>
    <row r="21" spans="3:9" x14ac:dyDescent="0.3">
      <c r="C21" t="s">
        <v>493</v>
      </c>
    </row>
    <row r="22" spans="3:9" x14ac:dyDescent="0.3">
      <c r="E22" t="s">
        <v>497</v>
      </c>
    </row>
    <row r="23" spans="3:9" x14ac:dyDescent="0.3">
      <c r="C23" s="1" t="s">
        <v>494</v>
      </c>
      <c r="D23" s="1">
        <v>24</v>
      </c>
      <c r="E23">
        <v>16.579999999999998</v>
      </c>
      <c r="F23">
        <v>29.3</v>
      </c>
      <c r="H23">
        <v>1.24</v>
      </c>
      <c r="I23">
        <v>7</v>
      </c>
    </row>
    <row r="24" spans="3:9" x14ac:dyDescent="0.3">
      <c r="C24" s="1"/>
      <c r="D24" s="1">
        <v>48</v>
      </c>
      <c r="E24">
        <v>7.0000000000000007E-2</v>
      </c>
      <c r="F24">
        <v>0.1</v>
      </c>
      <c r="H24">
        <v>0.19</v>
      </c>
      <c r="I24">
        <v>0.23</v>
      </c>
    </row>
    <row r="25" spans="3:9" x14ac:dyDescent="0.3">
      <c r="C25" s="1"/>
      <c r="D25" s="1">
        <v>72</v>
      </c>
      <c r="E25">
        <v>0.15</v>
      </c>
      <c r="F25">
        <v>0.01</v>
      </c>
      <c r="H25">
        <v>0.01</v>
      </c>
    </row>
    <row r="26" spans="3:9" x14ac:dyDescent="0.3">
      <c r="C26" s="1"/>
      <c r="D26" s="1">
        <v>96</v>
      </c>
      <c r="E26" t="s">
        <v>496</v>
      </c>
      <c r="F26" t="s">
        <v>496</v>
      </c>
      <c r="H26" t="s">
        <v>496</v>
      </c>
    </row>
    <row r="27" spans="3:9" x14ac:dyDescent="0.3">
      <c r="C27" s="1"/>
      <c r="D27" s="1"/>
      <c r="E27">
        <v>16.795000000000002</v>
      </c>
      <c r="F27">
        <v>29.41</v>
      </c>
      <c r="H27">
        <v>1.44</v>
      </c>
      <c r="I27">
        <v>7.24</v>
      </c>
    </row>
    <row r="28" spans="3:9" x14ac:dyDescent="0.3">
      <c r="C28" s="1"/>
      <c r="D28" s="1"/>
    </row>
    <row r="29" spans="3:9" x14ac:dyDescent="0.3">
      <c r="C29" s="1" t="s">
        <v>495</v>
      </c>
      <c r="D29" s="1">
        <v>24</v>
      </c>
      <c r="E29">
        <v>0.72</v>
      </c>
      <c r="F29">
        <v>2.2200000000000002</v>
      </c>
      <c r="H29">
        <v>0.22</v>
      </c>
      <c r="I29">
        <v>1.05</v>
      </c>
    </row>
    <row r="30" spans="3:9" x14ac:dyDescent="0.3">
      <c r="C30" s="1"/>
      <c r="D30" s="1">
        <v>48</v>
      </c>
      <c r="F30">
        <v>0.01</v>
      </c>
      <c r="H30">
        <v>7.4999999999999997E-2</v>
      </c>
      <c r="I30">
        <v>7.0000000000000007E-2</v>
      </c>
    </row>
    <row r="31" spans="3:9" x14ac:dyDescent="0.3">
      <c r="C31" s="1"/>
      <c r="D31" s="1">
        <v>72</v>
      </c>
      <c r="H31">
        <v>0.03</v>
      </c>
      <c r="I31">
        <v>7.6999999999999999E-2</v>
      </c>
    </row>
    <row r="32" spans="3:9" x14ac:dyDescent="0.3">
      <c r="C32" s="1"/>
      <c r="D32" s="1">
        <v>96</v>
      </c>
      <c r="H32">
        <v>0.02</v>
      </c>
      <c r="I32">
        <v>0.01</v>
      </c>
    </row>
    <row r="33" spans="5:9" x14ac:dyDescent="0.3">
      <c r="E33">
        <v>0.72</v>
      </c>
      <c r="F33">
        <v>2.23</v>
      </c>
      <c r="H33">
        <v>0.34</v>
      </c>
      <c r="I33">
        <v>1.21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612A-4591-450A-B3D4-82BFEF1D28FA}">
  <dimension ref="A1:AF54"/>
  <sheetViews>
    <sheetView topLeftCell="D50" workbookViewId="0">
      <selection activeCell="V62" sqref="V62"/>
    </sheetView>
  </sheetViews>
  <sheetFormatPr defaultRowHeight="14.4" x14ac:dyDescent="0.3"/>
  <cols>
    <col min="1" max="1" width="19.44140625" bestFit="1" customWidth="1"/>
  </cols>
  <sheetData>
    <row r="1" spans="1:32" x14ac:dyDescent="0.3">
      <c r="A1" s="1" t="s">
        <v>0</v>
      </c>
      <c r="B1" t="s">
        <v>314</v>
      </c>
      <c r="N1" t="s">
        <v>405</v>
      </c>
    </row>
    <row r="2" spans="1:32" x14ac:dyDescent="0.3">
      <c r="A2" s="1" t="s">
        <v>1</v>
      </c>
      <c r="B2" t="s">
        <v>315</v>
      </c>
      <c r="N2" t="s">
        <v>406</v>
      </c>
      <c r="O2" t="s">
        <v>407</v>
      </c>
    </row>
    <row r="3" spans="1:32" x14ac:dyDescent="0.3">
      <c r="A3" s="1" t="s">
        <v>2</v>
      </c>
      <c r="B3" t="s">
        <v>316</v>
      </c>
      <c r="N3" t="s">
        <v>396</v>
      </c>
      <c r="O3" t="s">
        <v>408</v>
      </c>
    </row>
    <row r="4" spans="1:32" x14ac:dyDescent="0.3">
      <c r="A4" s="1" t="s">
        <v>3</v>
      </c>
      <c r="B4" t="s">
        <v>317</v>
      </c>
      <c r="N4" t="s">
        <v>409</v>
      </c>
      <c r="P4">
        <f>(5*10^6*10^-3)/O5</f>
        <v>12.287125549848868</v>
      </c>
      <c r="Q4" t="s">
        <v>396</v>
      </c>
    </row>
    <row r="5" spans="1:32" x14ac:dyDescent="0.3">
      <c r="A5" s="1" t="s">
        <v>4</v>
      </c>
      <c r="B5" t="s">
        <v>319</v>
      </c>
      <c r="N5" t="s">
        <v>413</v>
      </c>
      <c r="O5">
        <v>406.93</v>
      </c>
    </row>
    <row r="6" spans="1:32" x14ac:dyDescent="0.3">
      <c r="A6" s="1" t="s">
        <v>5</v>
      </c>
      <c r="B6" t="s">
        <v>318</v>
      </c>
      <c r="N6" t="s">
        <v>410</v>
      </c>
    </row>
    <row r="7" spans="1:32" x14ac:dyDescent="0.3">
      <c r="A7" s="1" t="s">
        <v>6</v>
      </c>
      <c r="B7" t="s">
        <v>320</v>
      </c>
      <c r="N7" t="s">
        <v>411</v>
      </c>
    </row>
    <row r="8" spans="1:32" x14ac:dyDescent="0.3">
      <c r="A8" s="1" t="s">
        <v>7</v>
      </c>
      <c r="N8" t="s">
        <v>412</v>
      </c>
    </row>
    <row r="9" spans="1:32" x14ac:dyDescent="0.3">
      <c r="A9" s="1" t="s">
        <v>8</v>
      </c>
      <c r="B9" t="s">
        <v>327</v>
      </c>
    </row>
    <row r="10" spans="1:32" x14ac:dyDescent="0.3">
      <c r="A10" s="1" t="s">
        <v>9</v>
      </c>
      <c r="V10" t="s">
        <v>414</v>
      </c>
    </row>
    <row r="11" spans="1:32" x14ac:dyDescent="0.3">
      <c r="B11" t="s">
        <v>324</v>
      </c>
      <c r="M11" t="s">
        <v>325</v>
      </c>
      <c r="W11" t="s">
        <v>324</v>
      </c>
    </row>
    <row r="12" spans="1:32" x14ac:dyDescent="0.3">
      <c r="B12">
        <v>1</v>
      </c>
      <c r="D12">
        <v>2</v>
      </c>
      <c r="F12">
        <v>7</v>
      </c>
      <c r="H12">
        <v>10</v>
      </c>
      <c r="J12">
        <v>14</v>
      </c>
      <c r="M12">
        <v>1</v>
      </c>
      <c r="O12">
        <v>3</v>
      </c>
      <c r="Q12">
        <v>7</v>
      </c>
      <c r="S12">
        <v>14</v>
      </c>
      <c r="W12">
        <v>1</v>
      </c>
      <c r="Y12">
        <v>2</v>
      </c>
      <c r="AA12">
        <v>7</v>
      </c>
      <c r="AC12">
        <v>10</v>
      </c>
      <c r="AE12">
        <v>14</v>
      </c>
    </row>
    <row r="13" spans="1:32" x14ac:dyDescent="0.3">
      <c r="A13" s="1" t="s">
        <v>19</v>
      </c>
      <c r="B13" s="6" t="s">
        <v>289</v>
      </c>
      <c r="C13" s="6" t="s">
        <v>323</v>
      </c>
      <c r="D13" s="6" t="s">
        <v>289</v>
      </c>
      <c r="E13" s="6" t="s">
        <v>323</v>
      </c>
      <c r="F13" s="6" t="s">
        <v>289</v>
      </c>
      <c r="G13" s="6" t="s">
        <v>323</v>
      </c>
      <c r="H13" s="6" t="s">
        <v>289</v>
      </c>
      <c r="I13" s="6" t="s">
        <v>323</v>
      </c>
      <c r="J13" s="6" t="s">
        <v>289</v>
      </c>
      <c r="K13" s="6" t="s">
        <v>323</v>
      </c>
      <c r="M13" s="6" t="s">
        <v>289</v>
      </c>
      <c r="N13" s="6" t="s">
        <v>323</v>
      </c>
      <c r="O13" s="6" t="s">
        <v>289</v>
      </c>
      <c r="P13" s="6" t="s">
        <v>323</v>
      </c>
      <c r="Q13" s="6" t="s">
        <v>289</v>
      </c>
      <c r="R13" s="6" t="s">
        <v>323</v>
      </c>
      <c r="S13" s="6" t="s">
        <v>289</v>
      </c>
      <c r="T13" s="6" t="s">
        <v>323</v>
      </c>
      <c r="V13" s="1" t="s">
        <v>19</v>
      </c>
      <c r="W13" s="6" t="s">
        <v>289</v>
      </c>
      <c r="X13" s="6" t="s">
        <v>323</v>
      </c>
      <c r="Y13" s="6" t="s">
        <v>289</v>
      </c>
      <c r="Z13" s="6" t="s">
        <v>323</v>
      </c>
      <c r="AA13" s="6" t="s">
        <v>289</v>
      </c>
      <c r="AB13" s="6" t="s">
        <v>323</v>
      </c>
      <c r="AC13" s="6" t="s">
        <v>289</v>
      </c>
      <c r="AD13" s="6" t="s">
        <v>323</v>
      </c>
      <c r="AE13" s="6" t="s">
        <v>289</v>
      </c>
      <c r="AF13" s="6" t="s">
        <v>323</v>
      </c>
    </row>
    <row r="14" spans="1:32" x14ac:dyDescent="0.3">
      <c r="A14" s="1" t="s">
        <v>26</v>
      </c>
      <c r="B14">
        <v>0.38</v>
      </c>
      <c r="C14">
        <v>0.47</v>
      </c>
      <c r="D14">
        <v>1.26</v>
      </c>
      <c r="E14">
        <v>1.21</v>
      </c>
      <c r="F14">
        <v>1.77</v>
      </c>
      <c r="G14">
        <v>1.87</v>
      </c>
      <c r="H14">
        <v>2.2799999999999998</v>
      </c>
      <c r="I14">
        <v>2.08</v>
      </c>
      <c r="J14">
        <v>3</v>
      </c>
      <c r="K14">
        <v>3.26</v>
      </c>
      <c r="M14">
        <v>2.27</v>
      </c>
      <c r="N14">
        <v>3.34</v>
      </c>
      <c r="O14">
        <v>1.89</v>
      </c>
      <c r="P14">
        <v>2.21</v>
      </c>
      <c r="Q14">
        <v>1.53</v>
      </c>
      <c r="R14">
        <v>1.66</v>
      </c>
      <c r="S14">
        <v>0.94</v>
      </c>
      <c r="T14">
        <v>0.92</v>
      </c>
      <c r="V14" s="1" t="s">
        <v>26</v>
      </c>
      <c r="W14">
        <f>(B14*10^3)/$O$5</f>
        <v>0.93382154178851395</v>
      </c>
      <c r="X14">
        <f t="shared" ref="X14:AF14" si="0">(C14*10^3)/$O$5</f>
        <v>1.1549898016857936</v>
      </c>
      <c r="Y14">
        <f t="shared" si="0"/>
        <v>3.0963556385619149</v>
      </c>
      <c r="Z14">
        <f t="shared" si="0"/>
        <v>2.9734843830634259</v>
      </c>
      <c r="AA14">
        <f t="shared" si="0"/>
        <v>4.3496424446464994</v>
      </c>
      <c r="AB14">
        <f t="shared" si="0"/>
        <v>4.5953849556434765</v>
      </c>
      <c r="AC14">
        <f t="shared" si="0"/>
        <v>5.6029292507310835</v>
      </c>
      <c r="AD14">
        <f t="shared" si="0"/>
        <v>5.1114442287371293</v>
      </c>
      <c r="AE14">
        <f t="shared" si="0"/>
        <v>7.3722753299093213</v>
      </c>
      <c r="AF14">
        <f t="shared" si="0"/>
        <v>8.0112058585014623</v>
      </c>
    </row>
    <row r="15" spans="1:32" x14ac:dyDescent="0.3">
      <c r="A15" s="1" t="s">
        <v>24</v>
      </c>
      <c r="B15">
        <v>0.26</v>
      </c>
      <c r="C15">
        <v>0.32</v>
      </c>
      <c r="D15">
        <v>1.02</v>
      </c>
      <c r="E15">
        <v>0.79</v>
      </c>
      <c r="F15">
        <v>0.96</v>
      </c>
      <c r="G15">
        <v>0.75</v>
      </c>
      <c r="H15">
        <v>1.1100000000000001</v>
      </c>
      <c r="I15">
        <v>0.94</v>
      </c>
      <c r="J15">
        <v>1.08</v>
      </c>
      <c r="K15">
        <v>1.06</v>
      </c>
      <c r="M15">
        <v>1</v>
      </c>
      <c r="N15">
        <v>0.87</v>
      </c>
      <c r="O15">
        <v>0.49</v>
      </c>
      <c r="P15">
        <v>0.56999999999999995</v>
      </c>
      <c r="Q15">
        <v>0.28000000000000003</v>
      </c>
      <c r="R15">
        <v>0.36</v>
      </c>
      <c r="S15">
        <v>0.11</v>
      </c>
      <c r="T15">
        <v>0.19</v>
      </c>
      <c r="V15" s="1" t="s">
        <v>24</v>
      </c>
      <c r="W15">
        <f t="shared" ref="W15:W17" si="1">(B15*10^3)/$O$5</f>
        <v>0.63893052859214117</v>
      </c>
      <c r="X15">
        <f t="shared" ref="X15:X17" si="2">(C15*10^3)/$O$5</f>
        <v>0.78637603519032762</v>
      </c>
      <c r="Y15">
        <f t="shared" ref="Y15:Y17" si="3">(D15*10^3)/$O$5</f>
        <v>2.5065736121691691</v>
      </c>
      <c r="Z15">
        <f t="shared" ref="Z15:Z17" si="4">(E15*10^3)/$O$5</f>
        <v>1.9413658368761211</v>
      </c>
      <c r="AA15">
        <f t="shared" ref="AA15:AA17" si="5">(F15*10^3)/$O$5</f>
        <v>2.3591281055709827</v>
      </c>
      <c r="AB15">
        <f t="shared" ref="AB15:AB17" si="6">(G15*10^3)/$O$5</f>
        <v>1.8430688324773303</v>
      </c>
      <c r="AC15">
        <f t="shared" ref="AC15:AC17" si="7">(H15*10^3)/$O$5</f>
        <v>2.7277418720664488</v>
      </c>
      <c r="AD15">
        <f t="shared" ref="AD15:AD17" si="8">(I15*10^3)/$O$5</f>
        <v>2.3099796033715871</v>
      </c>
      <c r="AE15">
        <f t="shared" ref="AE15:AE17" si="9">(J15*10^3)/$O$5</f>
        <v>2.6540191187673554</v>
      </c>
      <c r="AF15">
        <f t="shared" ref="AF15:AF17" si="10">(K15*10^3)/$O$5</f>
        <v>2.6048706165679603</v>
      </c>
    </row>
    <row r="16" spans="1:32" x14ac:dyDescent="0.3">
      <c r="A16" s="1" t="s">
        <v>321</v>
      </c>
      <c r="B16">
        <v>0.34</v>
      </c>
      <c r="C16">
        <v>0.24</v>
      </c>
      <c r="D16">
        <v>0.85</v>
      </c>
      <c r="E16">
        <v>1.02</v>
      </c>
      <c r="F16">
        <v>0.74</v>
      </c>
      <c r="G16">
        <v>0.53</v>
      </c>
      <c r="H16">
        <v>0.94</v>
      </c>
      <c r="I16">
        <v>0.55000000000000004</v>
      </c>
      <c r="J16">
        <v>0.62</v>
      </c>
      <c r="K16">
        <v>0.5</v>
      </c>
      <c r="M16">
        <v>0.45</v>
      </c>
      <c r="N16">
        <v>0.42</v>
      </c>
      <c r="O16">
        <v>0.15</v>
      </c>
      <c r="P16">
        <v>0.28000000000000003</v>
      </c>
      <c r="Q16" s="10"/>
      <c r="R16" s="10"/>
      <c r="S16" s="10"/>
      <c r="T16" s="10"/>
      <c r="V16" s="1" t="s">
        <v>321</v>
      </c>
      <c r="W16">
        <f t="shared" si="1"/>
        <v>0.83552453738972299</v>
      </c>
      <c r="X16">
        <f t="shared" si="2"/>
        <v>0.58978202639274568</v>
      </c>
      <c r="Y16">
        <f t="shared" si="3"/>
        <v>2.0888113434743074</v>
      </c>
      <c r="Z16">
        <f t="shared" si="4"/>
        <v>2.5065736121691691</v>
      </c>
      <c r="AA16">
        <f t="shared" si="5"/>
        <v>1.8184945813776325</v>
      </c>
      <c r="AB16">
        <f t="shared" si="6"/>
        <v>1.3024353082839801</v>
      </c>
      <c r="AC16">
        <f t="shared" si="7"/>
        <v>2.3099796033715871</v>
      </c>
      <c r="AD16">
        <f t="shared" si="8"/>
        <v>1.3515838104833755</v>
      </c>
      <c r="AE16">
        <f t="shared" si="9"/>
        <v>1.5236035681812596</v>
      </c>
      <c r="AF16">
        <f t="shared" si="10"/>
        <v>1.2287125549848867</v>
      </c>
    </row>
    <row r="17" spans="1:32" x14ac:dyDescent="0.3">
      <c r="A17" s="1" t="s">
        <v>322</v>
      </c>
      <c r="B17">
        <v>0.32</v>
      </c>
      <c r="C17">
        <v>0.3</v>
      </c>
      <c r="D17">
        <v>0.23</v>
      </c>
      <c r="E17">
        <v>0.34</v>
      </c>
      <c r="F17">
        <v>0.51</v>
      </c>
      <c r="G17">
        <v>0.3</v>
      </c>
      <c r="H17">
        <v>0.15</v>
      </c>
      <c r="I17">
        <v>0.28000000000000003</v>
      </c>
      <c r="J17">
        <v>0.15</v>
      </c>
      <c r="K17">
        <v>0.32</v>
      </c>
      <c r="M17">
        <v>0.02</v>
      </c>
      <c r="N17">
        <v>0.05</v>
      </c>
      <c r="O17" s="10"/>
      <c r="P17" s="10"/>
      <c r="Q17" s="10"/>
      <c r="R17" s="10"/>
      <c r="S17" s="10"/>
      <c r="T17" s="10"/>
      <c r="V17" s="1" t="s">
        <v>322</v>
      </c>
      <c r="W17">
        <f t="shared" si="1"/>
        <v>0.78637603519032762</v>
      </c>
      <c r="X17">
        <f t="shared" si="2"/>
        <v>0.73722753299093213</v>
      </c>
      <c r="Y17">
        <f t="shared" si="3"/>
        <v>0.56520777529304789</v>
      </c>
      <c r="Z17">
        <f t="shared" si="4"/>
        <v>0.83552453738972299</v>
      </c>
      <c r="AA17">
        <f t="shared" si="5"/>
        <v>1.2532868060845845</v>
      </c>
      <c r="AB17">
        <f t="shared" si="6"/>
        <v>0.73722753299093213</v>
      </c>
      <c r="AC17">
        <f t="shared" si="7"/>
        <v>0.36861376649546607</v>
      </c>
      <c r="AD17">
        <f t="shared" si="8"/>
        <v>0.68807903079153665</v>
      </c>
      <c r="AE17">
        <f t="shared" si="9"/>
        <v>0.36861376649546607</v>
      </c>
      <c r="AF17">
        <f t="shared" si="10"/>
        <v>0.78637603519032762</v>
      </c>
    </row>
    <row r="18" spans="1:32" x14ac:dyDescent="0.3">
      <c r="A18" s="1"/>
    </row>
    <row r="19" spans="1:32" x14ac:dyDescent="0.3">
      <c r="A19" s="1"/>
      <c r="B19" t="s">
        <v>324</v>
      </c>
      <c r="H19" t="s">
        <v>325</v>
      </c>
    </row>
    <row r="20" spans="1:32" x14ac:dyDescent="0.3">
      <c r="A20" s="1" t="s">
        <v>326</v>
      </c>
      <c r="B20">
        <v>1</v>
      </c>
      <c r="C20">
        <v>2</v>
      </c>
      <c r="D20">
        <v>7</v>
      </c>
      <c r="E20">
        <v>10</v>
      </c>
      <c r="F20">
        <v>14</v>
      </c>
      <c r="H20">
        <v>1</v>
      </c>
      <c r="I20">
        <v>3</v>
      </c>
      <c r="J20">
        <v>7</v>
      </c>
      <c r="K20">
        <v>14</v>
      </c>
    </row>
    <row r="21" spans="1:32" x14ac:dyDescent="0.3">
      <c r="A21" s="1" t="s">
        <v>54</v>
      </c>
      <c r="B21">
        <v>0.02</v>
      </c>
      <c r="C21">
        <v>0.02</v>
      </c>
      <c r="D21">
        <v>0.02</v>
      </c>
      <c r="E21">
        <v>0.03</v>
      </c>
      <c r="F21">
        <v>0.05</v>
      </c>
      <c r="H21">
        <v>0.05</v>
      </c>
      <c r="I21">
        <v>0.02</v>
      </c>
      <c r="J21" s="10"/>
      <c r="K21" s="10"/>
    </row>
    <row r="22" spans="1:32" x14ac:dyDescent="0.3">
      <c r="A22" s="1" t="s">
        <v>25</v>
      </c>
      <c r="B22">
        <v>0.03</v>
      </c>
      <c r="C22">
        <v>0.03</v>
      </c>
      <c r="D22">
        <v>0.04</v>
      </c>
      <c r="E22">
        <v>0.04</v>
      </c>
      <c r="F22">
        <v>7.0000000000000007E-2</v>
      </c>
      <c r="H22">
        <v>0.05</v>
      </c>
      <c r="I22">
        <v>0.06</v>
      </c>
      <c r="J22">
        <v>0.04</v>
      </c>
      <c r="K22">
        <v>0.02</v>
      </c>
    </row>
    <row r="25" spans="1:32" x14ac:dyDescent="0.3">
      <c r="A25" s="1" t="s">
        <v>328</v>
      </c>
      <c r="B25" t="s">
        <v>336</v>
      </c>
    </row>
    <row r="26" spans="1:32" x14ac:dyDescent="0.3">
      <c r="A26" s="1" t="s">
        <v>329</v>
      </c>
      <c r="B26" s="1" t="s">
        <v>334</v>
      </c>
      <c r="C26" s="1" t="s">
        <v>335</v>
      </c>
      <c r="D26" s="1" t="s">
        <v>33</v>
      </c>
    </row>
    <row r="27" spans="1:32" x14ac:dyDescent="0.3">
      <c r="A27" s="1" t="s">
        <v>330</v>
      </c>
      <c r="B27">
        <v>11</v>
      </c>
      <c r="C27">
        <v>7.7</v>
      </c>
      <c r="D27">
        <v>18.7</v>
      </c>
    </row>
    <row r="28" spans="1:32" x14ac:dyDescent="0.3">
      <c r="A28" s="1" t="s">
        <v>331</v>
      </c>
      <c r="B28">
        <v>61.6</v>
      </c>
      <c r="C28">
        <v>11.1</v>
      </c>
      <c r="D28">
        <v>72.7</v>
      </c>
      <c r="E28" t="s">
        <v>345</v>
      </c>
    </row>
    <row r="29" spans="1:32" x14ac:dyDescent="0.3">
      <c r="A29" s="1" t="s">
        <v>332</v>
      </c>
      <c r="B29">
        <v>73</v>
      </c>
      <c r="C29">
        <v>12.5</v>
      </c>
      <c r="D29">
        <v>85.5</v>
      </c>
    </row>
    <row r="30" spans="1:32" x14ac:dyDescent="0.3">
      <c r="A30" s="1" t="s">
        <v>333</v>
      </c>
      <c r="B30">
        <v>74.8</v>
      </c>
      <c r="C30">
        <v>13.2</v>
      </c>
      <c r="D30">
        <v>88</v>
      </c>
    </row>
    <row r="32" spans="1:32" x14ac:dyDescent="0.3">
      <c r="A32" s="1" t="s">
        <v>337</v>
      </c>
      <c r="S32" t="s">
        <v>388</v>
      </c>
    </row>
    <row r="33" spans="1:23" x14ac:dyDescent="0.3">
      <c r="A33" s="1" t="s">
        <v>330</v>
      </c>
      <c r="B33">
        <v>12.5</v>
      </c>
      <c r="C33">
        <v>12.3</v>
      </c>
      <c r="D33">
        <v>24.8</v>
      </c>
      <c r="R33" t="s">
        <v>386</v>
      </c>
      <c r="S33" t="s">
        <v>387</v>
      </c>
      <c r="U33" t="s">
        <v>389</v>
      </c>
      <c r="V33" t="s">
        <v>390</v>
      </c>
      <c r="W33" t="s">
        <v>391</v>
      </c>
    </row>
    <row r="34" spans="1:23" x14ac:dyDescent="0.3">
      <c r="A34" s="1" t="s">
        <v>331</v>
      </c>
      <c r="B34">
        <v>55.1</v>
      </c>
      <c r="C34">
        <v>16</v>
      </c>
      <c r="D34">
        <v>71.099999999999994</v>
      </c>
      <c r="E34" t="s">
        <v>345</v>
      </c>
      <c r="R34">
        <v>24</v>
      </c>
      <c r="S34">
        <v>11</v>
      </c>
      <c r="U34">
        <v>7.7</v>
      </c>
      <c r="V34">
        <f>U34+S34</f>
        <v>18.7</v>
      </c>
      <c r="W34">
        <f>100-V34</f>
        <v>81.3</v>
      </c>
    </row>
    <row r="35" spans="1:23" x14ac:dyDescent="0.3">
      <c r="A35" s="1" t="s">
        <v>332</v>
      </c>
      <c r="B35">
        <v>66.5</v>
      </c>
      <c r="C35">
        <v>17.7</v>
      </c>
      <c r="D35">
        <v>84.2</v>
      </c>
      <c r="R35">
        <v>48</v>
      </c>
      <c r="S35">
        <v>61.6</v>
      </c>
      <c r="U35">
        <v>11.1</v>
      </c>
      <c r="V35">
        <f t="shared" ref="V35:V37" si="11">U35+S35</f>
        <v>72.7</v>
      </c>
      <c r="W35">
        <f t="shared" ref="W35:W37" si="12">100-V35</f>
        <v>27.299999999999997</v>
      </c>
    </row>
    <row r="36" spans="1:23" x14ac:dyDescent="0.3">
      <c r="A36" s="1" t="s">
        <v>333</v>
      </c>
      <c r="B36">
        <v>68.3</v>
      </c>
      <c r="C36">
        <v>18.5</v>
      </c>
      <c r="D36">
        <v>86.6</v>
      </c>
      <c r="R36">
        <v>96</v>
      </c>
      <c r="S36">
        <v>73</v>
      </c>
      <c r="U36">
        <v>12.5</v>
      </c>
      <c r="V36">
        <f t="shared" si="11"/>
        <v>85.5</v>
      </c>
      <c r="W36">
        <f t="shared" si="12"/>
        <v>14.5</v>
      </c>
    </row>
    <row r="37" spans="1:23" x14ac:dyDescent="0.3">
      <c r="R37">
        <v>120</v>
      </c>
      <c r="S37">
        <v>74.8</v>
      </c>
      <c r="U37">
        <v>13.2</v>
      </c>
      <c r="V37">
        <f t="shared" si="11"/>
        <v>88</v>
      </c>
      <c r="W37">
        <f t="shared" si="12"/>
        <v>12</v>
      </c>
    </row>
    <row r="38" spans="1:23" x14ac:dyDescent="0.3">
      <c r="A38" s="1" t="s">
        <v>338</v>
      </c>
    </row>
    <row r="39" spans="1:23" x14ac:dyDescent="0.3">
      <c r="B39" s="1" t="s">
        <v>334</v>
      </c>
      <c r="C39" s="1" t="s">
        <v>335</v>
      </c>
      <c r="D39" s="1" t="s">
        <v>33</v>
      </c>
    </row>
    <row r="40" spans="1:23" x14ac:dyDescent="0.3">
      <c r="A40" s="1" t="s">
        <v>339</v>
      </c>
    </row>
    <row r="41" spans="1:23" x14ac:dyDescent="0.3">
      <c r="A41" t="s">
        <v>340</v>
      </c>
      <c r="B41">
        <v>56.5</v>
      </c>
      <c r="C41">
        <v>7.8</v>
      </c>
      <c r="D41">
        <v>64.3</v>
      </c>
    </row>
    <row r="42" spans="1:23" x14ac:dyDescent="0.3">
      <c r="A42" s="11" t="s">
        <v>341</v>
      </c>
      <c r="B42">
        <v>63.1</v>
      </c>
      <c r="C42">
        <v>9.1999999999999993</v>
      </c>
      <c r="D42">
        <v>72.3</v>
      </c>
    </row>
    <row r="44" spans="1:23" x14ac:dyDescent="0.3">
      <c r="A44" s="1" t="s">
        <v>342</v>
      </c>
    </row>
    <row r="45" spans="1:23" x14ac:dyDescent="0.3">
      <c r="A45" t="s">
        <v>340</v>
      </c>
      <c r="B45">
        <v>57</v>
      </c>
      <c r="C45">
        <v>8</v>
      </c>
      <c r="D45">
        <v>65</v>
      </c>
    </row>
    <row r="46" spans="1:23" x14ac:dyDescent="0.3">
      <c r="A46" s="11" t="s">
        <v>341</v>
      </c>
      <c r="B46">
        <v>63.5</v>
      </c>
      <c r="C46">
        <v>9.3000000000000007</v>
      </c>
      <c r="D46">
        <v>72.8</v>
      </c>
    </row>
    <row r="48" spans="1:23" x14ac:dyDescent="0.3">
      <c r="A48" s="1" t="s">
        <v>343</v>
      </c>
    </row>
    <row r="49" spans="1:4" x14ac:dyDescent="0.3">
      <c r="A49" t="s">
        <v>340</v>
      </c>
      <c r="B49">
        <v>56</v>
      </c>
      <c r="C49">
        <v>8.6999999999999993</v>
      </c>
      <c r="D49">
        <v>64.7</v>
      </c>
    </row>
    <row r="50" spans="1:4" x14ac:dyDescent="0.3">
      <c r="A50" s="11"/>
    </row>
    <row r="52" spans="1:4" x14ac:dyDescent="0.3">
      <c r="A52" s="1" t="s">
        <v>344</v>
      </c>
    </row>
    <row r="53" spans="1:4" x14ac:dyDescent="0.3">
      <c r="A53" t="s">
        <v>340</v>
      </c>
      <c r="B53">
        <v>54</v>
      </c>
      <c r="C53">
        <v>6.8</v>
      </c>
      <c r="D53">
        <v>60.8</v>
      </c>
    </row>
    <row r="54" spans="1:4" x14ac:dyDescent="0.3">
      <c r="A54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197E-5A9F-43C3-ABE5-7191DF3A67C0}">
  <dimension ref="A1:G13"/>
  <sheetViews>
    <sheetView workbookViewId="0">
      <selection activeCell="B9" sqref="B9"/>
    </sheetView>
  </sheetViews>
  <sheetFormatPr defaultRowHeight="14.4" x14ac:dyDescent="0.3"/>
  <cols>
    <col min="2" max="3" width="30.109375" bestFit="1" customWidth="1"/>
    <col min="4" max="5" width="27.77734375" bestFit="1" customWidth="1"/>
    <col min="6" max="6" width="31.21875" bestFit="1" customWidth="1"/>
    <col min="7" max="7" width="30.44140625" bestFit="1" customWidth="1"/>
  </cols>
  <sheetData>
    <row r="1" spans="1:7" x14ac:dyDescent="0.3">
      <c r="A1" t="s">
        <v>392</v>
      </c>
      <c r="B1" t="s">
        <v>415</v>
      </c>
      <c r="C1" t="s">
        <v>416</v>
      </c>
      <c r="D1" t="s">
        <v>417</v>
      </c>
      <c r="E1" t="s">
        <v>418</v>
      </c>
      <c r="F1" t="s">
        <v>420</v>
      </c>
      <c r="G1" t="s">
        <v>419</v>
      </c>
    </row>
    <row r="2" spans="1:7" x14ac:dyDescent="0.3">
      <c r="A2">
        <v>24</v>
      </c>
      <c r="B2">
        <v>0.93382154178851395</v>
      </c>
      <c r="C2">
        <v>1.1549898016857936</v>
      </c>
    </row>
    <row r="3" spans="1:7" x14ac:dyDescent="0.3">
      <c r="A3">
        <v>48</v>
      </c>
      <c r="B3">
        <v>3.0963556385619149</v>
      </c>
      <c r="C3">
        <v>2.9734843830634259</v>
      </c>
    </row>
    <row r="4" spans="1:7" x14ac:dyDescent="0.3">
      <c r="A4">
        <f>24*7</f>
        <v>168</v>
      </c>
      <c r="B4">
        <v>4.3496424446464994</v>
      </c>
      <c r="C4">
        <v>4.5953849556434765</v>
      </c>
    </row>
    <row r="5" spans="1:7" x14ac:dyDescent="0.3">
      <c r="A5">
        <v>240</v>
      </c>
      <c r="B5">
        <v>5.6029292507310835</v>
      </c>
      <c r="C5">
        <v>5.1114442287371293</v>
      </c>
    </row>
    <row r="6" spans="1:7" x14ac:dyDescent="0.3">
      <c r="A6">
        <f>24*14</f>
        <v>336</v>
      </c>
      <c r="B6">
        <v>7.3722753299093213</v>
      </c>
      <c r="C6">
        <v>8.0112058585014623</v>
      </c>
    </row>
    <row r="10" spans="1:7" x14ac:dyDescent="0.3">
      <c r="A10">
        <v>24</v>
      </c>
    </row>
    <row r="11" spans="1:7" x14ac:dyDescent="0.3">
      <c r="A11">
        <v>48</v>
      </c>
    </row>
    <row r="12" spans="1:7" x14ac:dyDescent="0.3">
      <c r="A12">
        <v>96</v>
      </c>
    </row>
    <row r="13" spans="1:7" x14ac:dyDescent="0.3">
      <c r="A1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706B-01CF-43CD-AC25-51551EC50786}">
  <dimension ref="A1:J49"/>
  <sheetViews>
    <sheetView topLeftCell="A7" workbookViewId="0">
      <selection activeCell="E39" sqref="E39"/>
    </sheetView>
  </sheetViews>
  <sheetFormatPr defaultRowHeight="14.4" x14ac:dyDescent="0.3"/>
  <cols>
    <col min="1" max="1" width="19.44140625" bestFit="1" customWidth="1"/>
  </cols>
  <sheetData>
    <row r="1" spans="1:8" x14ac:dyDescent="0.3">
      <c r="A1" s="1" t="s">
        <v>0</v>
      </c>
      <c r="B1" t="s">
        <v>362</v>
      </c>
    </row>
    <row r="2" spans="1:8" x14ac:dyDescent="0.3">
      <c r="A2" s="1" t="s">
        <v>1</v>
      </c>
      <c r="B2" t="s">
        <v>363</v>
      </c>
    </row>
    <row r="3" spans="1:8" x14ac:dyDescent="0.3">
      <c r="A3" s="1" t="s">
        <v>2</v>
      </c>
      <c r="B3" t="s">
        <v>301</v>
      </c>
    </row>
    <row r="4" spans="1:8" x14ac:dyDescent="0.3">
      <c r="A4" s="1" t="s">
        <v>3</v>
      </c>
      <c r="B4" t="s">
        <v>364</v>
      </c>
    </row>
    <row r="5" spans="1:8" x14ac:dyDescent="0.3">
      <c r="A5" s="1" t="s">
        <v>4</v>
      </c>
      <c r="B5" t="s">
        <v>365</v>
      </c>
    </row>
    <row r="6" spans="1:8" x14ac:dyDescent="0.3">
      <c r="A6" s="1" t="s">
        <v>5</v>
      </c>
      <c r="B6" t="s">
        <v>304</v>
      </c>
    </row>
    <row r="7" spans="1:8" x14ac:dyDescent="0.3">
      <c r="A7" s="1" t="s">
        <v>6</v>
      </c>
      <c r="B7" t="s">
        <v>366</v>
      </c>
    </row>
    <row r="8" spans="1:8" x14ac:dyDescent="0.3">
      <c r="A8" s="1" t="s">
        <v>7</v>
      </c>
      <c r="B8" t="s">
        <v>367</v>
      </c>
    </row>
    <row r="9" spans="1:8" x14ac:dyDescent="0.3">
      <c r="A9" s="1" t="s">
        <v>8</v>
      </c>
      <c r="B9" t="s">
        <v>368</v>
      </c>
    </row>
    <row r="11" spans="1:8" x14ac:dyDescent="0.3">
      <c r="B11" t="s">
        <v>376</v>
      </c>
      <c r="D11" t="s">
        <v>377</v>
      </c>
      <c r="F11" t="s">
        <v>378</v>
      </c>
    </row>
    <row r="12" spans="1:8" x14ac:dyDescent="0.3">
      <c r="A12" s="1" t="s">
        <v>286</v>
      </c>
      <c r="B12" t="s">
        <v>379</v>
      </c>
      <c r="F12" t="s">
        <v>381</v>
      </c>
    </row>
    <row r="13" spans="1:8" x14ac:dyDescent="0.3">
      <c r="A13" s="1" t="s">
        <v>375</v>
      </c>
      <c r="B13" s="6" t="s">
        <v>31</v>
      </c>
      <c r="C13" s="6" t="s">
        <v>32</v>
      </c>
      <c r="D13" s="6" t="s">
        <v>380</v>
      </c>
      <c r="E13" s="6"/>
      <c r="F13" s="6" t="s">
        <v>31</v>
      </c>
      <c r="G13" s="6" t="s">
        <v>32</v>
      </c>
      <c r="H13" s="6" t="s">
        <v>380</v>
      </c>
    </row>
    <row r="14" spans="1:8" x14ac:dyDescent="0.3">
      <c r="A14" s="1" t="s">
        <v>369</v>
      </c>
      <c r="B14">
        <v>3.76</v>
      </c>
      <c r="C14">
        <v>0.06</v>
      </c>
      <c r="D14" s="10"/>
      <c r="F14">
        <v>5.44</v>
      </c>
      <c r="G14">
        <v>0.09</v>
      </c>
      <c r="H14" s="10"/>
    </row>
    <row r="15" spans="1:8" x14ac:dyDescent="0.3">
      <c r="A15" s="1" t="s">
        <v>370</v>
      </c>
      <c r="B15">
        <v>2.04</v>
      </c>
      <c r="C15">
        <v>0.02</v>
      </c>
      <c r="D15" s="10"/>
      <c r="F15">
        <v>3.43</v>
      </c>
      <c r="G15" t="s">
        <v>398</v>
      </c>
      <c r="H15" s="10"/>
    </row>
    <row r="16" spans="1:8" x14ac:dyDescent="0.3">
      <c r="A16" s="1" t="s">
        <v>371</v>
      </c>
      <c r="B16">
        <v>2.66</v>
      </c>
      <c r="C16">
        <v>0.05</v>
      </c>
      <c r="D16" s="10"/>
      <c r="F16">
        <v>5.73</v>
      </c>
      <c r="G16">
        <v>0.04</v>
      </c>
      <c r="H16" s="10"/>
    </row>
    <row r="17" spans="1:10" x14ac:dyDescent="0.3">
      <c r="A17" s="1" t="s">
        <v>372</v>
      </c>
      <c r="B17">
        <v>2.96</v>
      </c>
      <c r="C17">
        <v>0.05</v>
      </c>
      <c r="D17" s="10"/>
      <c r="F17">
        <v>4.0199999999999996</v>
      </c>
      <c r="G17">
        <v>0.6</v>
      </c>
      <c r="H17" s="10"/>
    </row>
    <row r="18" spans="1:10" x14ac:dyDescent="0.3">
      <c r="A18" s="1" t="s">
        <v>373</v>
      </c>
      <c r="B18">
        <v>2.2599999999999998</v>
      </c>
      <c r="C18">
        <v>0.46</v>
      </c>
      <c r="D18">
        <v>0.01</v>
      </c>
      <c r="F18">
        <v>2.76</v>
      </c>
      <c r="G18">
        <v>0.6</v>
      </c>
      <c r="H18" s="10"/>
    </row>
    <row r="20" spans="1:10" x14ac:dyDescent="0.3">
      <c r="A20" s="1" t="s">
        <v>374</v>
      </c>
    </row>
    <row r="21" spans="1:10" x14ac:dyDescent="0.3">
      <c r="A21" s="1" t="s">
        <v>369</v>
      </c>
      <c r="B21">
        <v>0.56000000000000005</v>
      </c>
      <c r="C21" s="10"/>
      <c r="D21" s="10"/>
      <c r="F21">
        <v>0.69</v>
      </c>
      <c r="G21" s="10"/>
      <c r="H21" s="10"/>
    </row>
    <row r="22" spans="1:10" x14ac:dyDescent="0.3">
      <c r="A22" s="1" t="s">
        <v>370</v>
      </c>
      <c r="B22">
        <v>0.32</v>
      </c>
      <c r="C22" s="10"/>
      <c r="D22" s="10"/>
      <c r="F22">
        <v>0.6</v>
      </c>
      <c r="G22" s="10"/>
      <c r="H22" s="10"/>
    </row>
    <row r="23" spans="1:10" x14ac:dyDescent="0.3">
      <c r="A23" s="1" t="s">
        <v>371</v>
      </c>
      <c r="B23">
        <v>0.36</v>
      </c>
      <c r="C23" s="10"/>
      <c r="D23" s="10"/>
      <c r="F23">
        <v>0.4</v>
      </c>
      <c r="G23" s="10"/>
      <c r="H23" s="10"/>
    </row>
    <row r="24" spans="1:10" x14ac:dyDescent="0.3">
      <c r="A24" s="1" t="s">
        <v>372</v>
      </c>
      <c r="B24">
        <v>0.42</v>
      </c>
      <c r="C24" s="10"/>
      <c r="D24" s="10"/>
      <c r="F24">
        <v>0.4</v>
      </c>
      <c r="G24" s="10"/>
      <c r="H24" s="10"/>
    </row>
    <row r="25" spans="1:10" x14ac:dyDescent="0.3">
      <c r="A25" s="1" t="s">
        <v>373</v>
      </c>
      <c r="B25">
        <v>0.04</v>
      </c>
      <c r="C25" s="10"/>
      <c r="D25" s="10"/>
      <c r="F25">
        <v>0.05</v>
      </c>
      <c r="G25" s="10"/>
      <c r="H25" s="10"/>
    </row>
    <row r="27" spans="1:10" x14ac:dyDescent="0.3">
      <c r="B27" t="s">
        <v>289</v>
      </c>
      <c r="H27" t="s">
        <v>289</v>
      </c>
      <c r="I27" t="s">
        <v>399</v>
      </c>
    </row>
    <row r="28" spans="1:10" x14ac:dyDescent="0.3">
      <c r="A28" s="1" t="s">
        <v>393</v>
      </c>
      <c r="B28" t="s">
        <v>394</v>
      </c>
      <c r="C28" t="s">
        <v>395</v>
      </c>
      <c r="D28" t="s">
        <v>396</v>
      </c>
      <c r="H28" t="s">
        <v>394</v>
      </c>
      <c r="I28" t="s">
        <v>395</v>
      </c>
      <c r="J28" t="s">
        <v>396</v>
      </c>
    </row>
    <row r="29" spans="1:10" x14ac:dyDescent="0.3">
      <c r="A29">
        <f>16*24</f>
        <v>384</v>
      </c>
      <c r="B29">
        <f>SUM(B17)</f>
        <v>2.96</v>
      </c>
      <c r="C29">
        <f>B29*1000</f>
        <v>2960</v>
      </c>
      <c r="D29">
        <f>C29/406.93</f>
        <v>7.2739783255105301</v>
      </c>
      <c r="E29" t="s">
        <v>397</v>
      </c>
      <c r="H29">
        <f>SUM(F17)</f>
        <v>4.0199999999999996</v>
      </c>
      <c r="I29">
        <f>H29*1000</f>
        <v>4019.9999999999995</v>
      </c>
      <c r="J29">
        <f>I29/406.93</f>
        <v>9.8788489420784895</v>
      </c>
    </row>
    <row r="30" spans="1:10" x14ac:dyDescent="0.3">
      <c r="B30" t="s">
        <v>323</v>
      </c>
      <c r="H30" t="s">
        <v>323</v>
      </c>
      <c r="I30" t="s">
        <v>399</v>
      </c>
    </row>
    <row r="31" spans="1:10" x14ac:dyDescent="0.3">
      <c r="B31">
        <f>SUM(C17)</f>
        <v>0.05</v>
      </c>
      <c r="C31">
        <f t="shared" ref="C31" si="0">B31*1000</f>
        <v>50</v>
      </c>
      <c r="D31">
        <f t="shared" ref="D31" si="1">C31/406.93</f>
        <v>0.12287125549848868</v>
      </c>
      <c r="E31" t="s">
        <v>397</v>
      </c>
      <c r="H31">
        <f>SUM(G17)</f>
        <v>0.6</v>
      </c>
      <c r="I31">
        <f t="shared" ref="I31" si="2">H31*1000</f>
        <v>600</v>
      </c>
      <c r="J31">
        <f t="shared" ref="J31" si="3">I31/406.93</f>
        <v>1.4744550659818643</v>
      </c>
    </row>
    <row r="32" spans="1:10" x14ac:dyDescent="0.3">
      <c r="B32" t="s">
        <v>289</v>
      </c>
      <c r="H32" t="s">
        <v>289</v>
      </c>
      <c r="I32" t="s">
        <v>399</v>
      </c>
    </row>
    <row r="33" spans="1:10" x14ac:dyDescent="0.3">
      <c r="A33">
        <v>720</v>
      </c>
      <c r="B33" t="s">
        <v>394</v>
      </c>
      <c r="C33" t="s">
        <v>395</v>
      </c>
      <c r="D33" t="s">
        <v>396</v>
      </c>
      <c r="H33" t="s">
        <v>394</v>
      </c>
      <c r="I33" t="s">
        <v>395</v>
      </c>
      <c r="J33" t="s">
        <v>396</v>
      </c>
    </row>
    <row r="34" spans="1:10" x14ac:dyDescent="0.3">
      <c r="B34">
        <f>SUM(B24)</f>
        <v>0.42</v>
      </c>
      <c r="C34">
        <f t="shared" ref="C34" si="4">B34*1000</f>
        <v>420</v>
      </c>
      <c r="D34">
        <f t="shared" ref="D34" si="5">C34/406.93</f>
        <v>1.032118546187305</v>
      </c>
      <c r="H34">
        <f>SUM(F24)</f>
        <v>0.4</v>
      </c>
      <c r="I34">
        <f t="shared" ref="I34" si="6">H34*1000</f>
        <v>400</v>
      </c>
      <c r="J34">
        <f t="shared" ref="J34" si="7">I34/406.93</f>
        <v>0.98297004398790944</v>
      </c>
    </row>
    <row r="35" spans="1:10" x14ac:dyDescent="0.3">
      <c r="B35" t="s">
        <v>323</v>
      </c>
      <c r="H35" t="s">
        <v>323</v>
      </c>
      <c r="I35" t="s">
        <v>399</v>
      </c>
    </row>
    <row r="36" spans="1:10" x14ac:dyDescent="0.3">
      <c r="B36">
        <v>0</v>
      </c>
      <c r="H36">
        <v>0</v>
      </c>
    </row>
    <row r="38" spans="1:10" x14ac:dyDescent="0.3">
      <c r="A38" t="s">
        <v>426</v>
      </c>
      <c r="B38" t="s">
        <v>393</v>
      </c>
      <c r="C38" t="s">
        <v>427</v>
      </c>
      <c r="D38" t="s">
        <v>425</v>
      </c>
      <c r="E38" t="s">
        <v>428</v>
      </c>
      <c r="F38" t="s">
        <v>396</v>
      </c>
    </row>
    <row r="39" spans="1:10" x14ac:dyDescent="0.3">
      <c r="A39" t="s">
        <v>289</v>
      </c>
      <c r="B39">
        <v>384</v>
      </c>
      <c r="C39">
        <v>5</v>
      </c>
      <c r="D39">
        <v>2.2599999999999998</v>
      </c>
      <c r="E39">
        <f>D39*1000</f>
        <v>2260</v>
      </c>
      <c r="F39">
        <f>E39/406.93</f>
        <v>5.5537807485316888</v>
      </c>
    </row>
    <row r="40" spans="1:10" x14ac:dyDescent="0.3">
      <c r="A40" t="s">
        <v>289</v>
      </c>
      <c r="B40">
        <v>384</v>
      </c>
      <c r="C40">
        <v>10</v>
      </c>
      <c r="D40">
        <v>2.76</v>
      </c>
      <c r="E40">
        <f t="shared" ref="E40:E48" si="8">D40*1000</f>
        <v>2760</v>
      </c>
      <c r="F40">
        <f t="shared" ref="F40:F46" si="9">E40/406.93</f>
        <v>6.7824933035165751</v>
      </c>
    </row>
    <row r="41" spans="1:10" x14ac:dyDescent="0.3">
      <c r="A41" t="s">
        <v>289</v>
      </c>
      <c r="B41">
        <v>720</v>
      </c>
      <c r="C41">
        <v>5</v>
      </c>
      <c r="D41">
        <v>0.04</v>
      </c>
      <c r="E41">
        <f t="shared" si="8"/>
        <v>40</v>
      </c>
      <c r="F41">
        <f t="shared" si="9"/>
        <v>9.8297004398790952E-2</v>
      </c>
    </row>
    <row r="42" spans="1:10" x14ac:dyDescent="0.3">
      <c r="A42" t="s">
        <v>289</v>
      </c>
      <c r="B42">
        <v>720</v>
      </c>
      <c r="C42">
        <v>10</v>
      </c>
      <c r="D42">
        <v>0.05</v>
      </c>
      <c r="E42">
        <f t="shared" si="8"/>
        <v>50</v>
      </c>
      <c r="F42">
        <f t="shared" si="9"/>
        <v>0.12287125549848868</v>
      </c>
    </row>
    <row r="43" spans="1:10" x14ac:dyDescent="0.3">
      <c r="A43" t="s">
        <v>323</v>
      </c>
      <c r="B43">
        <v>384</v>
      </c>
      <c r="C43">
        <v>5</v>
      </c>
      <c r="D43">
        <v>0.46</v>
      </c>
      <c r="E43">
        <f t="shared" si="8"/>
        <v>460</v>
      </c>
      <c r="F43">
        <f t="shared" si="9"/>
        <v>1.1304155505860958</v>
      </c>
    </row>
    <row r="44" spans="1:10" x14ac:dyDescent="0.3">
      <c r="A44" t="s">
        <v>323</v>
      </c>
      <c r="B44">
        <v>384</v>
      </c>
      <c r="C44">
        <v>10</v>
      </c>
      <c r="D44">
        <v>0.6</v>
      </c>
      <c r="E44">
        <f t="shared" si="8"/>
        <v>600</v>
      </c>
      <c r="F44">
        <f t="shared" si="9"/>
        <v>1.4744550659818643</v>
      </c>
    </row>
    <row r="45" spans="1:10" x14ac:dyDescent="0.3">
      <c r="A45" t="s">
        <v>323</v>
      </c>
      <c r="B45">
        <v>720</v>
      </c>
      <c r="C45">
        <v>5</v>
      </c>
      <c r="D45">
        <v>0</v>
      </c>
      <c r="E45">
        <f t="shared" si="8"/>
        <v>0</v>
      </c>
      <c r="F45">
        <f t="shared" si="9"/>
        <v>0</v>
      </c>
      <c r="G45" t="s">
        <v>361</v>
      </c>
    </row>
    <row r="46" spans="1:10" x14ac:dyDescent="0.3">
      <c r="A46" t="s">
        <v>323</v>
      </c>
      <c r="B46">
        <v>720</v>
      </c>
      <c r="C46">
        <v>10</v>
      </c>
      <c r="D46">
        <v>0</v>
      </c>
      <c r="E46">
        <f t="shared" si="8"/>
        <v>0</v>
      </c>
      <c r="F46">
        <f t="shared" si="9"/>
        <v>0</v>
      </c>
    </row>
    <row r="48" spans="1:10" x14ac:dyDescent="0.3">
      <c r="A48" t="s">
        <v>429</v>
      </c>
      <c r="B48">
        <v>384</v>
      </c>
      <c r="C48">
        <v>5</v>
      </c>
      <c r="D48">
        <v>0.01</v>
      </c>
      <c r="E48">
        <f t="shared" si="8"/>
        <v>10</v>
      </c>
      <c r="F48">
        <f>E48/422.95</f>
        <v>2.3643456673365648E-2</v>
      </c>
    </row>
    <row r="49" spans="1:6" x14ac:dyDescent="0.3">
      <c r="A49" t="s">
        <v>429</v>
      </c>
      <c r="B49">
        <v>384</v>
      </c>
      <c r="C49">
        <v>10</v>
      </c>
      <c r="D49">
        <v>0</v>
      </c>
      <c r="E49">
        <v>0</v>
      </c>
      <c r="F4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AEC-B207-4CD1-BCEA-D2DAAF36CDFF}">
  <dimension ref="A1:V26"/>
  <sheetViews>
    <sheetView zoomScale="114" workbookViewId="0">
      <selection activeCell="E1" sqref="E1"/>
    </sheetView>
  </sheetViews>
  <sheetFormatPr defaultRowHeight="14.4" x14ac:dyDescent="0.3"/>
  <cols>
    <col min="2" max="2" width="36.88671875" bestFit="1" customWidth="1"/>
    <col min="3" max="3" width="37.21875" bestFit="1" customWidth="1"/>
    <col min="4" max="4" width="28.21875" customWidth="1"/>
    <col min="5" max="5" width="26.5546875" bestFit="1" customWidth="1"/>
  </cols>
  <sheetData>
    <row r="1" spans="1:22" x14ac:dyDescent="0.3">
      <c r="A1" t="s">
        <v>352</v>
      </c>
      <c r="B1" t="s">
        <v>460</v>
      </c>
      <c r="C1" t="s">
        <v>430</v>
      </c>
      <c r="D1" t="s">
        <v>461</v>
      </c>
      <c r="E1" t="s">
        <v>455</v>
      </c>
    </row>
    <row r="2" spans="1:22" x14ac:dyDescent="0.3">
      <c r="A2" t="s">
        <v>289</v>
      </c>
      <c r="B2">
        <v>384</v>
      </c>
      <c r="C2">
        <v>5</v>
      </c>
      <c r="D2">
        <v>5.5537807485316888</v>
      </c>
      <c r="E2">
        <f>P17</f>
        <v>7.2739783255105301</v>
      </c>
    </row>
    <row r="3" spans="1:22" x14ac:dyDescent="0.3">
      <c r="A3" t="s">
        <v>289</v>
      </c>
      <c r="B3">
        <v>384</v>
      </c>
      <c r="C3">
        <v>10</v>
      </c>
      <c r="D3">
        <v>6.7824933035165751</v>
      </c>
      <c r="E3">
        <f>V17</f>
        <v>9.8788489420784895</v>
      </c>
    </row>
    <row r="4" spans="1:22" x14ac:dyDescent="0.3">
      <c r="A4" t="s">
        <v>289</v>
      </c>
      <c r="B4">
        <v>720</v>
      </c>
      <c r="C4">
        <v>5</v>
      </c>
      <c r="D4">
        <v>9.8297004398790952E-2</v>
      </c>
      <c r="E4">
        <f>P22</f>
        <v>1.032118546187305</v>
      </c>
    </row>
    <row r="5" spans="1:22" x14ac:dyDescent="0.3">
      <c r="A5" t="s">
        <v>289</v>
      </c>
      <c r="B5">
        <v>720</v>
      </c>
      <c r="C5">
        <v>10</v>
      </c>
      <c r="D5">
        <v>0.12287125549848868</v>
      </c>
      <c r="E5">
        <f>V19</f>
        <v>1.4744550659818643</v>
      </c>
      <c r="K5" s="1" t="s">
        <v>400</v>
      </c>
      <c r="L5" s="1" t="s">
        <v>401</v>
      </c>
      <c r="M5" s="1" t="s">
        <v>402</v>
      </c>
    </row>
    <row r="6" spans="1:22" x14ac:dyDescent="0.3">
      <c r="A6" t="s">
        <v>323</v>
      </c>
      <c r="B6">
        <v>384</v>
      </c>
      <c r="C6">
        <v>5</v>
      </c>
      <c r="D6">
        <v>1.1304155505860958</v>
      </c>
      <c r="E6">
        <f>P19</f>
        <v>0.12287125549848868</v>
      </c>
      <c r="K6">
        <v>384</v>
      </c>
      <c r="L6">
        <v>28.063794755854818</v>
      </c>
      <c r="M6">
        <v>0.44233651979455924</v>
      </c>
      <c r="N6" t="s">
        <v>403</v>
      </c>
    </row>
    <row r="7" spans="1:22" x14ac:dyDescent="0.3">
      <c r="A7" t="s">
        <v>323</v>
      </c>
      <c r="B7">
        <v>384</v>
      </c>
      <c r="C7">
        <v>10</v>
      </c>
      <c r="D7">
        <v>1.4744550659818643</v>
      </c>
      <c r="E7">
        <f>V19</f>
        <v>1.4744550659818643</v>
      </c>
      <c r="K7">
        <v>384</v>
      </c>
      <c r="L7">
        <v>45.757255547637186</v>
      </c>
      <c r="M7">
        <v>3.268375396259799</v>
      </c>
      <c r="N7" t="s">
        <v>404</v>
      </c>
    </row>
    <row r="8" spans="1:22" x14ac:dyDescent="0.3">
      <c r="A8" t="s">
        <v>323</v>
      </c>
      <c r="B8">
        <v>720</v>
      </c>
      <c r="C8">
        <v>5</v>
      </c>
      <c r="D8">
        <v>0</v>
      </c>
      <c r="E8">
        <v>0</v>
      </c>
      <c r="K8">
        <v>720</v>
      </c>
      <c r="L8">
        <v>4.0793256825498245</v>
      </c>
      <c r="M8">
        <v>0</v>
      </c>
      <c r="N8" t="s">
        <v>403</v>
      </c>
    </row>
    <row r="9" spans="1:22" x14ac:dyDescent="0.3">
      <c r="A9" t="s">
        <v>323</v>
      </c>
      <c r="B9">
        <v>720</v>
      </c>
      <c r="C9">
        <v>10</v>
      </c>
      <c r="D9">
        <v>0</v>
      </c>
      <c r="E9">
        <v>0</v>
      </c>
      <c r="K9">
        <v>720</v>
      </c>
      <c r="L9">
        <v>5.1360184798368271</v>
      </c>
      <c r="M9">
        <v>0</v>
      </c>
      <c r="N9" t="s">
        <v>404</v>
      </c>
    </row>
    <row r="10" spans="1:22" x14ac:dyDescent="0.3">
      <c r="A10" t="s">
        <v>429</v>
      </c>
      <c r="B10">
        <v>384</v>
      </c>
      <c r="C10">
        <v>5</v>
      </c>
      <c r="D10">
        <v>2.3643456673365648E-2</v>
      </c>
      <c r="E10">
        <v>0</v>
      </c>
    </row>
    <row r="11" spans="1:22" x14ac:dyDescent="0.3">
      <c r="A11" t="s">
        <v>429</v>
      </c>
      <c r="B11">
        <v>384</v>
      </c>
      <c r="C11">
        <v>10</v>
      </c>
      <c r="D11">
        <v>0</v>
      </c>
      <c r="E11">
        <v>0</v>
      </c>
    </row>
    <row r="12" spans="1:22" x14ac:dyDescent="0.3">
      <c r="A12" t="s">
        <v>429</v>
      </c>
      <c r="B12">
        <v>720</v>
      </c>
      <c r="C12">
        <v>5</v>
      </c>
      <c r="D12">
        <v>0</v>
      </c>
      <c r="E12">
        <v>0</v>
      </c>
    </row>
    <row r="13" spans="1:22" x14ac:dyDescent="0.3">
      <c r="A13" t="s">
        <v>429</v>
      </c>
      <c r="B13">
        <v>720</v>
      </c>
      <c r="C13">
        <v>10</v>
      </c>
      <c r="D13">
        <v>0</v>
      </c>
      <c r="E13">
        <v>0</v>
      </c>
    </row>
    <row r="15" spans="1:22" x14ac:dyDescent="0.3">
      <c r="F15" t="s">
        <v>426</v>
      </c>
      <c r="G15" t="s">
        <v>393</v>
      </c>
      <c r="H15" t="s">
        <v>427</v>
      </c>
      <c r="I15" t="s">
        <v>425</v>
      </c>
      <c r="J15" t="s">
        <v>428</v>
      </c>
      <c r="K15" t="s">
        <v>396</v>
      </c>
      <c r="N15" t="s">
        <v>289</v>
      </c>
      <c r="T15" t="s">
        <v>289</v>
      </c>
      <c r="U15" t="s">
        <v>399</v>
      </c>
    </row>
    <row r="16" spans="1:22" x14ac:dyDescent="0.3">
      <c r="F16" t="s">
        <v>289</v>
      </c>
      <c r="G16">
        <v>384</v>
      </c>
      <c r="H16">
        <v>5</v>
      </c>
      <c r="I16">
        <v>2.2599999999999998</v>
      </c>
      <c r="J16">
        <f>I16*1000</f>
        <v>2260</v>
      </c>
      <c r="K16">
        <f>J16/406.93</f>
        <v>5.5537807485316888</v>
      </c>
      <c r="M16" t="s">
        <v>393</v>
      </c>
      <c r="N16" t="s">
        <v>394</v>
      </c>
      <c r="O16" t="s">
        <v>395</v>
      </c>
      <c r="P16" t="s">
        <v>396</v>
      </c>
      <c r="T16" t="s">
        <v>394</v>
      </c>
      <c r="U16" t="s">
        <v>395</v>
      </c>
      <c r="V16" t="s">
        <v>396</v>
      </c>
    </row>
    <row r="17" spans="6:22" x14ac:dyDescent="0.3">
      <c r="F17" t="s">
        <v>289</v>
      </c>
      <c r="G17">
        <v>384</v>
      </c>
      <c r="H17">
        <v>10</v>
      </c>
      <c r="I17">
        <v>2.76</v>
      </c>
      <c r="J17">
        <f t="shared" ref="J17:J25" si="0">I17*1000</f>
        <v>2760</v>
      </c>
      <c r="K17">
        <f t="shared" ref="K17:K23" si="1">J17/406.93</f>
        <v>6.7824933035165751</v>
      </c>
      <c r="M17">
        <v>384</v>
      </c>
      <c r="N17">
        <v>2.96</v>
      </c>
      <c r="O17">
        <v>2960</v>
      </c>
      <c r="P17">
        <v>7.2739783255105301</v>
      </c>
      <c r="Q17" t="s">
        <v>397</v>
      </c>
      <c r="T17">
        <v>4.0199999999999996</v>
      </c>
      <c r="U17">
        <v>4019.9999999999995</v>
      </c>
      <c r="V17">
        <v>9.8788489420784895</v>
      </c>
    </row>
    <row r="18" spans="6:22" x14ac:dyDescent="0.3">
      <c r="F18" t="s">
        <v>289</v>
      </c>
      <c r="G18">
        <v>720</v>
      </c>
      <c r="H18">
        <v>5</v>
      </c>
      <c r="I18">
        <v>0.04</v>
      </c>
      <c r="J18">
        <f t="shared" si="0"/>
        <v>40</v>
      </c>
      <c r="K18">
        <f t="shared" si="1"/>
        <v>9.8297004398790952E-2</v>
      </c>
      <c r="N18" t="s">
        <v>323</v>
      </c>
      <c r="T18" t="s">
        <v>323</v>
      </c>
      <c r="U18" t="s">
        <v>399</v>
      </c>
    </row>
    <row r="19" spans="6:22" x14ac:dyDescent="0.3">
      <c r="F19" t="s">
        <v>289</v>
      </c>
      <c r="G19">
        <v>720</v>
      </c>
      <c r="H19">
        <v>10</v>
      </c>
      <c r="I19">
        <v>0.05</v>
      </c>
      <c r="J19">
        <f t="shared" si="0"/>
        <v>50</v>
      </c>
      <c r="K19">
        <f t="shared" si="1"/>
        <v>0.12287125549848868</v>
      </c>
      <c r="N19">
        <v>0.05</v>
      </c>
      <c r="O19">
        <v>50</v>
      </c>
      <c r="P19">
        <v>0.12287125549848868</v>
      </c>
      <c r="Q19" t="s">
        <v>397</v>
      </c>
      <c r="T19">
        <v>0.6</v>
      </c>
      <c r="U19">
        <v>600</v>
      </c>
      <c r="V19">
        <v>1.4744550659818643</v>
      </c>
    </row>
    <row r="20" spans="6:22" x14ac:dyDescent="0.3">
      <c r="F20" t="s">
        <v>323</v>
      </c>
      <c r="G20">
        <v>384</v>
      </c>
      <c r="H20">
        <v>5</v>
      </c>
      <c r="I20">
        <v>0.46</v>
      </c>
      <c r="J20">
        <f t="shared" si="0"/>
        <v>460</v>
      </c>
      <c r="K20">
        <f t="shared" si="1"/>
        <v>1.1304155505860958</v>
      </c>
      <c r="N20" t="s">
        <v>289</v>
      </c>
      <c r="T20" t="s">
        <v>289</v>
      </c>
      <c r="U20" t="s">
        <v>399</v>
      </c>
    </row>
    <row r="21" spans="6:22" x14ac:dyDescent="0.3">
      <c r="F21" t="s">
        <v>323</v>
      </c>
      <c r="G21">
        <v>384</v>
      </c>
      <c r="H21">
        <v>10</v>
      </c>
      <c r="I21">
        <v>0.6</v>
      </c>
      <c r="J21">
        <f t="shared" si="0"/>
        <v>600</v>
      </c>
      <c r="K21">
        <f t="shared" si="1"/>
        <v>1.4744550659818643</v>
      </c>
      <c r="M21">
        <v>720</v>
      </c>
      <c r="N21" t="s">
        <v>394</v>
      </c>
      <c r="O21" t="s">
        <v>395</v>
      </c>
      <c r="P21" t="s">
        <v>396</v>
      </c>
      <c r="T21" t="s">
        <v>394</v>
      </c>
      <c r="U21" t="s">
        <v>395</v>
      </c>
      <c r="V21" t="s">
        <v>396</v>
      </c>
    </row>
    <row r="22" spans="6:22" x14ac:dyDescent="0.3">
      <c r="F22" t="s">
        <v>323</v>
      </c>
      <c r="G22">
        <v>720</v>
      </c>
      <c r="H22">
        <v>5</v>
      </c>
      <c r="I22">
        <v>0</v>
      </c>
      <c r="J22">
        <f t="shared" si="0"/>
        <v>0</v>
      </c>
      <c r="K22">
        <f t="shared" si="1"/>
        <v>0</v>
      </c>
      <c r="N22">
        <v>0.42</v>
      </c>
      <c r="O22">
        <v>420</v>
      </c>
      <c r="P22">
        <v>1.032118546187305</v>
      </c>
      <c r="T22">
        <v>0.4</v>
      </c>
      <c r="U22">
        <v>400</v>
      </c>
      <c r="V22">
        <v>0.98297004398790944</v>
      </c>
    </row>
    <row r="23" spans="6:22" x14ac:dyDescent="0.3">
      <c r="F23" t="s">
        <v>323</v>
      </c>
      <c r="G23">
        <v>720</v>
      </c>
      <c r="H23">
        <v>10</v>
      </c>
      <c r="I23">
        <v>0</v>
      </c>
      <c r="J23">
        <f t="shared" si="0"/>
        <v>0</v>
      </c>
      <c r="K23">
        <f t="shared" si="1"/>
        <v>0</v>
      </c>
      <c r="N23" t="s">
        <v>323</v>
      </c>
      <c r="T23" t="s">
        <v>323</v>
      </c>
      <c r="U23" t="s">
        <v>399</v>
      </c>
    </row>
    <row r="24" spans="6:22" x14ac:dyDescent="0.3">
      <c r="N24">
        <v>0</v>
      </c>
      <c r="T24">
        <v>0</v>
      </c>
    </row>
    <row r="25" spans="6:22" x14ac:dyDescent="0.3">
      <c r="F25" t="s">
        <v>429</v>
      </c>
      <c r="G25">
        <v>384</v>
      </c>
      <c r="H25">
        <v>5</v>
      </c>
      <c r="I25">
        <v>0.01</v>
      </c>
      <c r="J25">
        <f t="shared" si="0"/>
        <v>10</v>
      </c>
      <c r="K25">
        <f>J25/422.95</f>
        <v>2.3643456673365648E-2</v>
      </c>
    </row>
    <row r="26" spans="6:22" x14ac:dyDescent="0.3">
      <c r="F26" t="s">
        <v>429</v>
      </c>
      <c r="G26">
        <v>384</v>
      </c>
      <c r="H26">
        <v>10</v>
      </c>
      <c r="I26">
        <v>0</v>
      </c>
      <c r="J26">
        <v>0</v>
      </c>
      <c r="K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55F5-C18E-4373-A4FF-98FE6EEEF887}">
  <dimension ref="A1:D31"/>
  <sheetViews>
    <sheetView topLeftCell="A7" workbookViewId="0">
      <selection activeCell="D15" sqref="D15"/>
    </sheetView>
  </sheetViews>
  <sheetFormatPr defaultRowHeight="14.4" x14ac:dyDescent="0.3"/>
  <cols>
    <col min="1" max="1" width="19.44140625" bestFit="1" customWidth="1"/>
    <col min="6" max="6" width="12" bestFit="1" customWidth="1"/>
  </cols>
  <sheetData>
    <row r="1" spans="1:4" x14ac:dyDescent="0.3">
      <c r="A1" s="1" t="s">
        <v>0</v>
      </c>
      <c r="B1" t="s">
        <v>299</v>
      </c>
    </row>
    <row r="2" spans="1:4" x14ac:dyDescent="0.3">
      <c r="A2" s="1" t="s">
        <v>1</v>
      </c>
      <c r="B2" t="s">
        <v>300</v>
      </c>
    </row>
    <row r="3" spans="1:4" x14ac:dyDescent="0.3">
      <c r="A3" s="1" t="s">
        <v>2</v>
      </c>
      <c r="B3" t="s">
        <v>301</v>
      </c>
    </row>
    <row r="4" spans="1:4" x14ac:dyDescent="0.3">
      <c r="A4" s="1" t="s">
        <v>3</v>
      </c>
      <c r="B4" t="s">
        <v>302</v>
      </c>
    </row>
    <row r="5" spans="1:4" x14ac:dyDescent="0.3">
      <c r="A5" s="1" t="s">
        <v>4</v>
      </c>
      <c r="B5" t="s">
        <v>303</v>
      </c>
    </row>
    <row r="6" spans="1:4" x14ac:dyDescent="0.3">
      <c r="A6" s="1" t="s">
        <v>5</v>
      </c>
      <c r="B6" t="s">
        <v>304</v>
      </c>
    </row>
    <row r="7" spans="1:4" x14ac:dyDescent="0.3">
      <c r="A7" s="1" t="s">
        <v>305</v>
      </c>
      <c r="B7" t="s">
        <v>306</v>
      </c>
    </row>
    <row r="8" spans="1:4" x14ac:dyDescent="0.3">
      <c r="A8" s="1" t="s">
        <v>6</v>
      </c>
      <c r="B8" t="s">
        <v>307</v>
      </c>
    </row>
    <row r="9" spans="1:4" x14ac:dyDescent="0.3">
      <c r="A9" s="1" t="s">
        <v>7</v>
      </c>
      <c r="B9" t="s">
        <v>307</v>
      </c>
    </row>
    <row r="10" spans="1:4" x14ac:dyDescent="0.3">
      <c r="A10" s="1" t="s">
        <v>8</v>
      </c>
      <c r="B10" t="s">
        <v>308</v>
      </c>
    </row>
    <row r="11" spans="1:4" x14ac:dyDescent="0.3">
      <c r="A11" s="1" t="s">
        <v>9</v>
      </c>
    </row>
    <row r="12" spans="1:4" x14ac:dyDescent="0.3">
      <c r="B12" t="s">
        <v>312</v>
      </c>
    </row>
    <row r="13" spans="1:4" x14ac:dyDescent="0.3">
      <c r="A13" s="4" t="s">
        <v>310</v>
      </c>
      <c r="B13" s="1" t="s">
        <v>313</v>
      </c>
      <c r="D13" t="s">
        <v>421</v>
      </c>
    </row>
    <row r="14" spans="1:4" x14ac:dyDescent="0.3">
      <c r="A14" s="4" t="s">
        <v>287</v>
      </c>
      <c r="B14">
        <v>1.1442000000000001</v>
      </c>
      <c r="D14">
        <f>(B14*10^6*10^-3)/$D$22</f>
        <v>2.811785810827415</v>
      </c>
    </row>
    <row r="15" spans="1:4" x14ac:dyDescent="0.3">
      <c r="A15" s="4" t="s">
        <v>311</v>
      </c>
      <c r="B15">
        <v>5.68</v>
      </c>
      <c r="D15">
        <f t="shared" ref="D15:D19" si="0">(B15*10^6*10^-3)/$D$22</f>
        <v>13.958174624628315</v>
      </c>
    </row>
    <row r="16" spans="1:4" x14ac:dyDescent="0.3">
      <c r="A16" s="4" t="s">
        <v>24</v>
      </c>
      <c r="B16">
        <v>4.6810999999999998</v>
      </c>
      <c r="D16">
        <f t="shared" si="0"/>
        <v>11.503452682279509</v>
      </c>
    </row>
    <row r="17" spans="1:4" x14ac:dyDescent="0.3">
      <c r="A17" s="4" t="s">
        <v>26</v>
      </c>
      <c r="B17">
        <v>6.4653</v>
      </c>
      <c r="D17">
        <f t="shared" si="0"/>
        <v>15.887990563487579</v>
      </c>
    </row>
    <row r="18" spans="1:4" x14ac:dyDescent="0.3">
      <c r="A18" s="4" t="s">
        <v>20</v>
      </c>
      <c r="B18">
        <v>4.3506</v>
      </c>
      <c r="D18">
        <f t="shared" si="0"/>
        <v>10.691273683434497</v>
      </c>
    </row>
    <row r="19" spans="1:4" x14ac:dyDescent="0.3">
      <c r="A19" s="4" t="s">
        <v>25</v>
      </c>
      <c r="B19">
        <v>3.641</v>
      </c>
      <c r="D19">
        <f t="shared" si="0"/>
        <v>8.9474848253999451</v>
      </c>
    </row>
    <row r="22" spans="1:4" x14ac:dyDescent="0.3">
      <c r="C22" t="s">
        <v>422</v>
      </c>
      <c r="D22">
        <v>406.93</v>
      </c>
    </row>
    <row r="31" spans="1:4" x14ac:dyDescent="0.3">
      <c r="C31">
        <f>10^3/D22</f>
        <v>2.4574251099697735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37B1-3422-44CD-944B-2C24663B5908}">
  <dimension ref="A1:N16"/>
  <sheetViews>
    <sheetView topLeftCell="B1" workbookViewId="0">
      <selection activeCell="D3" sqref="D3"/>
    </sheetView>
  </sheetViews>
  <sheetFormatPr defaultRowHeight="14.4" x14ac:dyDescent="0.3"/>
  <cols>
    <col min="1" max="1" width="16.88671875" bestFit="1" customWidth="1"/>
    <col min="2" max="2" width="11.109375" bestFit="1" customWidth="1"/>
    <col min="3" max="3" width="15.109375" bestFit="1" customWidth="1"/>
    <col min="4" max="4" width="21.77734375" bestFit="1" customWidth="1"/>
    <col min="5" max="5" width="29.109375" bestFit="1" customWidth="1"/>
    <col min="6" max="6" width="15.109375" bestFit="1" customWidth="1"/>
    <col min="7" max="7" width="16.5546875" bestFit="1" customWidth="1"/>
    <col min="8" max="8" width="15.88671875" bestFit="1" customWidth="1"/>
  </cols>
  <sheetData>
    <row r="1" spans="1:14" x14ac:dyDescent="0.3">
      <c r="A1" t="s">
        <v>431</v>
      </c>
      <c r="B1" t="s">
        <v>460</v>
      </c>
      <c r="C1" t="s">
        <v>433</v>
      </c>
      <c r="D1" t="s">
        <v>458</v>
      </c>
      <c r="E1" t="s">
        <v>459</v>
      </c>
      <c r="F1" t="s">
        <v>456</v>
      </c>
      <c r="G1" t="s">
        <v>454</v>
      </c>
      <c r="H1" t="s">
        <v>457</v>
      </c>
      <c r="I1" t="s">
        <v>455</v>
      </c>
    </row>
    <row r="2" spans="1:14" x14ac:dyDescent="0.3">
      <c r="A2" t="s">
        <v>432</v>
      </c>
      <c r="B2">
        <f>31*24</f>
        <v>744</v>
      </c>
      <c r="C2" t="s">
        <v>434</v>
      </c>
      <c r="D2">
        <v>2.811785810827415</v>
      </c>
      <c r="E2">
        <v>13.958174624628315</v>
      </c>
      <c r="F2">
        <v>11.503452682279509</v>
      </c>
      <c r="G2">
        <v>15.887990563487579</v>
      </c>
      <c r="H2">
        <v>10.691273683434497</v>
      </c>
      <c r="I2">
        <v>8.9474848253999451</v>
      </c>
    </row>
    <row r="9" spans="1:14" x14ac:dyDescent="0.3">
      <c r="L9" t="s">
        <v>312</v>
      </c>
    </row>
    <row r="10" spans="1:14" x14ac:dyDescent="0.3">
      <c r="K10" t="s">
        <v>310</v>
      </c>
      <c r="L10" t="s">
        <v>313</v>
      </c>
      <c r="N10" t="s">
        <v>421</v>
      </c>
    </row>
    <row r="11" spans="1:14" x14ac:dyDescent="0.3">
      <c r="K11" t="s">
        <v>287</v>
      </c>
      <c r="L11">
        <v>1.1442000000000001</v>
      </c>
      <c r="N11">
        <v>2.811785810827415</v>
      </c>
    </row>
    <row r="12" spans="1:14" x14ac:dyDescent="0.3">
      <c r="K12" t="s">
        <v>311</v>
      </c>
      <c r="L12">
        <v>5.68</v>
      </c>
      <c r="N12">
        <v>13.958174624628315</v>
      </c>
    </row>
    <row r="13" spans="1:14" x14ac:dyDescent="0.3">
      <c r="K13" t="s">
        <v>24</v>
      </c>
      <c r="L13">
        <v>4.6810999999999998</v>
      </c>
      <c r="N13">
        <v>11.503452682279509</v>
      </c>
    </row>
    <row r="14" spans="1:14" x14ac:dyDescent="0.3">
      <c r="K14" t="s">
        <v>26</v>
      </c>
      <c r="L14">
        <v>6.4653</v>
      </c>
      <c r="N14">
        <v>15.887990563487579</v>
      </c>
    </row>
    <row r="15" spans="1:14" x14ac:dyDescent="0.3">
      <c r="K15" t="s">
        <v>20</v>
      </c>
      <c r="L15">
        <v>4.3506</v>
      </c>
      <c r="N15">
        <v>10.691273683434497</v>
      </c>
    </row>
    <row r="16" spans="1:14" x14ac:dyDescent="0.3">
      <c r="K16" t="s">
        <v>25</v>
      </c>
      <c r="L16">
        <v>3.641</v>
      </c>
      <c r="N16">
        <v>8.9474848253999451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DA25-DC2C-4DE5-B884-3336B7F1D51E}">
  <dimension ref="A1:L26"/>
  <sheetViews>
    <sheetView topLeftCell="A4" workbookViewId="0">
      <selection activeCell="B23" sqref="B23"/>
    </sheetView>
  </sheetViews>
  <sheetFormatPr defaultRowHeight="14.4" x14ac:dyDescent="0.3"/>
  <cols>
    <col min="1" max="1" width="19.44140625" bestFit="1" customWidth="1"/>
  </cols>
  <sheetData>
    <row r="1" spans="1:7" x14ac:dyDescent="0.3">
      <c r="A1" s="1" t="s">
        <v>0</v>
      </c>
      <c r="B1" s="2" t="s">
        <v>280</v>
      </c>
    </row>
    <row r="2" spans="1:7" x14ac:dyDescent="0.3">
      <c r="A2" s="1" t="s">
        <v>1</v>
      </c>
      <c r="B2" s="3" t="s">
        <v>281</v>
      </c>
    </row>
    <row r="3" spans="1:7" x14ac:dyDescent="0.3">
      <c r="A3" s="1" t="s">
        <v>2</v>
      </c>
      <c r="B3" s="3" t="s">
        <v>282</v>
      </c>
    </row>
    <row r="4" spans="1:7" x14ac:dyDescent="0.3">
      <c r="A4" s="1" t="s">
        <v>3</v>
      </c>
      <c r="B4" s="3" t="s">
        <v>283</v>
      </c>
    </row>
    <row r="5" spans="1:7" x14ac:dyDescent="0.3">
      <c r="A5" s="1" t="s">
        <v>4</v>
      </c>
      <c r="B5" s="3" t="s">
        <v>14</v>
      </c>
    </row>
    <row r="6" spans="1:7" ht="15" customHeight="1" x14ac:dyDescent="0.3">
      <c r="A6" s="1" t="s">
        <v>5</v>
      </c>
      <c r="B6" s="3" t="s">
        <v>15</v>
      </c>
    </row>
    <row r="7" spans="1:7" ht="15" customHeight="1" x14ac:dyDescent="0.3">
      <c r="A7" s="1" t="s">
        <v>45</v>
      </c>
      <c r="B7" s="3" t="s">
        <v>295</v>
      </c>
    </row>
    <row r="8" spans="1:7" x14ac:dyDescent="0.3">
      <c r="A8" s="1" t="s">
        <v>6</v>
      </c>
      <c r="B8" s="3" t="s">
        <v>284</v>
      </c>
    </row>
    <row r="9" spans="1:7" x14ac:dyDescent="0.3">
      <c r="A9" s="1" t="s">
        <v>7</v>
      </c>
      <c r="B9" s="3" t="s">
        <v>309</v>
      </c>
    </row>
    <row r="10" spans="1:7" x14ac:dyDescent="0.3">
      <c r="A10" s="1" t="s">
        <v>8</v>
      </c>
      <c r="B10" s="3" t="s">
        <v>285</v>
      </c>
    </row>
    <row r="11" spans="1:7" x14ac:dyDescent="0.3">
      <c r="A11" s="1" t="s">
        <v>9</v>
      </c>
      <c r="B11" s="9" t="s">
        <v>294</v>
      </c>
    </row>
    <row r="12" spans="1:7" x14ac:dyDescent="0.3">
      <c r="A12" s="1" t="s">
        <v>35</v>
      </c>
      <c r="B12" s="7" t="s">
        <v>298</v>
      </c>
      <c r="C12" s="7"/>
      <c r="D12" s="7"/>
      <c r="E12" s="7"/>
      <c r="F12" s="7"/>
      <c r="G12" s="7"/>
    </row>
    <row r="13" spans="1:7" x14ac:dyDescent="0.3">
      <c r="B13" t="s">
        <v>293</v>
      </c>
    </row>
    <row r="14" spans="1:7" x14ac:dyDescent="0.3">
      <c r="B14" t="s">
        <v>296</v>
      </c>
      <c r="E14" t="s">
        <v>297</v>
      </c>
    </row>
    <row r="15" spans="1:7" x14ac:dyDescent="0.3">
      <c r="A15" s="4" t="s">
        <v>286</v>
      </c>
      <c r="B15" s="6" t="s">
        <v>289</v>
      </c>
      <c r="C15" s="6" t="s">
        <v>290</v>
      </c>
      <c r="D15" s="6" t="s">
        <v>291</v>
      </c>
      <c r="E15" s="6" t="s">
        <v>289</v>
      </c>
      <c r="F15" s="6" t="s">
        <v>290</v>
      </c>
      <c r="G15" s="6" t="s">
        <v>291</v>
      </c>
    </row>
    <row r="16" spans="1:7" x14ac:dyDescent="0.3">
      <c r="A16" s="4" t="s">
        <v>287</v>
      </c>
      <c r="B16">
        <v>2.6700000000000002E-2</v>
      </c>
      <c r="D16">
        <v>2.6700000000000002E-2</v>
      </c>
      <c r="E16">
        <v>1.5100000000000001E-2</v>
      </c>
      <c r="G16">
        <v>1.5100000000000001E-2</v>
      </c>
    </row>
    <row r="17" spans="1:12" x14ac:dyDescent="0.3">
      <c r="A17" s="4" t="s">
        <v>288</v>
      </c>
      <c r="B17">
        <v>0.28910000000000002</v>
      </c>
      <c r="D17">
        <v>0.28910000000000002</v>
      </c>
      <c r="E17">
        <v>0.54710000000000003</v>
      </c>
      <c r="F17">
        <v>0.1794</v>
      </c>
      <c r="G17">
        <v>0.72650000000000003</v>
      </c>
    </row>
    <row r="18" spans="1:12" x14ac:dyDescent="0.3">
      <c r="A18" s="4" t="s">
        <v>24</v>
      </c>
      <c r="B18">
        <v>0.1118</v>
      </c>
      <c r="C18">
        <v>2.41E-2</v>
      </c>
      <c r="D18">
        <v>0.13589999999999999</v>
      </c>
      <c r="E18">
        <v>8.3599999999999994E-2</v>
      </c>
      <c r="F18">
        <v>2.63E-2</v>
      </c>
      <c r="G18">
        <v>0.1099</v>
      </c>
    </row>
    <row r="19" spans="1:12" x14ac:dyDescent="0.3">
      <c r="A19" s="4" t="s">
        <v>26</v>
      </c>
      <c r="B19">
        <v>0.1195</v>
      </c>
      <c r="C19">
        <v>2.6100000000000002E-2</v>
      </c>
      <c r="D19">
        <v>0.14560000000000001</v>
      </c>
      <c r="E19">
        <v>5.9400000000000001E-2</v>
      </c>
      <c r="G19">
        <v>5.9400000000000001E-2</v>
      </c>
    </row>
    <row r="20" spans="1:12" x14ac:dyDescent="0.3">
      <c r="A20" s="4" t="s">
        <v>25</v>
      </c>
    </row>
    <row r="21" spans="1:12" x14ac:dyDescent="0.3">
      <c r="B21" t="s">
        <v>292</v>
      </c>
    </row>
    <row r="22" spans="1:12" x14ac:dyDescent="0.3">
      <c r="B22" t="s">
        <v>435</v>
      </c>
    </row>
    <row r="23" spans="1:12" x14ac:dyDescent="0.3">
      <c r="A23" s="4" t="s">
        <v>287</v>
      </c>
      <c r="B23">
        <f>(B16*10^6*10^-3)/$L$24</f>
        <v>6.5613250436192955E-2</v>
      </c>
      <c r="C23">
        <f t="shared" ref="C23:G23" si="0">(C16*10^6*10^-3)/$L$24</f>
        <v>0</v>
      </c>
      <c r="D23">
        <f t="shared" si="0"/>
        <v>6.5613250436192955E-2</v>
      </c>
      <c r="E23">
        <f t="shared" si="0"/>
        <v>3.7107119160543579E-2</v>
      </c>
      <c r="F23">
        <f t="shared" si="0"/>
        <v>0</v>
      </c>
      <c r="G23">
        <f t="shared" si="0"/>
        <v>3.7107119160543579E-2</v>
      </c>
    </row>
    <row r="24" spans="1:12" x14ac:dyDescent="0.3">
      <c r="A24" s="4" t="s">
        <v>288</v>
      </c>
      <c r="B24">
        <f t="shared" ref="B24:G26" si="1">(B17*10^6*10^-3)/$L$24</f>
        <v>0.71044159929226158</v>
      </c>
      <c r="C24">
        <f t="shared" si="1"/>
        <v>0</v>
      </c>
      <c r="D24">
        <f t="shared" si="1"/>
        <v>0.71044159929226158</v>
      </c>
      <c r="E24">
        <f t="shared" si="1"/>
        <v>1.3444572776644632</v>
      </c>
      <c r="F24">
        <f t="shared" si="1"/>
        <v>0.44086206472857742</v>
      </c>
      <c r="G24">
        <f t="shared" si="1"/>
        <v>1.7853193423930405</v>
      </c>
      <c r="K24" t="s">
        <v>422</v>
      </c>
      <c r="L24">
        <v>406.93</v>
      </c>
    </row>
    <row r="25" spans="1:12" x14ac:dyDescent="0.3">
      <c r="A25" s="4" t="s">
        <v>24</v>
      </c>
      <c r="B25">
        <f t="shared" si="1"/>
        <v>0.27474012729462066</v>
      </c>
      <c r="C25">
        <f t="shared" si="1"/>
        <v>5.9223945150271545E-2</v>
      </c>
      <c r="D25">
        <f t="shared" si="1"/>
        <v>0.33396407244489223</v>
      </c>
      <c r="E25">
        <f t="shared" si="1"/>
        <v>0.20544073919347311</v>
      </c>
      <c r="F25">
        <f t="shared" si="1"/>
        <v>6.4630280392205045E-2</v>
      </c>
      <c r="G25">
        <f t="shared" si="1"/>
        <v>0.27007101958567814</v>
      </c>
    </row>
    <row r="26" spans="1:12" x14ac:dyDescent="0.3">
      <c r="A26" s="4" t="s">
        <v>26</v>
      </c>
      <c r="B26">
        <f t="shared" si="1"/>
        <v>0.29366230064138793</v>
      </c>
      <c r="C26">
        <f t="shared" si="1"/>
        <v>6.4138795370211096E-2</v>
      </c>
      <c r="D26">
        <f t="shared" si="1"/>
        <v>0.35780109601159904</v>
      </c>
      <c r="E26">
        <f t="shared" si="1"/>
        <v>0.14597105153220455</v>
      </c>
      <c r="F26">
        <f t="shared" si="1"/>
        <v>0</v>
      </c>
      <c r="G26">
        <f t="shared" si="1"/>
        <v>0.14597105153220455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8C6B-2018-4D0F-81BF-23E314D5268D}">
  <dimension ref="A1:H5"/>
  <sheetViews>
    <sheetView tabSelected="1" workbookViewId="0">
      <selection activeCell="F4" sqref="F4"/>
    </sheetView>
  </sheetViews>
  <sheetFormatPr defaultRowHeight="14.4" x14ac:dyDescent="0.3"/>
  <cols>
    <col min="2" max="2" width="11.77734375" bestFit="1" customWidth="1"/>
    <col min="3" max="3" width="16.33203125" bestFit="1" customWidth="1"/>
    <col min="4" max="4" width="21.77734375" bestFit="1" customWidth="1"/>
    <col min="5" max="5" width="29.109375" bestFit="1" customWidth="1"/>
    <col min="6" max="6" width="15.109375" bestFit="1" customWidth="1"/>
    <col min="7" max="7" width="16.5546875" bestFit="1" customWidth="1"/>
    <col min="8" max="8" width="15.44140625" bestFit="1" customWidth="1"/>
  </cols>
  <sheetData>
    <row r="1" spans="1:8" x14ac:dyDescent="0.3">
      <c r="A1" t="s">
        <v>431</v>
      </c>
      <c r="B1" t="s">
        <v>460</v>
      </c>
      <c r="C1" t="s">
        <v>433</v>
      </c>
      <c r="D1" t="s">
        <v>458</v>
      </c>
      <c r="E1" t="s">
        <v>459</v>
      </c>
      <c r="F1" t="s">
        <v>456</v>
      </c>
      <c r="G1" t="s">
        <v>454</v>
      </c>
      <c r="H1" t="s">
        <v>455</v>
      </c>
    </row>
    <row r="2" spans="1:8" x14ac:dyDescent="0.3">
      <c r="A2" t="s">
        <v>289</v>
      </c>
      <c r="B2">
        <v>744</v>
      </c>
      <c r="C2" t="s">
        <v>436</v>
      </c>
      <c r="D2">
        <v>6.5613250436192996E-2</v>
      </c>
      <c r="E2">
        <v>0.71044159929226158</v>
      </c>
      <c r="F2">
        <v>0.27474012729462099</v>
      </c>
      <c r="G2">
        <v>0.29366230064138793</v>
      </c>
      <c r="H2">
        <v>0</v>
      </c>
    </row>
    <row r="3" spans="1:8" x14ac:dyDescent="0.3">
      <c r="A3" t="s">
        <v>323</v>
      </c>
      <c r="B3">
        <v>744</v>
      </c>
      <c r="C3" t="s">
        <v>436</v>
      </c>
      <c r="D3">
        <v>0</v>
      </c>
      <c r="E3">
        <v>0</v>
      </c>
      <c r="F3">
        <v>5.9223945150271545E-2</v>
      </c>
      <c r="G3">
        <v>6.4138795370211096E-2</v>
      </c>
      <c r="H3">
        <v>0</v>
      </c>
    </row>
    <row r="4" spans="1:8" x14ac:dyDescent="0.3">
      <c r="A4" t="s">
        <v>289</v>
      </c>
      <c r="B4">
        <v>744</v>
      </c>
      <c r="C4" t="s">
        <v>437</v>
      </c>
      <c r="D4">
        <v>3.7107119160543579E-2</v>
      </c>
      <c r="E4">
        <v>1.3444572776644632</v>
      </c>
      <c r="F4">
        <v>0.20544073919347311</v>
      </c>
      <c r="G4">
        <v>0.14597105153220455</v>
      </c>
      <c r="H4">
        <v>0</v>
      </c>
    </row>
    <row r="5" spans="1:8" x14ac:dyDescent="0.3">
      <c r="A5" t="s">
        <v>323</v>
      </c>
      <c r="B5">
        <v>744</v>
      </c>
      <c r="C5" t="s">
        <v>437</v>
      </c>
      <c r="D5">
        <v>0</v>
      </c>
      <c r="E5">
        <v>0.44086206472857742</v>
      </c>
      <c r="F5">
        <v>6.4630280392205045E-2</v>
      </c>
      <c r="G5">
        <v>0</v>
      </c>
      <c r="H5">
        <v>0</v>
      </c>
    </row>
  </sheetData>
  <phoneticPr fontId="1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W n V 8 V x f C J k i j A A A A 9 g A A A B I A H A B D b 2 5 m a W c v U G F j a 2 F n Z S 5 4 b W w g o h g A K K A U A A A A A A A A A A A A A A A A A A A A A A A A A A A A h Y + x D o I w F E V / h X S n L W U x 5 F E G V z A m J s a 1 g Q q N 8 D C 0 W P 7 N w U / y F 8 Q o 6 u Z 4 z z 3 D v f f r D b K p a 4 O L H q z p M S U R 5 S T Q W P a V w T o l o z u G K 5 J J 2 K r y p G o d z D L a Z L J V S h r n z g l j 3 n v q Y 9 o P N R O c R + x Q 5 L u y 0 Z 0 i H 9 n 8 l 0 O D 1 i k s N Z G w f 4 2 R g k Y i p o L H l A N b I B Q G v 4 K Y 9 z 7 b H w j r s X X j o C W 2 4 S Y H t k R g 7 w / y A V B L A w Q U A A I A C A B a d X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V 8 V 9 m m 1 L 4 2 A Q A A 9 Q M A A B M A H A B G b 3 J t d W x h c y 9 T Z W N 0 a W 9 u M S 5 t I K I Y A C i g F A A A A A A A A A A A A A A A A A A A A A A A A A A A A O 2 R T 2 u D Q B D F 7 4 L f Y d h c F I x E k 7 T Q 4 s m 0 E O g h o I W S m M N W x 2 T T d V f c F V J C v n v X / I N C p f f S v Q z 8 5 j G 8 t 0 9 h r p k U k J x n 8 G h b t q W 2 t M E C B i S l 7 x x H Q Q j O g m 4 Q p i 6 B C D h q 2 w L z E t k 2 O R q y K E r / J F X O M + P o x 1 J o F F o 5 J H 7 I X h U 2 K t v x X U 2 z p d T Y y E x p 2 Z h 7 W f j 0 l t w v X 2 Z Z v K U C 0 K c + D C E c j a Z m p H L P c v n B B G q W K 5 B l M I m H K A q p W l 4 a N R N Q U Y 6 Q 1 O Z U i 8 M Z 9 e u i J K 4 H q 3 l V c 6 y M A d p F i k j g j 8 n a 9 c 6 m b 5 G i i / / D a l 5 E t 6 R k f V z N q K b r i 3 x A O m 8 b 8 x v p Z 4 1 d / J P S T x s q V C m b K p a 8 r U S 3 V M 7 1 i H c 4 k D M P i A f a 7 E D j X h 8 9 u P K w h 4 9 7 + K S H T 3 v 4 3 T d + d G 2 L i R 8 D / d I 3 O O F / 5 3 + u 8 y 9 Q S w E C L Q A U A A I A C A B a d X x X F 8 I m S K M A A A D 2 A A A A E g A A A A A A A A A A A A A A A A A A A A A A Q 2 9 u Z m l n L 1 B h Y 2 t h Z 2 U u e G 1 s U E s B A i 0 A F A A C A A g A W n V 8 V w / K 6 a u k A A A A 6 Q A A A B M A A A A A A A A A A A A A A A A A 7 w A A A F t D b 2 5 0 Z W 5 0 X 1 R 5 c G V z X S 5 4 b W x Q S w E C L Q A U A A I A C A B a d X x X 2 a b U v j Y B A A D 1 A w A A E w A A A A A A A A A A A A A A A A D g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F g A A A A A A A J w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h U M T M 6 M j c 6 M T Q u O D c 2 N D k 5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y I C h Q Y W d l I D U p L 0 F 1 d G 9 S Z W 1 v d m V k Q 2 9 s d W 1 u c z E u e 0 N v b H V t b j E s M H 0 m c X V v d D s s J n F 1 b 3 Q 7 U 2 V j d G l v b j E v V G F i b G U w M T I g K F B h Z 2 U g N S k v Q X V 0 b 1 J l b W 9 2 Z W R D b 2 x 1 b W 5 z M S 5 7 Q 2 9 s d W 1 u M i w x f S Z x d W 9 0 O y w m c X V v d D t T Z W N 0 a W 9 u M S 9 U Y W J s Z T A x M i A o U G F n Z S A 1 K S 9 B d X R v U m V t b 3 Z l Z E N v b H V t b n M x L n t D b 2 x 1 b W 4 z L D J 9 J n F 1 b 3 Q 7 L C Z x d W 9 0 O 1 N l Y 3 R p b 2 4 x L 1 R h Y m x l M D E y I C h Q Y W d l I D U p L 0 F 1 d G 9 S Z W 1 v d m V k Q 2 9 s d W 1 u c z E u e 0 N v b H V t b j Q s M 3 0 m c X V v d D s s J n F 1 b 3 Q 7 U 2 V j d G l v b j E v V G F i b G U w M T I g K F B h Z 2 U g N S k v Q X V 0 b 1 J l b W 9 2 Z W R D b 2 x 1 b W 5 z M S 5 7 Q 2 9 s d W 1 u N S w 0 f S Z x d W 9 0 O y w m c X V v d D t T Z W N 0 a W 9 u M S 9 U Y W J s Z T A x M i A o U G F n Z S A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E y I C h Q Y W d l I D U p L 0 F 1 d G 9 S Z W 1 v d m V k Q 2 9 s d W 1 u c z E u e 0 N v b H V t b j E s M H 0 m c X V v d D s s J n F 1 b 3 Q 7 U 2 V j d G l v b j E v V G F i b G U w M T I g K F B h Z 2 U g N S k v Q X V 0 b 1 J l b W 9 2 Z W R D b 2 x 1 b W 5 z M S 5 7 Q 2 9 s d W 1 u M i w x f S Z x d W 9 0 O y w m c X V v d D t T Z W N 0 a W 9 u M S 9 U Y W J s Z T A x M i A o U G F n Z S A 1 K S 9 B d X R v U m V t b 3 Z l Z E N v b H V t b n M x L n t D b 2 x 1 b W 4 z L D J 9 J n F 1 b 3 Q 7 L C Z x d W 9 0 O 1 N l Y 3 R p b 2 4 x L 1 R h Y m x l M D E y I C h Q Y W d l I D U p L 0 F 1 d G 9 S Z W 1 v d m V k Q 2 9 s d W 1 u c z E u e 0 N v b H V t b j Q s M 3 0 m c X V v d D s s J n F 1 b 3 Q 7 U 2 V j d G l v b j E v V G F i b G U w M T I g K F B h Z 2 U g N S k v Q X V 0 b 1 J l b W 9 2 Z W R D b 2 x 1 b W 5 z M S 5 7 Q 2 9 s d W 1 u N S w 0 f S Z x d W 9 0 O y w m c X V v d D t T Z W N 0 a W 9 u M S 9 U Y W J s Z T A x M i A o U G F n Z S A 1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U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U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E y X 1 9 Q Y W d l X z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x M z o y N z o x N C 4 4 N z Y 0 O T k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1 K S 9 B d X R v U m V t b 3 Z l Z E N v b H V t b n M x L n t D b 2 x 1 b W 4 x L D B 9 J n F 1 b 3 Q 7 L C Z x d W 9 0 O 1 N l Y 3 R p b 2 4 x L 1 R h Y m x l M D E y I C h Q Y W d l I D U p L 0 F 1 d G 9 S Z W 1 v d m V k Q 2 9 s d W 1 u c z E u e 0 N v b H V t b j I s M X 0 m c X V v d D s s J n F 1 b 3 Q 7 U 2 V j d G l v b j E v V G F i b G U w M T I g K F B h Z 2 U g N S k v Q X V 0 b 1 J l b W 9 2 Z W R D b 2 x 1 b W 5 z M S 5 7 Q 2 9 s d W 1 u M y w y f S Z x d W 9 0 O y w m c X V v d D t T Z W N 0 a W 9 u M S 9 U Y W J s Z T A x M i A o U G F n Z S A 1 K S 9 B d X R v U m V t b 3 Z l Z E N v b H V t b n M x L n t D b 2 x 1 b W 4 0 L D N 9 J n F 1 b 3 Q 7 L C Z x d W 9 0 O 1 N l Y 3 R p b 2 4 x L 1 R h Y m x l M D E y I C h Q Y W d l I D U p L 0 F 1 d G 9 S Z W 1 v d m V k Q 2 9 s d W 1 u c z E u e 0 N v b H V t b j U s N H 0 m c X V v d D s s J n F 1 b 3 Q 7 U 2 V j d G l v b j E v V G F i b G U w M T I g K F B h Z 2 U g N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M i A o U G F n Z S A 1 K S 9 B d X R v U m V t b 3 Z l Z E N v b H V t b n M x L n t D b 2 x 1 b W 4 x L D B 9 J n F 1 b 3 Q 7 L C Z x d W 9 0 O 1 N l Y 3 R p b 2 4 x L 1 R h Y m x l M D E y I C h Q Y W d l I D U p L 0 F 1 d G 9 S Z W 1 v d m V k Q 2 9 s d W 1 u c z E u e 0 N v b H V t b j I s M X 0 m c X V v d D s s J n F 1 b 3 Q 7 U 2 V j d G l v b j E v V G F i b G U w M T I g K F B h Z 2 U g N S k v Q X V 0 b 1 J l b W 9 2 Z W R D b 2 x 1 b W 5 z M S 5 7 Q 2 9 s d W 1 u M y w y f S Z x d W 9 0 O y w m c X V v d D t T Z W N 0 a W 9 u M S 9 U Y W J s Z T A x M i A o U G F n Z S A 1 K S 9 B d X R v U m V t b 3 Z l Z E N v b H V t b n M x L n t D b 2 x 1 b W 4 0 L D N 9 J n F 1 b 3 Q 7 L C Z x d W 9 0 O 1 N l Y 3 R p b 2 4 x L 1 R h Y m x l M D E y I C h Q Y W d l I D U p L 0 F 1 d G 9 S Z W 1 v d m V k Q 2 9 s d W 1 u c z E u e 0 N v b H V t b j U s N H 0 m c X V v d D s s J n F 1 b 3 Q 7 U 2 V j d G l v b j E v V G F i b G U w M T I g K F B h Z 2 U g N S k v Q X V 0 b 1 J l b W 9 2 Z W R D b 2 x 1 b W 5 z M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1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S k l M j A o M i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5 3 / S s C L 0 k u f N W 3 B I G E b v g A A A A A C A A A A A A A Q Z g A A A A E A A C A A A A A r h 3 7 8 H x o Z g X x I Z h U g G w 7 P t C 6 F q L E A m Y t i C B P q g F i t z Q A A A A A O g A A A A A I A A C A A A A A J + j R D N 9 K R / w k g 8 p o p T h 5 c L 7 u O t e S B + g r u J L 3 w I A A b K 1 A A A A D N u A j p s o m M B v t M y Q Y F L / Y Z 1 g L 7 H r + a l O P U / U K o F M + B 4 H z d k Y R S o P 9 c a t r 6 C f F 4 h 1 Y 6 j h F 1 I D J A D 1 7 N G I w Z K m e R 7 I J Q w d / E H P 0 r 4 g j r Y B i e w 0 A A A A A z V V q L 7 I 8 0 T z 4 7 i P g v B v G k 0 M y K o H g t r O L L E 4 Y W j 3 2 a 7 G R Y Y j Z v 1 j n e t R s / b U r p E a W M J K s + d C H Y k 0 G r S D u H T T e t < / D a t a M a s h u p > 
</file>

<file path=customXml/itemProps1.xml><?xml version="1.0" encoding="utf-8"?>
<ds:datastoreItem xmlns:ds="http://schemas.openxmlformats.org/officeDocument/2006/customXml" ds:itemID="{B4EA23D1-BD4A-4E90-B315-C9BD47EAEB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Dorough, 1977; calc</vt:lpstr>
      <vt:lpstr>Dorough, 1977</vt:lpstr>
      <vt:lpstr>Gupta, 1978 Calc</vt:lpstr>
      <vt:lpstr>Gupta, 1978</vt:lpstr>
      <vt:lpstr>Nath, 1978 calc</vt:lpstr>
      <vt:lpstr>Nath, 1978</vt:lpstr>
      <vt:lpstr>Dikshith, 1984; calc</vt:lpstr>
      <vt:lpstr>Dikshith, 1984</vt:lpstr>
      <vt:lpstr>Ansari, 1984; calc</vt:lpstr>
      <vt:lpstr>Ansari, 1984</vt:lpstr>
      <vt:lpstr>Chan, 2005; calc</vt:lpstr>
      <vt:lpstr>Chan, 2005</vt:lpstr>
      <vt:lpstr>Chan and Mohd, 2005; calc</vt:lpstr>
      <vt:lpstr>Chan and Mohd, 2005</vt:lpstr>
      <vt:lpstr>Leist and Mayer, 1987; calc</vt:lpstr>
      <vt:lpstr>Leist and Mayer, 1987</vt:lpstr>
      <vt:lpstr>Needham, 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Pasch, Jeroen</dc:creator>
  <cp:lastModifiedBy>Pasch, Jeroen</cp:lastModifiedBy>
  <dcterms:created xsi:type="dcterms:W3CDTF">2023-11-28T12:58:54Z</dcterms:created>
  <dcterms:modified xsi:type="dcterms:W3CDTF">2024-02-29T16:52:25Z</dcterms:modified>
</cp:coreProperties>
</file>