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"/>
  </bookViews>
  <sheets>
    <sheet name="INVENTARIO" sheetId="1" r:id="rId1"/>
    <sheet name="Hoja1" sheetId="18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9" r:id="rId13"/>
    <sheet name="NOTAS DE CREDITOS" sheetId="17" r:id="rId14"/>
    <sheet name="RIFA" sheetId="15" state="hidden" r:id="rId15"/>
    <sheet name="AVANCE DE INVENTARIO OCTUBRE" sheetId="14" state="hidden" r:id="rId16"/>
    <sheet name="RESUMEN 30-06" sheetId="5" state="hidden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6" i="1" l="1"/>
  <c r="H115" i="1"/>
  <c r="H114" i="1"/>
  <c r="H113" i="1"/>
  <c r="F187" i="1"/>
  <c r="F188" i="1"/>
  <c r="F189" i="1"/>
  <c r="F186" i="1"/>
  <c r="I12" i="11" l="1"/>
  <c r="G12" i="11"/>
  <c r="F12" i="11"/>
  <c r="G11" i="11"/>
  <c r="G10" i="11"/>
  <c r="G9" i="11"/>
  <c r="G8" i="11"/>
  <c r="H188" i="17"/>
  <c r="H187" i="17"/>
  <c r="H186" i="17"/>
  <c r="H185" i="17"/>
  <c r="H184" i="17"/>
  <c r="H183" i="17"/>
  <c r="H182" i="17"/>
  <c r="H181" i="17"/>
  <c r="H189" i="17" s="1"/>
  <c r="H180" i="17"/>
  <c r="I11" i="11"/>
  <c r="G3" i="11"/>
  <c r="F11" i="11"/>
  <c r="H173" i="17"/>
  <c r="H172" i="17"/>
  <c r="H171" i="17"/>
  <c r="H170" i="17"/>
  <c r="H169" i="17"/>
  <c r="H168" i="17"/>
  <c r="H167" i="17"/>
  <c r="H166" i="17"/>
  <c r="H165" i="17"/>
  <c r="AJ114" i="18"/>
  <c r="P122" i="18" s="1"/>
  <c r="AH113" i="18"/>
  <c r="V113" i="18"/>
  <c r="Y113" i="18" s="1"/>
  <c r="AH112" i="18"/>
  <c r="V112" i="18"/>
  <c r="Y112" i="18" s="1"/>
  <c r="AH111" i="18"/>
  <c r="V111" i="18"/>
  <c r="Y111" i="18" s="1"/>
  <c r="AH110" i="18"/>
  <c r="AB110" i="18"/>
  <c r="Y110" i="18"/>
  <c r="V110" i="18"/>
  <c r="AJ106" i="18"/>
  <c r="P121" i="18" s="1"/>
  <c r="AH105" i="18"/>
  <c r="V105" i="18"/>
  <c r="Y105" i="18" s="1"/>
  <c r="AH104" i="18"/>
  <c r="V104" i="18"/>
  <c r="Y104" i="18" s="1"/>
  <c r="AH103" i="18"/>
  <c r="V103" i="18"/>
  <c r="Y103" i="18" s="1"/>
  <c r="AH102" i="18"/>
  <c r="V102" i="18"/>
  <c r="Y102" i="18" s="1"/>
  <c r="AH101" i="18"/>
  <c r="V101" i="18"/>
  <c r="Y101" i="18" s="1"/>
  <c r="AH100" i="18"/>
  <c r="V100" i="18"/>
  <c r="Y100" i="18" s="1"/>
  <c r="AH99" i="18"/>
  <c r="V99" i="18"/>
  <c r="Y99" i="18" s="1"/>
  <c r="AB99" i="18" s="1"/>
  <c r="AE99" i="18" s="1"/>
  <c r="AH98" i="18"/>
  <c r="V98" i="18"/>
  <c r="Y98" i="18" s="1"/>
  <c r="AJ94" i="18"/>
  <c r="P120" i="18" s="1"/>
  <c r="AH93" i="18"/>
  <c r="V93" i="18"/>
  <c r="Y93" i="18" s="1"/>
  <c r="AH92" i="18"/>
  <c r="V92" i="18"/>
  <c r="Y92" i="18" s="1"/>
  <c r="AH91" i="18"/>
  <c r="Y91" i="18"/>
  <c r="AB91" i="18" s="1"/>
  <c r="V91" i="18"/>
  <c r="AH90" i="18"/>
  <c r="V90" i="18"/>
  <c r="Y90" i="18" s="1"/>
  <c r="AB90" i="18" s="1"/>
  <c r="AH89" i="18"/>
  <c r="V89" i="18"/>
  <c r="Y89" i="18" s="1"/>
  <c r="AH88" i="18"/>
  <c r="V88" i="18"/>
  <c r="Y88" i="18" s="1"/>
  <c r="AH87" i="18"/>
  <c r="V87" i="18"/>
  <c r="Y87" i="18" s="1"/>
  <c r="AH86" i="18"/>
  <c r="V86" i="18"/>
  <c r="Y86" i="18" s="1"/>
  <c r="AH85" i="18"/>
  <c r="AE85" i="18"/>
  <c r="AB85" i="18"/>
  <c r="Y85" i="18"/>
  <c r="V85" i="18"/>
  <c r="AH84" i="18"/>
  <c r="V84" i="18"/>
  <c r="Y84" i="18" s="1"/>
  <c r="AB84" i="18" s="1"/>
  <c r="AE84" i="18" s="1"/>
  <c r="AH83" i="18"/>
  <c r="V83" i="18"/>
  <c r="Y83" i="18" s="1"/>
  <c r="AH82" i="18"/>
  <c r="V82" i="18"/>
  <c r="Y82" i="18" s="1"/>
  <c r="AB82" i="18" s="1"/>
  <c r="AH81" i="18"/>
  <c r="V81" i="18"/>
  <c r="Y81" i="18" s="1"/>
  <c r="AH80" i="18"/>
  <c r="V80" i="18"/>
  <c r="Y80" i="18" s="1"/>
  <c r="AH79" i="18"/>
  <c r="V79" i="18"/>
  <c r="Y79" i="18" s="1"/>
  <c r="AB79" i="18" s="1"/>
  <c r="AH78" i="18"/>
  <c r="V78" i="18"/>
  <c r="Y78" i="18" s="1"/>
  <c r="AH77" i="18"/>
  <c r="V77" i="18"/>
  <c r="Y77" i="18" s="1"/>
  <c r="AH76" i="18"/>
  <c r="V76" i="18"/>
  <c r="Y76" i="18" s="1"/>
  <c r="AH75" i="18"/>
  <c r="AB75" i="18"/>
  <c r="Y75" i="18"/>
  <c r="V75" i="18"/>
  <c r="AH74" i="18"/>
  <c r="V74" i="18"/>
  <c r="Y74" i="18" s="1"/>
  <c r="AB74" i="18" s="1"/>
  <c r="AH73" i="18"/>
  <c r="V73" i="18"/>
  <c r="Y73" i="18" s="1"/>
  <c r="AB73" i="18" s="1"/>
  <c r="AH72" i="18"/>
  <c r="V72" i="18"/>
  <c r="Y72" i="18" s="1"/>
  <c r="AB72" i="18" s="1"/>
  <c r="AH71" i="18"/>
  <c r="V71" i="18"/>
  <c r="Y71" i="18" s="1"/>
  <c r="AB71" i="18" s="1"/>
  <c r="AJ52" i="18"/>
  <c r="AJ63" i="18"/>
  <c r="AH5" i="18"/>
  <c r="AH6" i="18"/>
  <c r="AH7" i="18"/>
  <c r="AH8" i="18"/>
  <c r="AH9" i="18"/>
  <c r="AH10" i="18"/>
  <c r="AH11" i="18"/>
  <c r="AH12" i="18"/>
  <c r="AH13" i="18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H4" i="18"/>
  <c r="AH32" i="18"/>
  <c r="AH33" i="18"/>
  <c r="AH34" i="18"/>
  <c r="AH35" i="18"/>
  <c r="AH36" i="18"/>
  <c r="AH37" i="18"/>
  <c r="AH38" i="18"/>
  <c r="AH39" i="18"/>
  <c r="AH40" i="18"/>
  <c r="AH41" i="18"/>
  <c r="AH42" i="18"/>
  <c r="AH43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31" i="18"/>
  <c r="V67" i="18"/>
  <c r="Y67" i="18" s="1"/>
  <c r="V52" i="18"/>
  <c r="Y52" i="18" s="1"/>
  <c r="V53" i="18"/>
  <c r="Y53" i="18" s="1"/>
  <c r="V54" i="18"/>
  <c r="Y54" i="18" s="1"/>
  <c r="V55" i="18"/>
  <c r="Y55" i="18" s="1"/>
  <c r="V56" i="18"/>
  <c r="Y56" i="18"/>
  <c r="AB56" i="18"/>
  <c r="V57" i="18"/>
  <c r="Y57" i="18" s="1"/>
  <c r="V58" i="18"/>
  <c r="Y58" i="18" s="1"/>
  <c r="V59" i="18"/>
  <c r="Y59" i="18" s="1"/>
  <c r="V60" i="18"/>
  <c r="Y60" i="18" s="1"/>
  <c r="V61" i="18"/>
  <c r="Y61" i="18"/>
  <c r="AB61" i="18"/>
  <c r="AE61" i="18"/>
  <c r="V62" i="18"/>
  <c r="Y62" i="18"/>
  <c r="AB62" i="18"/>
  <c r="AE62" i="18"/>
  <c r="V63" i="18"/>
  <c r="Y63" i="18" s="1"/>
  <c r="V64" i="18"/>
  <c r="Y64" i="18" s="1"/>
  <c r="V65" i="18"/>
  <c r="Y65" i="18" s="1"/>
  <c r="V66" i="18"/>
  <c r="Y66" i="18"/>
  <c r="AB66" i="18"/>
  <c r="AE66" i="18"/>
  <c r="V51" i="18"/>
  <c r="Y51" i="18" s="1"/>
  <c r="AB51" i="18" s="1"/>
  <c r="V50" i="18"/>
  <c r="Y50" i="18" s="1"/>
  <c r="AB50" i="18" s="1"/>
  <c r="V49" i="18"/>
  <c r="Y49" i="18" s="1"/>
  <c r="V48" i="18"/>
  <c r="Y48" i="18" s="1"/>
  <c r="V47" i="18"/>
  <c r="Y47" i="18" s="1"/>
  <c r="AB47" i="18" s="1"/>
  <c r="V46" i="18"/>
  <c r="Y46" i="18" s="1"/>
  <c r="AB46" i="18" s="1"/>
  <c r="V45" i="18"/>
  <c r="Y45" i="18" s="1"/>
  <c r="V44" i="18"/>
  <c r="Y44" i="18" s="1"/>
  <c r="V43" i="18"/>
  <c r="Y43" i="18" s="1"/>
  <c r="V42" i="18"/>
  <c r="Y42" i="18" s="1"/>
  <c r="V41" i="18"/>
  <c r="Y41" i="18" s="1"/>
  <c r="V40" i="18"/>
  <c r="Y40" i="18" s="1"/>
  <c r="AB40" i="18" s="1"/>
  <c r="AE39" i="18"/>
  <c r="AB39" i="18"/>
  <c r="Y39" i="18"/>
  <c r="V39" i="18"/>
  <c r="V38" i="18"/>
  <c r="Y38" i="18" s="1"/>
  <c r="Y37" i="18"/>
  <c r="V37" i="18"/>
  <c r="V36" i="18"/>
  <c r="Y36" i="18" s="1"/>
  <c r="AB36" i="18" s="1"/>
  <c r="V35" i="18"/>
  <c r="Y35" i="18" s="1"/>
  <c r="V34" i="18"/>
  <c r="Y34" i="18" s="1"/>
  <c r="AB34" i="18" s="1"/>
  <c r="AE34" i="18" s="1"/>
  <c r="AI34" i="18" s="1"/>
  <c r="AK34" i="18" s="1"/>
  <c r="V33" i="18"/>
  <c r="Y33" i="18" s="1"/>
  <c r="V32" i="18"/>
  <c r="Y32" i="18" s="1"/>
  <c r="V31" i="18"/>
  <c r="Y31" i="18" s="1"/>
  <c r="AJ28" i="18"/>
  <c r="P118" i="18" s="1"/>
  <c r="AE17" i="18"/>
  <c r="AE18" i="18"/>
  <c r="AE19" i="18"/>
  <c r="AB14" i="18"/>
  <c r="AB16" i="18"/>
  <c r="AB17" i="18"/>
  <c r="AB18" i="18"/>
  <c r="AB19" i="18"/>
  <c r="Y14" i="18"/>
  <c r="Y15" i="18"/>
  <c r="Y16" i="18"/>
  <c r="Y17" i="18"/>
  <c r="Y18" i="18"/>
  <c r="Y19" i="18"/>
  <c r="Y23" i="18"/>
  <c r="Y27" i="18"/>
  <c r="V5" i="18"/>
  <c r="Y5" i="18" s="1"/>
  <c r="V6" i="18"/>
  <c r="Y6" i="18" s="1"/>
  <c r="AB6" i="18" s="1"/>
  <c r="V7" i="18"/>
  <c r="Y7" i="18" s="1"/>
  <c r="V8" i="18"/>
  <c r="Y8" i="18" s="1"/>
  <c r="V9" i="18"/>
  <c r="Y9" i="18" s="1"/>
  <c r="V10" i="18"/>
  <c r="Y10" i="18" s="1"/>
  <c r="AB10" i="18" s="1"/>
  <c r="V11" i="18"/>
  <c r="Y11" i="18" s="1"/>
  <c r="V12" i="18"/>
  <c r="Y12" i="18" s="1"/>
  <c r="V13" i="18"/>
  <c r="Y13" i="18" s="1"/>
  <c r="V14" i="18"/>
  <c r="V15" i="18"/>
  <c r="V16" i="18"/>
  <c r="V17" i="18"/>
  <c r="V18" i="18"/>
  <c r="V19" i="18"/>
  <c r="V20" i="18"/>
  <c r="Y20" i="18" s="1"/>
  <c r="V21" i="18"/>
  <c r="Y21" i="18" s="1"/>
  <c r="V22" i="18"/>
  <c r="Y22" i="18" s="1"/>
  <c r="V23" i="18"/>
  <c r="V24" i="18"/>
  <c r="Y24" i="18" s="1"/>
  <c r="AB24" i="18" s="1"/>
  <c r="AE24" i="18" s="1"/>
  <c r="V25" i="18"/>
  <c r="Y25" i="18" s="1"/>
  <c r="V26" i="18"/>
  <c r="Y26" i="18" s="1"/>
  <c r="V27" i="18"/>
  <c r="V4" i="18"/>
  <c r="Y4" i="18" s="1"/>
  <c r="AB4" i="18" s="1"/>
  <c r="G31" i="18"/>
  <c r="H31" i="18" s="1"/>
  <c r="J31" i="18"/>
  <c r="J17" i="18"/>
  <c r="G17" i="18"/>
  <c r="AE14" i="18" l="1"/>
  <c r="AB23" i="18"/>
  <c r="AB15" i="18"/>
  <c r="AJ68" i="18"/>
  <c r="P119" i="18" s="1"/>
  <c r="P123" i="18" s="1"/>
  <c r="AI14" i="18"/>
  <c r="AK14" i="18" s="1"/>
  <c r="H174" i="17"/>
  <c r="AB112" i="18"/>
  <c r="AE112" i="18" s="1"/>
  <c r="AI112" i="18" s="1"/>
  <c r="AK112" i="18" s="1"/>
  <c r="AE110" i="18"/>
  <c r="AI110" i="18" s="1"/>
  <c r="AK110" i="18" s="1"/>
  <c r="AB113" i="18"/>
  <c r="AE113" i="18" s="1"/>
  <c r="AI113" i="18" s="1"/>
  <c r="AK113" i="18" s="1"/>
  <c r="AB111" i="18"/>
  <c r="AE111" i="18" s="1"/>
  <c r="AI111" i="18" s="1"/>
  <c r="AK111" i="18" s="1"/>
  <c r="AB101" i="18"/>
  <c r="AE101" i="18" s="1"/>
  <c r="AI101" i="18" s="1"/>
  <c r="AK101" i="18" s="1"/>
  <c r="AB102" i="18"/>
  <c r="AE102" i="18" s="1"/>
  <c r="AI102" i="18" s="1"/>
  <c r="AK102" i="18" s="1"/>
  <c r="AB100" i="18"/>
  <c r="AE100" i="18" s="1"/>
  <c r="AI100" i="18" s="1"/>
  <c r="AK100" i="18" s="1"/>
  <c r="AI99" i="18"/>
  <c r="AK99" i="18" s="1"/>
  <c r="AB104" i="18"/>
  <c r="AE104" i="18" s="1"/>
  <c r="AB103" i="18"/>
  <c r="AE103" i="18" s="1"/>
  <c r="AI103" i="18" s="1"/>
  <c r="AK103" i="18" s="1"/>
  <c r="AB105" i="18"/>
  <c r="AE105" i="18" s="1"/>
  <c r="AI105" i="18" s="1"/>
  <c r="AK105" i="18" s="1"/>
  <c r="AB98" i="18"/>
  <c r="AE98" i="18" s="1"/>
  <c r="AI98" i="18" s="1"/>
  <c r="AE91" i="18"/>
  <c r="AI91" i="18" s="1"/>
  <c r="AK91" i="18" s="1"/>
  <c r="AE90" i="18"/>
  <c r="AI90" i="18" s="1"/>
  <c r="AK90" i="18" s="1"/>
  <c r="AB83" i="18"/>
  <c r="AE83" i="18" s="1"/>
  <c r="AI83" i="18" s="1"/>
  <c r="AK83" i="18" s="1"/>
  <c r="AE79" i="18"/>
  <c r="AI79" i="18" s="1"/>
  <c r="AK79" i="18" s="1"/>
  <c r="AB80" i="18"/>
  <c r="AE80" i="18" s="1"/>
  <c r="AI80" i="18" s="1"/>
  <c r="AK80" i="18" s="1"/>
  <c r="AB81" i="18"/>
  <c r="AE81" i="18" s="1"/>
  <c r="AI81" i="18" s="1"/>
  <c r="AK81" i="18" s="1"/>
  <c r="AE82" i="18"/>
  <c r="AI82" i="18" s="1"/>
  <c r="AK82" i="18" s="1"/>
  <c r="AB86" i="18"/>
  <c r="AE86" i="18" s="1"/>
  <c r="AI86" i="18" s="1"/>
  <c r="AK86" i="18" s="1"/>
  <c r="AE75" i="18"/>
  <c r="AI75" i="18" s="1"/>
  <c r="AK75" i="18" s="1"/>
  <c r="AE71" i="18"/>
  <c r="AI71" i="18" s="1"/>
  <c r="AK71" i="18" s="1"/>
  <c r="AI85" i="18"/>
  <c r="AK85" i="18" s="1"/>
  <c r="AB78" i="18"/>
  <c r="AE78" i="18" s="1"/>
  <c r="AI78" i="18" s="1"/>
  <c r="AK78" i="18" s="1"/>
  <c r="AI84" i="18"/>
  <c r="AK84" i="18" s="1"/>
  <c r="AE73" i="18"/>
  <c r="AI73" i="18" s="1"/>
  <c r="AK73" i="18" s="1"/>
  <c r="AE74" i="18"/>
  <c r="AI74" i="18" s="1"/>
  <c r="AK74" i="18" s="1"/>
  <c r="AB88" i="18"/>
  <c r="AE88" i="18" s="1"/>
  <c r="AI88" i="18" s="1"/>
  <c r="AK88" i="18" s="1"/>
  <c r="AB92" i="18"/>
  <c r="AE92" i="18" s="1"/>
  <c r="AI92" i="18" s="1"/>
  <c r="AK92" i="18" s="1"/>
  <c r="AB87" i="18"/>
  <c r="AE87" i="18" s="1"/>
  <c r="AI87" i="18" s="1"/>
  <c r="AK87" i="18" s="1"/>
  <c r="AE72" i="18"/>
  <c r="AI72" i="18" s="1"/>
  <c r="AK72" i="18" s="1"/>
  <c r="AB76" i="18"/>
  <c r="AE76" i="18" s="1"/>
  <c r="AI76" i="18" s="1"/>
  <c r="AK76" i="18" s="1"/>
  <c r="AB77" i="18"/>
  <c r="AE77" i="18" s="1"/>
  <c r="AI77" i="18" s="1"/>
  <c r="AK77" i="18" s="1"/>
  <c r="AB89" i="18"/>
  <c r="AE89" i="18" s="1"/>
  <c r="AI89" i="18" s="1"/>
  <c r="AK89" i="18" s="1"/>
  <c r="AB93" i="18"/>
  <c r="AE93" i="18" s="1"/>
  <c r="AI93" i="18" s="1"/>
  <c r="AK93" i="18" s="1"/>
  <c r="AE56" i="18"/>
  <c r="AI56" i="18" s="1"/>
  <c r="AK56" i="18" s="1"/>
  <c r="AB21" i="18"/>
  <c r="AE21" i="18"/>
  <c r="AB20" i="18"/>
  <c r="AE20" i="18" s="1"/>
  <c r="AI20" i="18" s="1"/>
  <c r="AK20" i="18" s="1"/>
  <c r="AI66" i="18"/>
  <c r="AK66" i="18" s="1"/>
  <c r="AI61" i="18"/>
  <c r="AK61" i="18" s="1"/>
  <c r="AB67" i="18"/>
  <c r="AE67" i="18" s="1"/>
  <c r="AI67" i="18" s="1"/>
  <c r="AK67" i="18" s="1"/>
  <c r="AE16" i="18"/>
  <c r="AI16" i="18" s="1"/>
  <c r="AK16" i="18" s="1"/>
  <c r="AI62" i="18"/>
  <c r="AK62" i="18" s="1"/>
  <c r="AB65" i="18"/>
  <c r="AE65" i="18" s="1"/>
  <c r="AI65" i="18" s="1"/>
  <c r="AK65" i="18" s="1"/>
  <c r="AB59" i="18"/>
  <c r="AE59" i="18" s="1"/>
  <c r="AI59" i="18" s="1"/>
  <c r="AK59" i="18" s="1"/>
  <c r="AB54" i="18"/>
  <c r="AE54" i="18" s="1"/>
  <c r="AI54" i="18" s="1"/>
  <c r="AK54" i="18" s="1"/>
  <c r="AB55" i="18"/>
  <c r="AE55" i="18" s="1"/>
  <c r="AI55" i="18" s="1"/>
  <c r="AK55" i="18" s="1"/>
  <c r="AB64" i="18"/>
  <c r="AE64" i="18" s="1"/>
  <c r="AI64" i="18" s="1"/>
  <c r="AK64" i="18" s="1"/>
  <c r="AB58" i="18"/>
  <c r="AE58" i="18" s="1"/>
  <c r="AI58" i="18" s="1"/>
  <c r="AK58" i="18" s="1"/>
  <c r="AB53" i="18"/>
  <c r="AE53" i="18" s="1"/>
  <c r="AI53" i="18" s="1"/>
  <c r="AK53" i="18" s="1"/>
  <c r="AB60" i="18"/>
  <c r="AE60" i="18" s="1"/>
  <c r="AI60" i="18" s="1"/>
  <c r="AK60" i="18" s="1"/>
  <c r="AB63" i="18"/>
  <c r="AE63" i="18"/>
  <c r="AI63" i="18" s="1"/>
  <c r="AK63" i="18" s="1"/>
  <c r="AB57" i="18"/>
  <c r="AE57" i="18" s="1"/>
  <c r="AI57" i="18" s="1"/>
  <c r="AK57" i="18" s="1"/>
  <c r="AB52" i="18"/>
  <c r="AE52" i="18" s="1"/>
  <c r="AI52" i="18" s="1"/>
  <c r="AK52" i="18" s="1"/>
  <c r="AB31" i="18"/>
  <c r="AE31" i="18" s="1"/>
  <c r="AI31" i="18" s="1"/>
  <c r="AI39" i="18"/>
  <c r="AK39" i="18" s="1"/>
  <c r="AE47" i="18"/>
  <c r="AI47" i="18" s="1"/>
  <c r="AK47" i="18" s="1"/>
  <c r="AE50" i="18"/>
  <c r="AI50" i="18" s="1"/>
  <c r="AK50" i="18" s="1"/>
  <c r="AE51" i="18"/>
  <c r="AI51" i="18" s="1"/>
  <c r="AK51" i="18" s="1"/>
  <c r="AB44" i="18"/>
  <c r="AE44" i="18" s="1"/>
  <c r="AI44" i="18" s="1"/>
  <c r="AK44" i="18" s="1"/>
  <c r="AB41" i="18"/>
  <c r="AE41" i="18" s="1"/>
  <c r="AI41" i="18" s="1"/>
  <c r="AK41" i="18" s="1"/>
  <c r="AB38" i="18"/>
  <c r="AE38" i="18" s="1"/>
  <c r="AI38" i="18" s="1"/>
  <c r="AK38" i="18" s="1"/>
  <c r="AB43" i="18"/>
  <c r="AE43" i="18" s="1"/>
  <c r="AI43" i="18" s="1"/>
  <c r="AK43" i="18" s="1"/>
  <c r="AB45" i="18"/>
  <c r="AE45" i="18" s="1"/>
  <c r="AI45" i="18" s="1"/>
  <c r="AK45" i="18" s="1"/>
  <c r="AB42" i="18"/>
  <c r="AE42" i="18" s="1"/>
  <c r="AI42" i="18" s="1"/>
  <c r="AK42" i="18" s="1"/>
  <c r="AE46" i="18"/>
  <c r="AI46" i="18" s="1"/>
  <c r="AK46" i="18" s="1"/>
  <c r="AE36" i="18"/>
  <c r="AI36" i="18" s="1"/>
  <c r="AK36" i="18" s="1"/>
  <c r="AE40" i="18"/>
  <c r="AI40" i="18" s="1"/>
  <c r="AK40" i="18" s="1"/>
  <c r="AB35" i="18"/>
  <c r="AE35" i="18" s="1"/>
  <c r="AI35" i="18" s="1"/>
  <c r="AK35" i="18" s="1"/>
  <c r="AB33" i="18"/>
  <c r="AE33" i="18" s="1"/>
  <c r="AI33" i="18" s="1"/>
  <c r="AK33" i="18" s="1"/>
  <c r="AB37" i="18"/>
  <c r="AE37" i="18" s="1"/>
  <c r="AI37" i="18" s="1"/>
  <c r="AK37" i="18" s="1"/>
  <c r="AB49" i="18"/>
  <c r="AE49" i="18" s="1"/>
  <c r="AI49" i="18" s="1"/>
  <c r="AK49" i="18" s="1"/>
  <c r="AB32" i="18"/>
  <c r="AE32" i="18" s="1"/>
  <c r="AI32" i="18" s="1"/>
  <c r="AK32" i="18" s="1"/>
  <c r="AB48" i="18"/>
  <c r="AE48" i="18" s="1"/>
  <c r="AI48" i="18" s="1"/>
  <c r="AK48" i="18" s="1"/>
  <c r="AI19" i="18"/>
  <c r="AK19" i="18" s="1"/>
  <c r="AB12" i="18"/>
  <c r="AE12" i="18" s="1"/>
  <c r="AI12" i="18" s="1"/>
  <c r="AK12" i="18" s="1"/>
  <c r="AE6" i="18"/>
  <c r="AI6" i="18" s="1"/>
  <c r="AK6" i="18" s="1"/>
  <c r="AE23" i="18"/>
  <c r="AI23" i="18" s="1"/>
  <c r="AK23" i="18" s="1"/>
  <c r="AE15" i="18"/>
  <c r="AI15" i="18" s="1"/>
  <c r="AK15" i="18" s="1"/>
  <c r="AE10" i="18"/>
  <c r="AI10" i="18" s="1"/>
  <c r="AK10" i="18" s="1"/>
  <c r="AE4" i="18"/>
  <c r="AI4" i="18" s="1"/>
  <c r="AB27" i="18"/>
  <c r="AE27" i="18" s="1"/>
  <c r="AI27" i="18" s="1"/>
  <c r="AK27" i="18" s="1"/>
  <c r="AB22" i="18"/>
  <c r="AE22" i="18" s="1"/>
  <c r="AI22" i="18" s="1"/>
  <c r="AK22" i="18" s="1"/>
  <c r="AI18" i="18"/>
  <c r="AK18" i="18" s="1"/>
  <c r="AB8" i="18"/>
  <c r="AE8" i="18" s="1"/>
  <c r="AI8" i="18" s="1"/>
  <c r="AK8" i="18" s="1"/>
  <c r="AB26" i="18"/>
  <c r="AE26" i="18" s="1"/>
  <c r="AI26" i="18" s="1"/>
  <c r="AK26" i="18" s="1"/>
  <c r="AB7" i="18"/>
  <c r="AE7" i="18" s="1"/>
  <c r="AI7" i="18" s="1"/>
  <c r="AK7" i="18" s="1"/>
  <c r="AI21" i="18"/>
  <c r="AK21" i="18" s="1"/>
  <c r="AI17" i="18"/>
  <c r="AK17" i="18" s="1"/>
  <c r="AB13" i="18"/>
  <c r="AE13" i="18" s="1"/>
  <c r="AI13" i="18" s="1"/>
  <c r="AK13" i="18" s="1"/>
  <c r="AB5" i="18"/>
  <c r="AE5" i="18" s="1"/>
  <c r="AI5" i="18" s="1"/>
  <c r="AK5" i="18" s="1"/>
  <c r="AB9" i="18"/>
  <c r="AE9" i="18" s="1"/>
  <c r="AI9" i="18" s="1"/>
  <c r="AK9" i="18" s="1"/>
  <c r="AB25" i="18"/>
  <c r="AE25" i="18" s="1"/>
  <c r="AI25" i="18" s="1"/>
  <c r="AK25" i="18" s="1"/>
  <c r="AB11" i="18"/>
  <c r="AE11" i="18" s="1"/>
  <c r="AI11" i="18" s="1"/>
  <c r="AK11" i="18" s="1"/>
  <c r="AI24" i="18"/>
  <c r="AK24" i="18" s="1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K114" i="18" l="1"/>
  <c r="R122" i="18" s="1"/>
  <c r="AI114" i="18"/>
  <c r="Q122" i="18" s="1"/>
  <c r="AI104" i="18"/>
  <c r="AK104" i="18" s="1"/>
  <c r="AK98" i="18"/>
  <c r="AK31" i="18"/>
  <c r="AK68" i="18" s="1"/>
  <c r="AI68" i="18"/>
  <c r="Q119" i="18" s="1"/>
  <c r="AK94" i="18"/>
  <c r="AI94" i="18"/>
  <c r="Q120" i="18" s="1"/>
  <c r="AI28" i="18"/>
  <c r="Q118" i="18" s="1"/>
  <c r="AK4" i="18"/>
  <c r="AK28" i="18" s="1"/>
  <c r="G215" i="8"/>
  <c r="H10" i="11"/>
  <c r="AK106" i="18" l="1"/>
  <c r="R121" i="18" s="1"/>
  <c r="AL94" i="18"/>
  <c r="S120" i="18" s="1"/>
  <c r="R120" i="18"/>
  <c r="R119" i="18"/>
  <c r="AL68" i="18"/>
  <c r="S119" i="18" s="1"/>
  <c r="AL28" i="18"/>
  <c r="S118" i="18" s="1"/>
  <c r="R118" i="18"/>
  <c r="AI106" i="18"/>
  <c r="AL114" i="18"/>
  <c r="S122" i="18" s="1"/>
  <c r="J115" i="1"/>
  <c r="R123" i="18" l="1"/>
  <c r="AL106" i="18"/>
  <c r="S121" i="18" s="1"/>
  <c r="Q121" i="18"/>
  <c r="Q123" i="18" s="1"/>
  <c r="J114" i="1"/>
  <c r="J116" i="1"/>
  <c r="S123" i="18" l="1"/>
  <c r="C206" i="8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H158" i="17"/>
  <c r="H157" i="17"/>
  <c r="H156" i="17"/>
  <c r="H155" i="17"/>
  <c r="H154" i="17"/>
  <c r="H153" i="17"/>
  <c r="H152" i="17"/>
  <c r="H151" i="17"/>
  <c r="H150" i="17"/>
  <c r="H159" i="17" l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6" i="18"/>
  <c r="H46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6" i="18"/>
  <c r="H56" i="18" s="1"/>
  <c r="G57" i="18"/>
  <c r="H57" i="18" s="1"/>
  <c r="G58" i="18"/>
  <c r="H58" i="18" s="1"/>
  <c r="G59" i="18"/>
  <c r="H59" i="18" s="1"/>
  <c r="G60" i="18"/>
  <c r="H60" i="18" s="1"/>
  <c r="G30" i="18"/>
  <c r="H30" i="18" s="1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6" i="18"/>
  <c r="J47" i="18"/>
  <c r="J48" i="18"/>
  <c r="J49" i="18"/>
  <c r="J50" i="18"/>
  <c r="J51" i="18"/>
  <c r="J52" i="18"/>
  <c r="J53" i="18"/>
  <c r="J54" i="18"/>
  <c r="J56" i="18"/>
  <c r="J57" i="18"/>
  <c r="J58" i="18"/>
  <c r="J59" i="18"/>
  <c r="J60" i="18"/>
  <c r="J30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I10" i="11"/>
  <c r="F10" i="11"/>
  <c r="F227" i="16"/>
  <c r="C228" i="16"/>
  <c r="E227" i="16"/>
  <c r="P146" i="8"/>
  <c r="P147" i="8"/>
  <c r="G145" i="8" l="1"/>
  <c r="G144" i="8"/>
  <c r="C96" i="1"/>
  <c r="H8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44" i="17"/>
  <c r="H128" i="17"/>
  <c r="H112" i="17"/>
  <c r="F5" i="11" s="1"/>
  <c r="N134" i="8"/>
  <c r="N132" i="8"/>
  <c r="G134" i="8"/>
  <c r="C134" i="8"/>
  <c r="K132" i="8"/>
  <c r="M132" i="8"/>
  <c r="J132" i="8"/>
  <c r="I3" i="11" l="1"/>
  <c r="I8" i="11"/>
  <c r="F8" i="11"/>
  <c r="I9" i="11"/>
  <c r="F9" i="11"/>
  <c r="I6" i="1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J117" i="1" s="1"/>
  <c r="J118" i="1" s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K2" i="1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<sst xmlns="http://schemas.openxmlformats.org/spreadsheetml/2006/main" count="4253" uniqueCount="650">
  <si>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</si>
  <si>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</si>
  <si>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</si>
  <si>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</si>
  <si>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</si>
  <si>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</si>
  <si>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</si>
  <si>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</si>
  <si>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</si>
  <si>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</si>
  <si>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</si>
  <si>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</si>
  <si>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</si>
  <si>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</si>
  <si>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</si>
  <si>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</si>
  <si>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</si>
  <si>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</si>
  <si>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</si>
  <si>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</si>
  <si>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</si>
  <si>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</si>
  <si>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</si>
  <si>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</si>
  <si>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</si>
  <si>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</si>
  <si>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</si>
  <si>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</si>
  <si>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</si>
  <si>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</si>
  <si>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</si>
  <si>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</si>
  <si>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</si>
  <si>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</si>
  <si>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</si>
  <si>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</si>
  <si>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</si>
  <si>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</si>
  <si>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</si>
  <si>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</si>
  <si>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</si>
  <si>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</si>
  <si>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</si>
  <si>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</si>
  <si>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</si>
  <si>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</si>
  <si>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</si>
  <si>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</si>
  <si>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</si>
  <si>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</si>
  <si>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</si>
  <si>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</si>
  <si>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</si>
  <si>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</si>
  <si>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</si>
  <si>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</si>
  <si>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</si>
  <si>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</si>
  <si>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</si>
  <si>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</si>
  <si>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</si>
  <si>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</si>
  <si>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</si>
  <si>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</si>
  <si>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</si>
  <si>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</si>
  <si>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</si>
  <si>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</si>
  <si>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</si>
  <si>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</si>
  <si>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</si>
  <si>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</si>
  <si>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</si>
  <si>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</si>
  <si>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</si>
  <si>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</si>
  <si>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</si>
  <si>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</si>
  <si>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</si>
  <si>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</si>
  <si>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</si>
  <si>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</si>
  <si>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</si>
  <si>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</si>
  <si>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</si>
  <si>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</si>
  <si>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</si>
  <si>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</si>
  <si>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</si>
  <si>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</si>
  <si>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</si>
  <si>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</si>
  <si>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</si>
  <si>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</si>
  <si>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</si>
  <si>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</si>
  <si>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</si>
  <si>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</si>
  <si>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</si>
  <si>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</si>
  <si>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</si>
  <si>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</si>
  <si>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</si>
  <si>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</si>
  <si>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</si>
  <si>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</si>
  <si>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</si>
  <si>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</si>
  <si>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</si>
  <si>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</si>
  <si>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</si>
  <si>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</si>
  <si>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</si>
  <si>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</si>
  <si>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</si>
  <si>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</si>
  <si>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</si>
  <si>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</si>
  <si>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</si>
  <si>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</si>
  <si>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</si>
  <si>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</si>
  <si>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</si>
  <si>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</si>
  <si>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</si>
  <si>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</si>
  <si>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</si>
  <si>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</si>
  <si>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</si>
  <si>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</si>
  <si>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</si>
  <si>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</si>
  <si>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</si>
  <si>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</si>
  <si>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</si>
  <si>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</si>
  <si>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</si>
  <si>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</si>
  <si>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</si>
  <si>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</si>
  <si>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</si>
  <si>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</si>
  <si>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</si>
  <si>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</si>
  <si>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</si>
  <si>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</si>
  <si>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</si>
  <si>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</si>
  <si>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</si>
  <si>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</si>
  <si>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</si>
  <si>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</si>
  <si>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</si>
  <si>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</si>
  <si>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</si>
  <si>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</si>
  <si>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</si>
  <si>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</si>
  <si>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</si>
  <si>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</si>
  <si>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</si>
  <si>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</si>
  <si>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</si>
  <si>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</si>
  <si>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</si>
  <si>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</si>
  <si>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</si>
  <si>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</si>
  <si>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</si>
  <si>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</si>
  <si>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</si>
  <si>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</si>
  <si>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</si>
  <si>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</si>
  <si>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</si>
  <si>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</si>
  <si>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</si>
  <si>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</si>
  <si>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</si>
  <si>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</si>
  <si>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</si>
  <si>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</si>
  <si>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</si>
  <si>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</si>
  <si>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</si>
  <si>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</si>
  <si>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</si>
  <si>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</si>
  <si>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</si>
  <si>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</si>
  <si>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</si>
  <si>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</si>
  <si>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</si>
  <si>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</si>
  <si>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</si>
  <si>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</si>
  <si>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</si>
  <si>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</si>
  <si>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</si>
  <si>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</si>
  <si>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</si>
  <si>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</si>
  <si>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</si>
  <si>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</si>
  <si>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</si>
  <si>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</si>
  <si>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</si>
  <si>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</si>
  <si>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</si>
  <si>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</si>
  <si>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</si>
  <si>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</si>
  <si>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</si>
  <si>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</si>
  <si>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</si>
  <si>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</si>
  <si>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</si>
  <si>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</si>
  <si>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</si>
  <si>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</si>
  <si>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</si>
  <si>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</si>
  <si>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</si>
  <si>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</si>
  <si>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</si>
  <si>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</si>
  <si>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</si>
  <si>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</si>
  <si>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</si>
  <si>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</si>
  <si>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</si>
  <si>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</si>
  <si>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</si>
  <si>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</si>
  <si>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</si>
  <si>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</si>
  <si>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</si>
  <si>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</si>
  <si>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</si>
  <si>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</si>
  <si>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</si>
  <si>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</si>
  <si>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</si>
  <si>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</si>
  <si>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</si>
  <si>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</si>
  <si>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</si>
  <si>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</si>
  <si>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</si>
  <si>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</si>
  <si>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</si>
  <si>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</si>
  <si>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</si>
  <si>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</si>
  <si>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</si>
  <si>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</si>
  <si>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</si>
  <si>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</si>
  <si>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</si>
  <si>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</si>
  <si>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</si>
  <si>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</si>
  <si>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</si>
  <si>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</si>
  <si>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</si>
  <si>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</si>
  <si>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</si>
  <si>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</si>
  <si>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</si>
  <si>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</si>
  <si>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</si>
  <si>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</si>
  <si>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</si>
  <si>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</si>
  <si>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</si>
  <si>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</si>
  <si>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</si>
  <si>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</si>
  <si>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</si>
  <si>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</si>
  <si>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</si>
  <si>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</si>
  <si>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</si>
  <si>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</si>
  <si>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</si>
  <si>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</si>
  <si>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</si>
  <si>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</si>
  <si>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</si>
  <si>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</si>
  <si>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</si>
  <si>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</si>
  <si>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</si>
  <si>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</si>
  <si>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</si>
  <si>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</si>
  <si>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</si>
  <si>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</si>
  <si>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</si>
  <si>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</si>
  <si>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</si>
  <si>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</si>
  <si>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</si>
  <si>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</si>
  <si>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</si>
  <si>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</si>
  <si>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</si>
  <si>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</si>
  <si>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</si>
  <si>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</si>
  <si>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</si>
  <si>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</si>
  <si>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</si>
  <si>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</si>
  <si>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</si>
  <si>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</si>
  <si>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</si>
  <si>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</si>
  <si>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</si>
  <si>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</si>
  <si>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</si>
  <si>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</si>
  <si>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</si>
  <si>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</si>
  <si>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</si>
  <si>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</si>
  <si>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</si>
  <si>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</si>
  <si>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</si>
  <si>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</si>
  <si>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</si>
  <si>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</si>
  <si>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</si>
  <si>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</si>
  <si>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</si>
  <si>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</si>
  <si>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</si>
  <si>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</si>
  <si>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</si>
  <si>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</si>
  <si>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</si>
  <si>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</si>
  <si>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</si>
  <si>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</si>
  <si>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</si>
  <si>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</si>
  <si>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</si>
  <si>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</si>
  <si>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</si>
  <si>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</si>
  <si>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</si>
  <si>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</si>
  <si>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</si>
  <si>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</si>
  <si>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</si>
  <si>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</si>
  <si>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</si>
  <si>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</si>
  <si>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</si>
  <si>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</si>
  <si>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</si>
  <si>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</si>
  <si>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</si>
  <si>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</si>
  <si>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</si>
  <si>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</si>
  <si>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</si>
  <si>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</si>
  <si>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</si>
  <si>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</si>
  <si>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</si>
  <si>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</si>
  <si>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</si>
  <si>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</si>
  <si>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</si>
  <si>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</si>
  <si>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</si>
  <si>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</si>
  <si>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</si>
  <si>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</si>
  <si>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</si>
  <si>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</si>
  <si>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</si>
  <si>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</si>
  <si>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</si>
  <si>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</si>
  <si>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</si>
  <si>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</si>
  <si>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</si>
  <si>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</si>
  <si>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</si>
  <si>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</si>
  <si>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</si>
  <si>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</si>
  <si>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</si>
  <si>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</si>
  <si>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</si>
  <si>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</si>
  <si>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</si>
  <si>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</si>
  <si>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</si>
  <si>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</si>
  <si>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</si>
  <si>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</si>
  <si>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</si>
  <si>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</si>
  <si>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</si>
  <si>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</si>
  <si>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</si>
  <si>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</si>
  <si>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</si>
  <si>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</si>
  <si>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</si>
  <si>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</si>
  <si>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</si>
  <si>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</si>
  <si>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</si>
  <si>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</si>
  <si>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</si>
  <si>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</si>
  <si>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</si>
  <si>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</si>
  <si>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</si>
  <si>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</si>
  <si>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</si>
  <si>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</si>
  <si>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</si>
  <si>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</si>
  <si>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</si>
  <si>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</si>
  <si>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</si>
  <si>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</si>
  <si>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</si>
  <si>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</si>
  <si>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</si>
  <si>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</si>
  <si>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</si>
  <si>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</si>
  <si>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</si>
  <si>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</si>
  <si>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</si>
  <si>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</si>
  <si>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</si>
  <si>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</si>
  <si>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</si>
  <si>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</si>
  <si>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</si>
  <si>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</si>
  <si>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</si>
  <si>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</si>
  <si>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</si>
  <si>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</si>
  <si>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</si>
  <si>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</si>
  <si>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</si>
  <si>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</si>
  <si>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</si>
  <si>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</si>
  <si>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</si>
  <si>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</si>
  <si>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</si>
  <si>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</si>
  <si>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</si>
  <si>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</si>
  <si>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</si>
  <si>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</si>
  <si>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</si>
  <si>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</si>
  <si>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</si>
  <si>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</si>
  <si>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</si>
  <si>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</si>
  <si>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</si>
  <si>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</si>
  <si>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</si>
  <si>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</si>
  <si>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</si>
  <si>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</si>
  <si>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</si>
  <si>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</si>
  <si>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</si>
  <si>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</si>
  <si>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</si>
  <si>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</si>
  <si>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</si>
  <si>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</si>
  <si>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</si>
  <si>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$93 DE CAMBIO POR MERCANCIA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</si>
  <si>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</si>
  <si>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</si>
  <si>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</si>
  <si>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</si>
  <si>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</si>
  <si>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</si>
  <si>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</si>
  <si>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</si>
  <si>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</si>
  <si>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</si>
  <si>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</si>
  <si>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</si>
  <si>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</si>
  <si>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</si>
  <si>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</si>
  <si>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</si>
  <si>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</si>
  <si>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</si>
  <si>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</si>
  <si>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</si>
  <si>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</si>
  <si>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</si>
  <si>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</si>
  <si>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</si>
  <si>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</si>
  <si>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</si>
  <si>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</si>
  <si>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</si>
  <si>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</si>
  <si>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</si>
  <si>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</si>
  <si>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</si>
  <si>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</si>
  <si>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</si>
  <si>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</si>
  <si>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</si>
  <si>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PINTURA ALUMINIZADA CUÑETE 4G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</si>
  <si>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</si>
  <si>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</si>
  <si>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</si>
  <si>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</si>
  <si>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</si>
  <si>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</si>
  <si>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</si>
  <si>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</si>
  <si>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</si>
  <si>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</si>
  <si>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</si>
  <si>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</si>
  <si>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</si>
  <si>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</si>
  <si>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</si>
  <si>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</si>
  <si>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</si>
  <si>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JOSE BOSCAN (V-)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</si>
  <si>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</si>
  <si>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</si>
  <si>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</si>
  <si>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</si>
  <si>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</si>
  <si>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CAMBIO 1 MANTO X 1 CEM PLAST 4G ($5 DIFERENCIA A FAVOR DE PROINCA)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</si>
  <si>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</si>
  <si>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</si>
  <si>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</si>
  <si>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</si>
  <si>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</si>
  <si>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</si>
  <si>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</si>
  <si>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</si>
  <si>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</si>
  <si>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</si>
  <si>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</si>
  <si>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</si>
  <si>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</si>
  <si>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</si>
  <si>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</si>
  <si>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</si>
  <si>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</si>
  <si>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</si>
  <si>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</si>
  <si>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</si>
  <si>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</si>
  <si>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</si>
  <si>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</si>
  <si>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</si>
  <si>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</si>
  <si>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</si>
  <si>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</si>
  <si>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</si>
  <si>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</si>
  <si>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</si>
  <si>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</si>
  <si>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</si>
  <si>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</si>
  <si>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</si>
  <si>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</si>
  <si>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</si>
  <si>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</si>
  <si>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</si>
  <si>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</si>
  <si>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</si>
  <si>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</si>
  <si>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</si>
  <si>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</si>
  <si>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</si>
  <si>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</si>
  <si>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</si>
  <si>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</si>
  <si>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</si>
  <si>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</si>
  <si>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</si>
  <si>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</si>
  <si>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</si>
  <si>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</si>
  <si>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</si>
  <si>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</si>
  <si>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</si>
  <si>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</si>
  <si>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</si>
  <si>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</si>
  <si>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</si>
  <si>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</si>
  <si>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</si>
  <si>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</si>
  <si>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</si>
  <si>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</si>
  <si>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</si>
  <si>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</si>
  <si>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</si>
  <si>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</si>
  <si>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</si>
  <si>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</si>
  <si>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</si>
  <si>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</si>
  <si>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</si>
  <si>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</si>
  <si>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</si>
  <si>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</si>
  <si>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</si>
  <si>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</si>
  <si>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</si>
  <si>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</si>
  <si>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</si>
  <si>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</si>
  <si>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</si>
  <si>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</si>
  <si>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</si>
  <si>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</si>
  <si>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</si>
  <si>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</si>
  <si>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</si>
  <si>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</si>
  <si>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</si>
  <si>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</si>
  <si>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</si>
  <si>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PRIMER</t>
  </si>
  <si>
    <t>CEMENTO</t>
  </si>
  <si>
    <t>ALUMINIO</t>
  </si>
  <si>
    <t>CEMENTO PLASTICO CUÑETE 4G</t>
  </si>
  <si>
    <t>PRIMER CUÑETE 4G</t>
  </si>
  <si>
    <t>IVA 0%</t>
  </si>
  <si>
    <t>Nota: Los precios pueden variar sin previo aviso. Incluye transporte. Pagos en divisa por pedido completo aplican 5% de 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</si>
</sst>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  <border>
      <left style="medium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thin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thin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/>
      <top style="thin">
        <color indexed="64"/>
      </top>
      <bottom style="mediumDashed">
        <color indexed="64"/>
      </bottom>
      <diagonal/>
    </border>
    <border>
      <left style="mediumDashed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thin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14" fontId="0" fillId="2" borderId="3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3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2" fontId="1" fillId="0" borderId="3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22" borderId="9" xfId="0" applyFont="1" applyFill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7" fillId="23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6" fillId="0" borderId="66" xfId="0" applyFont="1" applyBorder="1" applyAlignment="1">
      <alignment horizontal="center" vertical="center"/>
    </xf>
    <xf numFmtId="0" fontId="17" fillId="23" borderId="67" xfId="0" applyFont="1" applyFill="1" applyBorder="1" applyAlignment="1">
      <alignment horizontal="center" vertical="center"/>
    </xf>
    <xf numFmtId="2" fontId="16" fillId="0" borderId="66" xfId="0" applyNumberFormat="1" applyFont="1" applyBorder="1" applyAlignment="1">
      <alignment horizontal="center" vertical="center"/>
    </xf>
    <xf numFmtId="0" fontId="16" fillId="0" borderId="68" xfId="0" applyFont="1" applyBorder="1" applyAlignment="1">
      <alignment horizontal="center" vertical="center"/>
    </xf>
    <xf numFmtId="0" fontId="16" fillId="0" borderId="69" xfId="0" applyFont="1" applyBorder="1" applyAlignment="1">
      <alignment horizontal="center" vertical="center"/>
    </xf>
    <xf numFmtId="0" fontId="16" fillId="0" borderId="63" xfId="0" applyFont="1" applyBorder="1" applyAlignment="1">
      <alignment horizontal="center" vertical="center"/>
    </xf>
    <xf numFmtId="0" fontId="16" fillId="0" borderId="64" xfId="0" applyFont="1" applyBorder="1" applyAlignment="1">
      <alignment horizontal="center" vertical="center"/>
    </xf>
    <xf numFmtId="0" fontId="16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2" fontId="1" fillId="0" borderId="70" xfId="0" applyNumberFormat="1" applyFont="1" applyBorder="1" applyAlignment="1">
      <alignment horizontal="center" vertical="center"/>
    </xf>
    <xf numFmtId="0" fontId="16" fillId="0" borderId="67" xfId="0" applyFont="1" applyBorder="1" applyAlignment="1">
      <alignment horizontal="center" vertical="center"/>
    </xf>
    <xf numFmtId="0" fontId="16" fillId="22" borderId="68" xfId="0" applyFont="1" applyFill="1" applyBorder="1" applyAlignment="1">
      <alignment horizontal="center" vertical="center"/>
    </xf>
    <xf numFmtId="0" fontId="17" fillId="23" borderId="69" xfId="0" applyFont="1" applyFill="1" applyBorder="1" applyAlignment="1">
      <alignment horizontal="center" vertical="center"/>
    </xf>
    <xf numFmtId="0" fontId="1" fillId="22" borderId="78" xfId="0" applyFont="1" applyFill="1" applyBorder="1" applyAlignment="1">
      <alignment horizontal="center" vertical="center"/>
    </xf>
    <xf numFmtId="0" fontId="1" fillId="0" borderId="79" xfId="0" applyFont="1" applyBorder="1" applyAlignment="1">
      <alignment horizontal="center" vertical="center"/>
    </xf>
    <xf numFmtId="0" fontId="1" fillId="23" borderId="80" xfId="0" applyFont="1" applyFill="1" applyBorder="1" applyAlignment="1">
      <alignment horizontal="center" vertical="center"/>
    </xf>
    <xf numFmtId="0" fontId="35" fillId="0" borderId="0" xfId="0" applyFont="1" applyFill="1" applyAlignment="1">
      <alignment horizontal="left"/>
    </xf>
    <xf numFmtId="0" fontId="35" fillId="0" borderId="0" xfId="0" applyFont="1" applyFill="1" applyAlignment="1">
      <alignment horizontal="center"/>
    </xf>
    <xf numFmtId="2" fontId="33" fillId="0" borderId="83" xfId="0" applyNumberFormat="1" applyFont="1" applyBorder="1" applyAlignment="1">
      <alignment horizontal="center"/>
    </xf>
    <xf numFmtId="2" fontId="33" fillId="0" borderId="84" xfId="0" applyNumberFormat="1" applyFont="1" applyBorder="1" applyAlignment="1">
      <alignment horizontal="center"/>
    </xf>
    <xf numFmtId="2" fontId="32" fillId="5" borderId="85" xfId="0" applyNumberFormat="1" applyFont="1" applyFill="1" applyBorder="1" applyAlignment="1">
      <alignment vertical="center"/>
    </xf>
    <xf numFmtId="10" fontId="32" fillId="5" borderId="86" xfId="0" applyNumberFormat="1" applyFont="1" applyFill="1" applyBorder="1" applyAlignment="1">
      <alignment vertical="center"/>
    </xf>
    <xf numFmtId="0" fontId="16" fillId="0" borderId="78" xfId="0" applyFont="1" applyBorder="1" applyAlignment="1">
      <alignment horizontal="center" vertical="center"/>
    </xf>
    <xf numFmtId="0" fontId="16" fillId="0" borderId="79" xfId="0" applyFont="1" applyBorder="1" applyAlignment="1">
      <alignment horizontal="center" vertical="center"/>
    </xf>
    <xf numFmtId="0" fontId="16" fillId="0" borderId="80" xfId="0" applyFont="1" applyBorder="1" applyAlignment="1">
      <alignment horizontal="center" vertical="center"/>
    </xf>
    <xf numFmtId="0" fontId="16" fillId="22" borderId="89" xfId="0" applyFont="1" applyFill="1" applyBorder="1" applyAlignment="1">
      <alignment horizontal="center" vertical="center"/>
    </xf>
    <xf numFmtId="0" fontId="17" fillId="23" borderId="88" xfId="0" applyFont="1" applyFill="1" applyBorder="1" applyAlignment="1">
      <alignment horizontal="center" vertical="center"/>
    </xf>
    <xf numFmtId="2" fontId="16" fillId="0" borderId="17" xfId="0" applyNumberFormat="1" applyFont="1" applyBorder="1" applyAlignment="1">
      <alignment horizontal="center" vertical="center"/>
    </xf>
    <xf numFmtId="0" fontId="16" fillId="0" borderId="89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2" fontId="1" fillId="0" borderId="51" xfId="0" applyNumberFormat="1" applyFont="1" applyBorder="1" applyAlignment="1">
      <alignment horizontal="center" vertical="center"/>
    </xf>
    <xf numFmtId="0" fontId="16" fillId="0" borderId="88" xfId="0" applyFont="1" applyBorder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2" fontId="1" fillId="0" borderId="66" xfId="0" applyNumberFormat="1" applyFont="1" applyBorder="1" applyAlignment="1">
      <alignment horizontal="center" vertical="center"/>
    </xf>
    <xf numFmtId="0" fontId="16" fillId="22" borderId="93" xfId="0" applyFont="1" applyFill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/>
    </xf>
    <xf numFmtId="2" fontId="16" fillId="0" borderId="31" xfId="0" applyNumberFormat="1" applyFont="1" applyFill="1" applyBorder="1" applyAlignment="1">
      <alignment horizontal="center" vertical="center"/>
    </xf>
    <xf numFmtId="0" fontId="16" fillId="22" borderId="60" xfId="0" applyFont="1" applyFill="1" applyBorder="1" applyAlignment="1">
      <alignment horizontal="center" vertical="center"/>
    </xf>
    <xf numFmtId="0" fontId="16" fillId="0" borderId="61" xfId="0" applyFont="1" applyFill="1" applyBorder="1" applyAlignment="1">
      <alignment horizontal="center" vertical="center"/>
    </xf>
    <xf numFmtId="0" fontId="17" fillId="23" borderId="62" xfId="0" applyFont="1" applyFill="1" applyBorder="1" applyAlignment="1">
      <alignment horizontal="center" vertical="center"/>
    </xf>
    <xf numFmtId="2" fontId="1" fillId="0" borderId="61" xfId="0" applyNumberFormat="1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6" fillId="22" borderId="92" xfId="0" applyFont="1" applyFill="1" applyBorder="1" applyAlignment="1">
      <alignment horizontal="center" vertical="center"/>
    </xf>
    <xf numFmtId="0" fontId="16" fillId="0" borderId="66" xfId="0" applyFont="1" applyFill="1" applyBorder="1" applyAlignment="1">
      <alignment horizontal="center" vertical="center"/>
    </xf>
    <xf numFmtId="2" fontId="16" fillId="0" borderId="66" xfId="0" applyNumberFormat="1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34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69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64" xfId="0" applyFont="1" applyFill="1" applyBorder="1" applyAlignment="1">
      <alignment horizontal="center"/>
    </xf>
    <xf numFmtId="2" fontId="1" fillId="5" borderId="71" xfId="0" applyNumberFormat="1" applyFont="1" applyFill="1" applyBorder="1" applyAlignment="1">
      <alignment horizontal="center" vertical="center"/>
    </xf>
    <xf numFmtId="2" fontId="1" fillId="5" borderId="24" xfId="0" applyNumberFormat="1" applyFont="1" applyFill="1" applyBorder="1" applyAlignment="1">
      <alignment horizontal="center" vertical="center"/>
    </xf>
    <xf numFmtId="0" fontId="1" fillId="0" borderId="63" xfId="0" applyFont="1" applyFill="1" applyBorder="1" applyAlignment="1">
      <alignment horizontal="center"/>
    </xf>
    <xf numFmtId="0" fontId="1" fillId="0" borderId="68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88" xfId="0" applyFont="1" applyFill="1" applyBorder="1" applyAlignment="1">
      <alignment horizontal="center"/>
    </xf>
    <xf numFmtId="0" fontId="34" fillId="0" borderId="59" xfId="0" applyFont="1" applyBorder="1" applyAlignment="1">
      <alignment horizontal="center" vertical="center"/>
    </xf>
    <xf numFmtId="0" fontId="34" fillId="0" borderId="87" xfId="0" applyFont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5" fillId="0" borderId="81" xfId="0" applyFont="1" applyBorder="1" applyAlignment="1">
      <alignment horizontal="center" vertical="center"/>
    </xf>
    <xf numFmtId="0" fontId="5" fillId="0" borderId="77" xfId="0" applyFont="1" applyBorder="1" applyAlignment="1">
      <alignment horizontal="center" vertical="center"/>
    </xf>
    <xf numFmtId="0" fontId="1" fillId="5" borderId="78" xfId="0" applyFont="1" applyFill="1" applyBorder="1" applyAlignment="1">
      <alignment horizontal="center" vertical="center"/>
    </xf>
    <xf numFmtId="0" fontId="1" fillId="5" borderId="80" xfId="0" applyFont="1" applyFill="1" applyBorder="1" applyAlignment="1">
      <alignment horizontal="center" vertical="center"/>
    </xf>
    <xf numFmtId="2" fontId="1" fillId="5" borderId="75" xfId="0" applyNumberFormat="1" applyFont="1" applyFill="1" applyBorder="1" applyAlignment="1">
      <alignment horizontal="center" vertical="center"/>
    </xf>
    <xf numFmtId="2" fontId="1" fillId="5" borderId="57" xfId="0" applyNumberFormat="1" applyFont="1" applyFill="1" applyBorder="1" applyAlignment="1">
      <alignment horizontal="center" vertical="center"/>
    </xf>
    <xf numFmtId="0" fontId="1" fillId="5" borderId="76" xfId="0" applyFont="1" applyFill="1" applyBorder="1" applyAlignment="1">
      <alignment horizontal="center" vertical="center"/>
    </xf>
    <xf numFmtId="0" fontId="1" fillId="5" borderId="77" xfId="0" applyFont="1" applyFill="1" applyBorder="1" applyAlignment="1">
      <alignment horizontal="center" vertical="center"/>
    </xf>
    <xf numFmtId="2" fontId="1" fillId="5" borderId="90" xfId="0" applyNumberFormat="1" applyFont="1" applyFill="1" applyBorder="1" applyAlignment="1">
      <alignment horizontal="center" vertical="center"/>
    </xf>
    <xf numFmtId="2" fontId="1" fillId="5" borderId="91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2" fontId="1" fillId="5" borderId="64" xfId="0" applyNumberFormat="1" applyFont="1" applyFill="1" applyBorder="1" applyAlignment="1">
      <alignment horizontal="center" vertical="center"/>
    </xf>
    <xf numFmtId="2" fontId="1" fillId="5" borderId="6" xfId="0" applyNumberFormat="1" applyFont="1" applyFill="1" applyBorder="1" applyAlignment="1">
      <alignment horizontal="center" vertical="center"/>
    </xf>
    <xf numFmtId="2" fontId="1" fillId="5" borderId="69" xfId="0" applyNumberFormat="1" applyFont="1" applyFill="1" applyBorder="1" applyAlignment="1">
      <alignment horizontal="center" vertical="center"/>
    </xf>
    <xf numFmtId="0" fontId="1" fillId="0" borderId="60" xfId="0" applyFont="1" applyFill="1" applyBorder="1" applyAlignment="1">
      <alignment horizontal="center"/>
    </xf>
    <xf numFmtId="0" fontId="1" fillId="0" borderId="61" xfId="0" applyFont="1" applyFill="1" applyBorder="1" applyAlignment="1">
      <alignment horizontal="center"/>
    </xf>
    <xf numFmtId="0" fontId="1" fillId="0" borderId="62" xfId="0" applyFont="1" applyFill="1" applyBorder="1" applyAlignment="1">
      <alignment horizontal="center"/>
    </xf>
    <xf numFmtId="2" fontId="1" fillId="5" borderId="94" xfId="0" applyNumberFormat="1" applyFont="1" applyFill="1" applyBorder="1" applyAlignment="1">
      <alignment horizontal="center" vertical="center"/>
    </xf>
    <xf numFmtId="2" fontId="1" fillId="5" borderId="95" xfId="0" applyNumberFormat="1" applyFont="1" applyFill="1" applyBorder="1" applyAlignment="1">
      <alignment horizontal="center" vertical="center"/>
    </xf>
    <xf numFmtId="2" fontId="1" fillId="5" borderId="72" xfId="0" applyNumberFormat="1" applyFont="1" applyFill="1" applyBorder="1" applyAlignment="1">
      <alignment horizontal="center" vertical="center"/>
    </xf>
    <xf numFmtId="2" fontId="1" fillId="5" borderId="93" xfId="0" applyNumberFormat="1" applyFont="1" applyFill="1" applyBorder="1" applyAlignment="1">
      <alignment horizontal="center" vertical="center"/>
    </xf>
    <xf numFmtId="2" fontId="1" fillId="5" borderId="67" xfId="0" applyNumberFormat="1" applyFont="1" applyFill="1" applyBorder="1" applyAlignment="1">
      <alignment horizontal="center" vertical="center"/>
    </xf>
    <xf numFmtId="0" fontId="1" fillId="0" borderId="73" xfId="0" applyFont="1" applyFill="1" applyBorder="1" applyAlignment="1">
      <alignment horizontal="center"/>
    </xf>
    <xf numFmtId="0" fontId="1" fillId="0" borderId="82" xfId="0" applyFont="1" applyFill="1" applyBorder="1" applyAlignment="1">
      <alignment horizontal="center"/>
    </xf>
    <xf numFmtId="0" fontId="1" fillId="0" borderId="65" xfId="0" applyFont="1" applyFill="1" applyBorder="1" applyAlignment="1">
      <alignment horizontal="center"/>
    </xf>
    <xf numFmtId="0" fontId="1" fillId="0" borderId="66" xfId="0" applyFont="1" applyFill="1" applyBorder="1" applyAlignment="1">
      <alignment horizontal="center"/>
    </xf>
    <xf numFmtId="0" fontId="1" fillId="0" borderId="67" xfId="0" applyFont="1" applyFill="1" applyBorder="1" applyAlignment="1">
      <alignment horizontal="center"/>
    </xf>
    <xf numFmtId="2" fontId="1" fillId="5" borderId="73" xfId="0" applyNumberFormat="1" applyFont="1" applyFill="1" applyBorder="1" applyAlignment="1">
      <alignment horizontal="center" vertical="center"/>
    </xf>
    <xf numFmtId="2" fontId="1" fillId="5" borderId="74" xfId="0" applyNumberFormat="1" applyFont="1" applyFill="1" applyBorder="1" applyAlignment="1">
      <alignment horizontal="center" vertic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58" xfId="0" applyFill="1" applyBorder="1" applyAlignment="1">
      <alignment horizontal="left" vertical="top" wrapText="1"/>
    </xf>
    <xf numFmtId="16" fontId="38" fillId="2" borderId="3" xfId="0" quotePrefix="1" applyNumberFormat="1" applyFont="1" applyFill="1" applyBorder="1" applyAlignment="1">
      <alignment horizontal="left" vertical="top" wrapText="1"/>
    </xf>
    <xf numFmtId="0" fontId="5" fillId="2" borderId="76" xfId="0" applyFont="1" applyFill="1" applyBorder="1" applyAlignment="1">
      <alignment horizontal="center" vertical="center" wrapText="1"/>
    </xf>
    <xf numFmtId="0" fontId="5" fillId="2" borderId="81" xfId="0" applyFont="1" applyFill="1" applyBorder="1" applyAlignment="1">
      <alignment horizontal="center" vertical="center" wrapText="1"/>
    </xf>
    <xf numFmtId="0" fontId="5" fillId="2" borderId="77" xfId="0" applyFont="1" applyFill="1" applyBorder="1" applyAlignment="1">
      <alignment horizontal="center" vertical="center" wrapText="1"/>
    </xf>
    <xf numFmtId="0" fontId="36" fillId="0" borderId="60" xfId="0" applyFont="1" applyBorder="1" applyAlignment="1">
      <alignment horizontal="center" vertical="center" wrapText="1"/>
    </xf>
    <xf numFmtId="0" fontId="36" fillId="2" borderId="61" xfId="0" applyFont="1" applyFill="1" applyBorder="1" applyAlignment="1">
      <alignment horizontal="center" vertical="center" wrapText="1"/>
    </xf>
    <xf numFmtId="0" fontId="5" fillId="10" borderId="61" xfId="0" applyFont="1" applyFill="1" applyBorder="1" applyAlignment="1">
      <alignment horizontal="center" vertical="center" wrapText="1"/>
    </xf>
    <xf numFmtId="0" fontId="36" fillId="2" borderId="62" xfId="0" applyFont="1" applyFill="1" applyBorder="1" applyAlignment="1">
      <alignment horizontal="center" vertical="center" wrapText="1"/>
    </xf>
    <xf numFmtId="0" fontId="36" fillId="2" borderId="63" xfId="0" applyFont="1" applyFill="1" applyBorder="1" applyAlignment="1">
      <alignment horizontal="center" vertical="center" wrapText="1"/>
    </xf>
    <xf numFmtId="2" fontId="36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6" fillId="2" borderId="64" xfId="0" applyNumberFormat="1" applyFont="1" applyFill="1" applyBorder="1" applyAlignment="1">
      <alignment horizontal="center" vertical="center" wrapText="1"/>
    </xf>
    <xf numFmtId="0" fontId="36" fillId="0" borderId="63" xfId="0" applyFont="1" applyBorder="1" applyAlignment="1">
      <alignment horizontal="center" vertical="center" wrapText="1"/>
    </xf>
    <xf numFmtId="2" fontId="36" fillId="0" borderId="1" xfId="0" applyNumberFormat="1" applyFont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7" fillId="0" borderId="6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5" activePane="bottomLeft" state="frozen"/>
      <selection pane="bottomLeft" activeCell="J22" sqref="J22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625" t="s">
        <v>0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625"/>
      <c r="B2" s="625"/>
      <c r="C2" s="625"/>
      <c r="D2" s="625"/>
      <c r="E2" s="625"/>
      <c r="F2" s="625"/>
      <c r="G2" s="625"/>
      <c r="H2" s="625"/>
      <c r="I2" s="625"/>
      <c r="J2" s="625"/>
      <c r="K2" s="62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625"/>
      <c r="B3" s="625"/>
      <c r="C3" s="625"/>
      <c r="D3" s="625"/>
      <c r="E3" s="625"/>
      <c r="F3" s="625"/>
      <c r="G3" s="625"/>
      <c r="H3" s="625"/>
      <c r="I3" s="625"/>
      <c r="J3" s="625"/>
      <c r="K3" s="625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634" t="s">
        <v>2</v>
      </c>
      <c r="E4" s="634"/>
      <c r="F4" s="634"/>
      <c r="G4" s="634"/>
      <c r="H4" s="634"/>
      <c r="I4" s="634"/>
      <c r="J4" s="187" t="s">
        <v>3</v>
      </c>
      <c r="K4" s="442" t="str">
        <f>CONCATENATE(C98,"%")</f>
        <v>10%</v>
      </c>
      <c r="L4" s="6"/>
      <c r="M4" s="6"/>
      <c r="N4" s="10"/>
      <c r="O4" s="10"/>
      <c r="P4" s="306"/>
      <c r="Q4" s="306"/>
      <c r="R4" s="306"/>
      <c r="S4" s="10"/>
      <c r="T4" s="363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619" t="s">
        <v>40</v>
      </c>
      <c r="E5" s="620"/>
      <c r="F5" s="620"/>
      <c r="G5" s="620"/>
      <c r="H5" s="621"/>
      <c r="I5" s="380"/>
      <c r="J5" s="375">
        <f>K5/$C$97</f>
        <v>100</v>
      </c>
      <c r="K5" s="375">
        <v>90</v>
      </c>
      <c r="M5" s="364" t="s">
        <v>299</v>
      </c>
      <c r="N5" s="365">
        <f>B22+B17+C22+C17</f>
        <v>28</v>
      </c>
      <c r="S5" s="6"/>
      <c r="T5" s="12"/>
      <c r="U5" s="209"/>
      <c r="V5" s="256"/>
      <c r="W5" s="256"/>
      <c r="X5" s="256"/>
      <c r="AB5" s="204"/>
    </row>
    <row r="6" spans="1:28" x14ac:dyDescent="0.25">
      <c r="A6" s="381"/>
      <c r="B6" s="381">
        <v>6</v>
      </c>
      <c r="C6" s="381">
        <f>'DETALLE DE VENTAS'!Q306-B6-A6</f>
        <v>0</v>
      </c>
      <c r="D6" s="642" t="s">
        <v>328</v>
      </c>
      <c r="E6" s="643"/>
      <c r="F6" s="643"/>
      <c r="G6" s="643"/>
      <c r="H6" s="644"/>
      <c r="I6" s="382"/>
      <c r="J6" s="427">
        <f t="shared" ref="J6:J36" si="0">K6/$C$97</f>
        <v>17.777777777777779</v>
      </c>
      <c r="K6" s="427">
        <v>16</v>
      </c>
      <c r="M6" s="6" t="s">
        <v>300</v>
      </c>
      <c r="N6" s="365">
        <f>B24+B16+B19+B71+B65+C24+C16+C19+C71+C65</f>
        <v>98</v>
      </c>
      <c r="S6" s="6"/>
      <c r="T6" s="12"/>
      <c r="U6" s="209"/>
      <c r="V6" s="256"/>
      <c r="W6" s="256"/>
      <c r="X6" s="256"/>
    </row>
    <row r="7" spans="1:28" x14ac:dyDescent="0.25">
      <c r="A7" s="381"/>
      <c r="B7" s="381">
        <v>8</v>
      </c>
      <c r="C7" s="381">
        <f>'DETALLE DE VENTAS'!Q307-B7-A7</f>
        <v>0</v>
      </c>
      <c r="D7" s="642" t="s">
        <v>323</v>
      </c>
      <c r="E7" s="643"/>
      <c r="F7" s="643"/>
      <c r="G7" s="643"/>
      <c r="H7" s="644"/>
      <c r="I7" s="382"/>
      <c r="J7" s="427">
        <f t="shared" si="0"/>
        <v>18.888888888888889</v>
      </c>
      <c r="K7" s="427">
        <v>17</v>
      </c>
      <c r="M7" s="6" t="s">
        <v>301</v>
      </c>
      <c r="N7" s="365">
        <f>B23+B15+B18+B70+B64+B72+B74+B48+B46+B47+B49+C23+C15+C18+C70+C64+C72+C74+C48+C46+C47+C49</f>
        <v>114</v>
      </c>
      <c r="S7" s="6"/>
      <c r="T7" s="12"/>
      <c r="U7" s="209"/>
      <c r="V7" s="256"/>
      <c r="W7" s="256"/>
      <c r="X7" s="256"/>
    </row>
    <row r="8" spans="1:28" x14ac:dyDescent="0.25">
      <c r="A8" s="381"/>
      <c r="B8" s="381">
        <v>6</v>
      </c>
      <c r="C8" s="381">
        <f>'DETALLE DE VENTAS'!Q308-B8-A8</f>
        <v>0</v>
      </c>
      <c r="D8" s="642" t="s">
        <v>329</v>
      </c>
      <c r="E8" s="643"/>
      <c r="F8" s="643"/>
      <c r="G8" s="643"/>
      <c r="H8" s="643"/>
      <c r="I8" s="383"/>
      <c r="J8" s="427">
        <f t="shared" si="0"/>
        <v>37.777777777777779</v>
      </c>
      <c r="K8" s="427">
        <v>34</v>
      </c>
      <c r="M8" s="6" t="s">
        <v>302</v>
      </c>
      <c r="N8" s="365">
        <f>B42+C42+B44+C44</f>
        <v>-7</v>
      </c>
      <c r="S8" s="6"/>
      <c r="T8" s="12"/>
      <c r="U8" s="209"/>
      <c r="V8" s="256"/>
      <c r="W8" s="256"/>
      <c r="X8" s="256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619" t="s">
        <v>27</v>
      </c>
      <c r="E9" s="620"/>
      <c r="F9" s="620"/>
      <c r="G9" s="620"/>
      <c r="H9" s="620"/>
      <c r="I9" s="374"/>
      <c r="J9" s="375">
        <f t="shared" si="0"/>
        <v>144.44444444444443</v>
      </c>
      <c r="K9" s="375">
        <v>130</v>
      </c>
      <c r="M9" s="365"/>
      <c r="N9" s="9"/>
      <c r="S9" s="6"/>
      <c r="T9" s="12"/>
      <c r="U9" s="209"/>
      <c r="V9" s="256"/>
      <c r="W9" s="256"/>
      <c r="X9" s="256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619" t="s">
        <v>29</v>
      </c>
      <c r="E10" s="620"/>
      <c r="F10" s="620"/>
      <c r="G10" s="620"/>
      <c r="H10" s="620"/>
      <c r="I10" s="374"/>
      <c r="J10" s="375">
        <f t="shared" si="0"/>
        <v>144.44444444444443</v>
      </c>
      <c r="K10" s="375">
        <v>130</v>
      </c>
      <c r="T10" s="12"/>
      <c r="U10" s="618" t="s">
        <v>379</v>
      </c>
      <c r="V10" s="618"/>
      <c r="W10" s="618"/>
      <c r="X10" s="618"/>
      <c r="Y10" s="618"/>
      <c r="Z10" s="618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619" t="s">
        <v>30</v>
      </c>
      <c r="E11" s="620"/>
      <c r="F11" s="620"/>
      <c r="G11" s="620"/>
      <c r="H11" s="621"/>
      <c r="I11" s="376"/>
      <c r="J11" s="375">
        <f t="shared" si="0"/>
        <v>144.44444444444443</v>
      </c>
      <c r="K11" s="375">
        <v>130</v>
      </c>
      <c r="T11" s="12"/>
      <c r="U11" s="618" t="s">
        <v>378</v>
      </c>
      <c r="V11" s="618"/>
      <c r="W11" s="618"/>
      <c r="X11" s="618"/>
      <c r="Y11" s="618"/>
      <c r="Z11" s="618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619" t="s">
        <v>28</v>
      </c>
      <c r="E12" s="620"/>
      <c r="F12" s="620"/>
      <c r="G12" s="620"/>
      <c r="H12" s="621"/>
      <c r="I12" s="376"/>
      <c r="J12" s="375">
        <f t="shared" si="0"/>
        <v>33.333333333333336</v>
      </c>
      <c r="K12" s="375">
        <v>30</v>
      </c>
      <c r="T12" s="12"/>
      <c r="U12" s="618" t="s">
        <v>4</v>
      </c>
      <c r="V12" s="618"/>
      <c r="W12" s="618"/>
      <c r="X12" s="618"/>
      <c r="Y12" s="618"/>
      <c r="Z12" s="618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619" t="s">
        <v>161</v>
      </c>
      <c r="E13" s="620"/>
      <c r="F13" s="620"/>
      <c r="G13" s="620"/>
      <c r="H13" s="621"/>
      <c r="I13" s="376"/>
      <c r="J13" s="375">
        <f t="shared" si="0"/>
        <v>33.333333333333336</v>
      </c>
      <c r="K13" s="375">
        <v>30</v>
      </c>
      <c r="T13" s="12"/>
      <c r="U13" s="618" t="s">
        <v>5</v>
      </c>
      <c r="V13" s="618"/>
      <c r="W13" s="618"/>
      <c r="X13" s="618"/>
      <c r="Y13" s="618"/>
      <c r="Z13" s="618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619" t="s">
        <v>31</v>
      </c>
      <c r="E14" s="620"/>
      <c r="F14" s="620"/>
      <c r="G14" s="620"/>
      <c r="H14" s="621"/>
      <c r="I14" s="376"/>
      <c r="J14" s="375">
        <f t="shared" si="0"/>
        <v>33.333333333333336</v>
      </c>
      <c r="K14" s="375">
        <v>30</v>
      </c>
      <c r="M14" s="636" t="s">
        <v>49</v>
      </c>
      <c r="N14" s="637"/>
      <c r="O14" s="637"/>
      <c r="P14" s="637"/>
      <c r="Q14" s="638"/>
      <c r="R14" s="369"/>
      <c r="S14" s="425">
        <f t="shared" ref="S14:S19" si="1">T14/$C$97</f>
        <v>28.888888888888889</v>
      </c>
      <c r="T14" s="425">
        <v>26</v>
      </c>
      <c r="U14" s="618" t="s">
        <v>49</v>
      </c>
      <c r="V14" s="618"/>
      <c r="W14" s="618"/>
      <c r="X14" s="618"/>
      <c r="Y14" s="618"/>
      <c r="Z14" s="618"/>
      <c r="AA14" s="1">
        <v>80</v>
      </c>
      <c r="AB14" s="8"/>
    </row>
    <row r="15" spans="1:28" x14ac:dyDescent="0.25">
      <c r="A15" s="367"/>
      <c r="B15" s="367">
        <f>-3</f>
        <v>-3</v>
      </c>
      <c r="C15" s="368">
        <f>'DETALLE DE VENTAS'!AN216 -B15-A15</f>
        <v>0</v>
      </c>
      <c r="D15" s="636" t="s">
        <v>49</v>
      </c>
      <c r="E15" s="637"/>
      <c r="F15" s="637"/>
      <c r="G15" s="637"/>
      <c r="H15" s="638"/>
      <c r="I15" s="369"/>
      <c r="J15" s="425">
        <f t="shared" si="0"/>
        <v>28.888888888888889</v>
      </c>
      <c r="K15" s="425">
        <v>26</v>
      </c>
      <c r="M15" s="636" t="s">
        <v>56</v>
      </c>
      <c r="N15" s="637"/>
      <c r="O15" s="637"/>
      <c r="P15" s="637"/>
      <c r="Q15" s="638"/>
      <c r="R15" s="369"/>
      <c r="S15" s="425">
        <f t="shared" si="1"/>
        <v>14.444444444444445</v>
      </c>
      <c r="T15" s="425">
        <v>13</v>
      </c>
      <c r="U15" s="618" t="s">
        <v>7</v>
      </c>
      <c r="V15" s="618"/>
      <c r="W15" s="618"/>
      <c r="X15" s="618"/>
      <c r="Y15" s="618"/>
      <c r="Z15" s="618"/>
      <c r="AA15" s="1">
        <v>20</v>
      </c>
      <c r="AB15" s="8"/>
    </row>
    <row r="16" spans="1:28" x14ac:dyDescent="0.25">
      <c r="A16" s="367"/>
      <c r="B16" s="367">
        <v>46</v>
      </c>
      <c r="C16" s="368">
        <f>'DETALLE DE VENTAS'!AN215 -B16-A16</f>
        <v>0</v>
      </c>
      <c r="D16" s="636" t="s">
        <v>56</v>
      </c>
      <c r="E16" s="637"/>
      <c r="F16" s="637"/>
      <c r="G16" s="637"/>
      <c r="H16" s="638"/>
      <c r="I16" s="369"/>
      <c r="J16" s="425">
        <f t="shared" si="0"/>
        <v>14.444444444444445</v>
      </c>
      <c r="K16" s="425">
        <v>13</v>
      </c>
      <c r="M16" s="652" t="s">
        <v>9</v>
      </c>
      <c r="N16" s="653"/>
      <c r="O16" s="653"/>
      <c r="P16" s="653"/>
      <c r="Q16" s="654"/>
      <c r="R16" s="115"/>
      <c r="S16" s="425">
        <f t="shared" si="1"/>
        <v>33.333333333333336</v>
      </c>
      <c r="T16" s="425">
        <v>30</v>
      </c>
      <c r="U16" s="618" t="s">
        <v>9</v>
      </c>
      <c r="V16" s="618"/>
      <c r="W16" s="618"/>
      <c r="X16" s="618"/>
      <c r="Y16" s="618"/>
      <c r="Z16" s="618"/>
      <c r="AA16" s="1">
        <v>100</v>
      </c>
      <c r="AB16" s="8"/>
    </row>
    <row r="17" spans="1:28" x14ac:dyDescent="0.25">
      <c r="A17" s="367"/>
      <c r="B17" s="367">
        <v>27</v>
      </c>
      <c r="C17" s="368">
        <f>'DETALLE DE VENTAS'!AN217 -B17-A17</f>
        <v>0</v>
      </c>
      <c r="D17" s="636" t="s">
        <v>50</v>
      </c>
      <c r="E17" s="637"/>
      <c r="F17" s="637"/>
      <c r="G17" s="637"/>
      <c r="H17" s="637"/>
      <c r="I17" s="371"/>
      <c r="J17" s="425">
        <f t="shared" si="0"/>
        <v>7.7777777777777777</v>
      </c>
      <c r="K17" s="425">
        <v>7</v>
      </c>
      <c r="M17" s="652" t="s">
        <v>8</v>
      </c>
      <c r="N17" s="653"/>
      <c r="O17" s="653"/>
      <c r="P17" s="653"/>
      <c r="Q17" s="654"/>
      <c r="R17" s="426"/>
      <c r="S17" s="425">
        <f t="shared" si="1"/>
        <v>15.555555555555555</v>
      </c>
      <c r="T17" s="425">
        <v>14</v>
      </c>
      <c r="U17" s="618" t="s">
        <v>10</v>
      </c>
      <c r="V17" s="618"/>
      <c r="W17" s="618"/>
      <c r="X17" s="618"/>
      <c r="Y17" s="618"/>
      <c r="Z17" s="618"/>
      <c r="AA17" s="13">
        <v>60</v>
      </c>
      <c r="AB17" s="3"/>
    </row>
    <row r="18" spans="1:28" x14ac:dyDescent="0.25">
      <c r="A18" s="367"/>
      <c r="B18" s="367">
        <v>11</v>
      </c>
      <c r="C18" s="368">
        <f>'DETALLE DE VENTAS'!AN219 -B18-A18</f>
        <v>0</v>
      </c>
      <c r="D18" s="636" t="s">
        <v>7</v>
      </c>
      <c r="E18" s="637"/>
      <c r="F18" s="637"/>
      <c r="G18" s="637"/>
      <c r="H18" s="637"/>
      <c r="I18" s="372"/>
      <c r="J18" s="425">
        <f t="shared" si="0"/>
        <v>33.333333333333336</v>
      </c>
      <c r="K18" s="425">
        <v>30</v>
      </c>
      <c r="M18" s="636" t="s">
        <v>5</v>
      </c>
      <c r="N18" s="637"/>
      <c r="O18" s="637"/>
      <c r="P18" s="637"/>
      <c r="Q18" s="638"/>
      <c r="R18" s="371"/>
      <c r="S18" s="425">
        <f t="shared" si="1"/>
        <v>43.333333333333336</v>
      </c>
      <c r="T18" s="425">
        <v>39</v>
      </c>
      <c r="U18" s="618" t="s">
        <v>57</v>
      </c>
      <c r="V18" s="618"/>
      <c r="W18" s="618"/>
      <c r="X18" s="618"/>
      <c r="Y18" s="618"/>
      <c r="Z18" s="618"/>
      <c r="AA18" s="13">
        <v>60</v>
      </c>
      <c r="AB18" s="8"/>
    </row>
    <row r="19" spans="1:28" x14ac:dyDescent="0.25">
      <c r="A19" s="367"/>
      <c r="B19" s="367">
        <v>19</v>
      </c>
      <c r="C19" s="368">
        <f>'DETALLE DE VENTAS'!AN218 -B19-A19</f>
        <v>0</v>
      </c>
      <c r="D19" s="636" t="s">
        <v>6</v>
      </c>
      <c r="E19" s="637"/>
      <c r="F19" s="637"/>
      <c r="G19" s="637"/>
      <c r="H19" s="637"/>
      <c r="I19" s="372"/>
      <c r="J19" s="425">
        <f t="shared" si="0"/>
        <v>12.222222222222221</v>
      </c>
      <c r="K19" s="425">
        <v>11</v>
      </c>
      <c r="M19" s="636" t="s">
        <v>4</v>
      </c>
      <c r="N19" s="637"/>
      <c r="O19" s="637"/>
      <c r="P19" s="637"/>
      <c r="Q19" s="638"/>
      <c r="R19" s="371"/>
      <c r="S19" s="425">
        <f t="shared" si="1"/>
        <v>16.666666666666668</v>
      </c>
      <c r="T19" s="425">
        <v>15</v>
      </c>
      <c r="U19" s="618" t="s">
        <v>51</v>
      </c>
      <c r="V19" s="618"/>
      <c r="W19" s="618"/>
      <c r="X19" s="618"/>
      <c r="Y19" s="618"/>
      <c r="Z19" s="618"/>
      <c r="AA19" s="13">
        <v>10</v>
      </c>
      <c r="AB19" s="8"/>
    </row>
    <row r="20" spans="1:28" x14ac:dyDescent="0.25">
      <c r="A20" s="367"/>
      <c r="B20" s="367">
        <f>-1</f>
        <v>-1</v>
      </c>
      <c r="C20" s="367">
        <f>'DETALLE DE VENTAS'!AN234-INVENTARIO!A20-INVENTARIO!B20</f>
        <v>0</v>
      </c>
      <c r="D20" s="636" t="s">
        <v>305</v>
      </c>
      <c r="E20" s="637"/>
      <c r="F20" s="637"/>
      <c r="G20" s="637"/>
      <c r="H20" s="638"/>
      <c r="I20" s="369"/>
      <c r="J20" s="425">
        <f t="shared" si="0"/>
        <v>42.222222222222221</v>
      </c>
      <c r="K20" s="425">
        <v>38</v>
      </c>
      <c r="M20" s="365"/>
      <c r="N20" s="9"/>
      <c r="S20" s="6"/>
      <c r="T20" s="12"/>
      <c r="U20" s="618" t="s">
        <v>387</v>
      </c>
      <c r="V20" s="618"/>
      <c r="W20" s="618"/>
      <c r="X20" s="618"/>
      <c r="Y20" s="618"/>
      <c r="Z20" s="618"/>
      <c r="AA20" s="13">
        <v>40</v>
      </c>
      <c r="AB20" s="8"/>
    </row>
    <row r="21" spans="1:28" x14ac:dyDescent="0.25">
      <c r="A21" s="367"/>
      <c r="B21" s="367">
        <v>1</v>
      </c>
      <c r="C21" s="368">
        <f>'DETALLE DE VENTAS'!AN233 -B21-A21</f>
        <v>0</v>
      </c>
      <c r="D21" s="636" t="s">
        <v>53</v>
      </c>
      <c r="E21" s="637"/>
      <c r="F21" s="637"/>
      <c r="G21" s="637"/>
      <c r="H21" s="638"/>
      <c r="I21" s="369"/>
      <c r="J21" s="425">
        <f t="shared" si="0"/>
        <v>27.777777777777779</v>
      </c>
      <c r="K21" s="425">
        <v>25</v>
      </c>
      <c r="M21" s="629" t="s">
        <v>20</v>
      </c>
      <c r="N21" s="629"/>
      <c r="O21" s="629"/>
      <c r="P21" s="629"/>
      <c r="Q21" s="629"/>
      <c r="R21" s="630"/>
      <c r="S21" s="1">
        <v>40</v>
      </c>
      <c r="T21" s="12"/>
      <c r="U21" s="618" t="s">
        <v>388</v>
      </c>
      <c r="V21" s="618"/>
      <c r="W21" s="618"/>
      <c r="X21" s="618"/>
      <c r="Y21" s="618"/>
      <c r="Z21" s="618"/>
      <c r="AA21" s="13">
        <v>15</v>
      </c>
      <c r="AB21" s="8"/>
    </row>
    <row r="22" spans="1:28" x14ac:dyDescent="0.25">
      <c r="A22" s="367"/>
      <c r="B22" s="367">
        <v>1</v>
      </c>
      <c r="C22" s="368">
        <f>'DETALLE DE VENTAS'!AN212 -B22-A22</f>
        <v>0</v>
      </c>
      <c r="D22" s="636" t="s">
        <v>55</v>
      </c>
      <c r="E22" s="637"/>
      <c r="F22" s="637"/>
      <c r="G22" s="637"/>
      <c r="H22" s="638"/>
      <c r="I22" s="371"/>
      <c r="J22" s="425">
        <f t="shared" si="0"/>
        <v>8.8888888888888893</v>
      </c>
      <c r="K22" s="425">
        <v>8</v>
      </c>
      <c r="M22" s="629" t="s">
        <v>21</v>
      </c>
      <c r="N22" s="629"/>
      <c r="O22" s="629"/>
      <c r="P22" s="629"/>
      <c r="Q22" s="629"/>
      <c r="R22" s="630"/>
      <c r="S22" s="1">
        <v>10</v>
      </c>
      <c r="T22" s="12"/>
      <c r="U22" s="618" t="s">
        <v>389</v>
      </c>
      <c r="V22" s="618"/>
      <c r="W22" s="618"/>
      <c r="X22" s="618"/>
      <c r="Y22" s="618"/>
      <c r="Z22" s="618"/>
      <c r="AA22" s="13">
        <v>5</v>
      </c>
      <c r="AB22" s="3"/>
    </row>
    <row r="23" spans="1:28" x14ac:dyDescent="0.25">
      <c r="A23" s="367"/>
      <c r="B23" s="367">
        <v>14</v>
      </c>
      <c r="C23" s="368">
        <f>'DETALLE DE VENTAS'!AN214 -B23-A23</f>
        <v>0</v>
      </c>
      <c r="D23" s="636" t="s">
        <v>5</v>
      </c>
      <c r="E23" s="637"/>
      <c r="F23" s="637"/>
      <c r="G23" s="637"/>
      <c r="H23" s="638"/>
      <c r="I23" s="371"/>
      <c r="J23" s="425">
        <f t="shared" si="0"/>
        <v>43.333333333333336</v>
      </c>
      <c r="K23" s="425">
        <v>39</v>
      </c>
      <c r="M23" s="629" t="s">
        <v>24</v>
      </c>
      <c r="N23" s="629"/>
      <c r="O23" s="629"/>
      <c r="P23" s="629"/>
      <c r="Q23" s="629"/>
      <c r="R23" s="630"/>
      <c r="S23" s="1">
        <v>10</v>
      </c>
      <c r="T23" s="12"/>
      <c r="U23" s="618" t="s">
        <v>390</v>
      </c>
      <c r="V23" s="618"/>
      <c r="W23" s="618"/>
      <c r="X23" s="618"/>
      <c r="Y23" s="618"/>
      <c r="Z23" s="618"/>
      <c r="AA23" s="13">
        <v>40</v>
      </c>
      <c r="AB23" s="3"/>
    </row>
    <row r="24" spans="1:28" x14ac:dyDescent="0.25">
      <c r="A24" s="367"/>
      <c r="B24" s="367">
        <f>-2</f>
        <v>-2</v>
      </c>
      <c r="C24" s="368">
        <f>'DETALLE DE VENTAS'!AN213 -B24-A24</f>
        <v>0</v>
      </c>
      <c r="D24" s="636" t="s">
        <v>4</v>
      </c>
      <c r="E24" s="637"/>
      <c r="F24" s="637"/>
      <c r="G24" s="637"/>
      <c r="H24" s="638"/>
      <c r="I24" s="371"/>
      <c r="J24" s="425">
        <f t="shared" si="0"/>
        <v>16.666666666666668</v>
      </c>
      <c r="K24" s="425">
        <v>15</v>
      </c>
      <c r="M24" s="629" t="s">
        <v>28</v>
      </c>
      <c r="N24" s="629"/>
      <c r="O24" s="629"/>
      <c r="P24" s="629"/>
      <c r="Q24" s="629"/>
      <c r="R24" s="630"/>
      <c r="S24" s="1">
        <v>24</v>
      </c>
      <c r="T24" s="12"/>
      <c r="U24" s="618" t="s">
        <v>391</v>
      </c>
      <c r="V24" s="618"/>
      <c r="W24" s="618"/>
      <c r="X24" s="618"/>
      <c r="Y24" s="618"/>
      <c r="Z24" s="618"/>
      <c r="AA24" s="13">
        <v>20</v>
      </c>
      <c r="AB24" s="3"/>
    </row>
    <row r="25" spans="1:28" x14ac:dyDescent="0.25">
      <c r="A25" s="373"/>
      <c r="B25" s="373">
        <v>1</v>
      </c>
      <c r="C25" s="367">
        <f>'DETALLE DE VENTAS'!N324-B25-A25</f>
        <v>0</v>
      </c>
      <c r="D25" s="639" t="s">
        <v>367</v>
      </c>
      <c r="E25" s="640"/>
      <c r="F25" s="640"/>
      <c r="G25" s="640"/>
      <c r="H25" s="641"/>
      <c r="I25" s="371"/>
      <c r="J25" s="425">
        <f t="shared" si="0"/>
        <v>5.5555555555555554</v>
      </c>
      <c r="K25" s="425">
        <v>5</v>
      </c>
      <c r="M25" s="629" t="s">
        <v>161</v>
      </c>
      <c r="N25" s="629"/>
      <c r="O25" s="629"/>
      <c r="P25" s="629"/>
      <c r="Q25" s="629"/>
      <c r="R25" s="630"/>
      <c r="S25" s="1">
        <v>24</v>
      </c>
      <c r="T25" s="12"/>
      <c r="U25" s="618" t="s">
        <v>392</v>
      </c>
      <c r="V25" s="618"/>
      <c r="W25" s="618"/>
      <c r="X25" s="618"/>
      <c r="Y25" s="618"/>
      <c r="Z25" s="618"/>
      <c r="AA25" s="13">
        <v>40</v>
      </c>
      <c r="AB25" s="3"/>
    </row>
    <row r="26" spans="1:28" x14ac:dyDescent="0.25">
      <c r="A26" s="373"/>
      <c r="B26" s="373">
        <v>0</v>
      </c>
      <c r="C26" s="367">
        <f>'DETALLE DE VENTAS'!N325-B26-A26</f>
        <v>0</v>
      </c>
      <c r="D26" s="639" t="s">
        <v>368</v>
      </c>
      <c r="E26" s="640"/>
      <c r="F26" s="640"/>
      <c r="G26" s="640"/>
      <c r="H26" s="640"/>
      <c r="I26" s="372"/>
      <c r="J26" s="425">
        <f t="shared" si="0"/>
        <v>5.5555555555555554</v>
      </c>
      <c r="K26" s="425">
        <v>5</v>
      </c>
      <c r="M26" s="629" t="s">
        <v>31</v>
      </c>
      <c r="N26" s="629"/>
      <c r="O26" s="629"/>
      <c r="P26" s="629"/>
      <c r="Q26" s="629"/>
      <c r="R26" s="630"/>
      <c r="S26" s="1">
        <v>24</v>
      </c>
      <c r="T26" s="12"/>
      <c r="U26" s="618" t="s">
        <v>393</v>
      </c>
      <c r="V26" s="618"/>
      <c r="W26" s="618"/>
      <c r="X26" s="618"/>
      <c r="Y26" s="618"/>
      <c r="Z26" s="618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619" t="s">
        <v>48</v>
      </c>
      <c r="E27" s="620"/>
      <c r="F27" s="620"/>
      <c r="G27" s="620"/>
      <c r="H27" s="621"/>
      <c r="I27" s="376"/>
      <c r="J27" s="375">
        <f t="shared" si="0"/>
        <v>111.11111111111111</v>
      </c>
      <c r="K27" s="375">
        <v>100</v>
      </c>
      <c r="M27" s="629" t="s">
        <v>346</v>
      </c>
      <c r="N27" s="629"/>
      <c r="O27" s="629"/>
      <c r="P27" s="629"/>
      <c r="Q27" s="629"/>
      <c r="R27" s="630"/>
      <c r="S27" s="1">
        <v>10</v>
      </c>
      <c r="T27" s="12"/>
      <c r="U27" s="618"/>
      <c r="V27" s="618"/>
      <c r="W27" s="618"/>
      <c r="X27" s="618"/>
      <c r="Y27" s="618"/>
      <c r="Z27" s="618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619" t="s">
        <v>41</v>
      </c>
      <c r="E28" s="620"/>
      <c r="F28" s="620"/>
      <c r="G28" s="620"/>
      <c r="H28" s="621"/>
      <c r="I28" s="376"/>
      <c r="J28" s="375">
        <f t="shared" si="0"/>
        <v>10</v>
      </c>
      <c r="K28" s="375">
        <v>9</v>
      </c>
      <c r="M28" s="629" t="s">
        <v>373</v>
      </c>
      <c r="N28" s="629"/>
      <c r="O28" s="629"/>
      <c r="P28" s="629"/>
      <c r="Q28" s="629"/>
      <c r="R28" s="630"/>
      <c r="S28" s="1">
        <v>10</v>
      </c>
      <c r="T28" s="12"/>
      <c r="U28" s="618"/>
      <c r="V28" s="618"/>
      <c r="W28" s="618"/>
      <c r="X28" s="618"/>
      <c r="Y28" s="618"/>
      <c r="Z28" s="618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619" t="s">
        <v>163</v>
      </c>
      <c r="E29" s="620"/>
      <c r="F29" s="620"/>
      <c r="G29" s="620"/>
      <c r="H29" s="621"/>
      <c r="I29" s="376"/>
      <c r="J29" s="375">
        <f t="shared" si="0"/>
        <v>10</v>
      </c>
      <c r="K29" s="375">
        <v>9</v>
      </c>
      <c r="M29" s="629" t="s">
        <v>369</v>
      </c>
      <c r="N29" s="629"/>
      <c r="O29" s="629"/>
      <c r="P29" s="629"/>
      <c r="Q29" s="629"/>
      <c r="R29" s="630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619" t="s">
        <v>45</v>
      </c>
      <c r="E30" s="620"/>
      <c r="F30" s="620"/>
      <c r="G30" s="620"/>
      <c r="H30" s="621"/>
      <c r="I30" s="376"/>
      <c r="J30" s="375">
        <f t="shared" si="0"/>
        <v>18.888888888888889</v>
      </c>
      <c r="K30" s="375">
        <v>17</v>
      </c>
      <c r="M30" s="626" t="s">
        <v>394</v>
      </c>
      <c r="N30" s="627"/>
      <c r="O30" s="627"/>
      <c r="P30" s="627"/>
      <c r="Q30" s="627"/>
      <c r="R30" s="628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619" t="s">
        <v>42</v>
      </c>
      <c r="E31" s="620"/>
      <c r="F31" s="620"/>
      <c r="G31" s="620"/>
      <c r="H31" s="621"/>
      <c r="I31" s="376"/>
      <c r="J31" s="375">
        <f t="shared" si="0"/>
        <v>10</v>
      </c>
      <c r="K31" s="375">
        <v>9</v>
      </c>
      <c r="M31" s="629" t="s">
        <v>27</v>
      </c>
      <c r="N31" s="629"/>
      <c r="O31" s="629"/>
      <c r="P31" s="629"/>
      <c r="Q31" s="629"/>
      <c r="R31" s="630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619" t="s">
        <v>320</v>
      </c>
      <c r="E32" s="620"/>
      <c r="F32" s="620"/>
      <c r="G32" s="620"/>
      <c r="H32" s="621"/>
      <c r="I32" s="376"/>
      <c r="J32" s="375">
        <f t="shared" si="0"/>
        <v>10</v>
      </c>
      <c r="K32" s="375">
        <v>9</v>
      </c>
      <c r="M32" s="629" t="s">
        <v>29</v>
      </c>
      <c r="N32" s="629"/>
      <c r="O32" s="629"/>
      <c r="P32" s="629"/>
      <c r="Q32" s="629"/>
      <c r="R32" s="630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619" t="s">
        <v>162</v>
      </c>
      <c r="E33" s="620"/>
      <c r="F33" s="620"/>
      <c r="G33" s="620"/>
      <c r="H33" s="621"/>
      <c r="I33" s="374"/>
      <c r="J33" s="375">
        <f t="shared" si="0"/>
        <v>10</v>
      </c>
      <c r="K33" s="375">
        <v>9</v>
      </c>
      <c r="M33" s="626" t="s">
        <v>30</v>
      </c>
      <c r="N33" s="627"/>
      <c r="O33" s="627"/>
      <c r="P33" s="627"/>
      <c r="Q33" s="627"/>
      <c r="R33" s="628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619" t="s">
        <v>47</v>
      </c>
      <c r="E34" s="620"/>
      <c r="F34" s="620"/>
      <c r="G34" s="620"/>
      <c r="H34" s="621"/>
      <c r="I34" s="376"/>
      <c r="J34" s="375">
        <f t="shared" si="0"/>
        <v>18.888888888888889</v>
      </c>
      <c r="K34" s="375">
        <v>17</v>
      </c>
      <c r="M34" s="629" t="s">
        <v>28</v>
      </c>
      <c r="N34" s="629"/>
      <c r="O34" s="629"/>
      <c r="P34" s="629"/>
      <c r="Q34" s="629"/>
      <c r="R34" s="630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619" t="s">
        <v>43</v>
      </c>
      <c r="E35" s="620"/>
      <c r="F35" s="620"/>
      <c r="G35" s="620"/>
      <c r="H35" s="621"/>
      <c r="I35" s="376"/>
      <c r="J35" s="375">
        <f t="shared" si="0"/>
        <v>10</v>
      </c>
      <c r="K35" s="375">
        <v>9</v>
      </c>
      <c r="M35" s="629" t="s">
        <v>161</v>
      </c>
      <c r="N35" s="629"/>
      <c r="O35" s="629"/>
      <c r="P35" s="629"/>
      <c r="Q35" s="629"/>
      <c r="R35" s="630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619" t="s">
        <v>46</v>
      </c>
      <c r="E36" s="620"/>
      <c r="F36" s="620"/>
      <c r="G36" s="620"/>
      <c r="H36" s="621"/>
      <c r="I36" s="376"/>
      <c r="J36" s="375">
        <f t="shared" si="0"/>
        <v>18.888888888888889</v>
      </c>
      <c r="K36" s="375">
        <v>17</v>
      </c>
      <c r="M36" s="629" t="s">
        <v>31</v>
      </c>
      <c r="N36" s="629"/>
      <c r="O36" s="629"/>
      <c r="P36" s="629"/>
      <c r="Q36" s="629"/>
      <c r="R36" s="630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619" t="s">
        <v>286</v>
      </c>
      <c r="E37" s="620"/>
      <c r="F37" s="620"/>
      <c r="G37" s="620"/>
      <c r="H37" s="621"/>
      <c r="I37" s="376"/>
      <c r="J37" s="375">
        <f t="shared" ref="J37:J68" si="2">K37/$C$97</f>
        <v>10</v>
      </c>
      <c r="K37" s="375">
        <v>9</v>
      </c>
      <c r="M37" s="629" t="s">
        <v>24</v>
      </c>
      <c r="N37" s="629"/>
      <c r="O37" s="629"/>
      <c r="P37" s="629"/>
      <c r="Q37" s="629"/>
      <c r="R37" s="630"/>
      <c r="S37" s="446">
        <v>10</v>
      </c>
      <c r="T37" s="12"/>
      <c r="U37" s="12"/>
    </row>
    <row r="38" spans="1:21" x14ac:dyDescent="0.25">
      <c r="A38" s="382"/>
      <c r="B38" s="381">
        <v>52</v>
      </c>
      <c r="C38" s="381">
        <f>'DETALLE DE VENTAS'!Q297-A38-B38</f>
        <v>0</v>
      </c>
      <c r="D38" s="649" t="s">
        <v>83</v>
      </c>
      <c r="E38" s="650"/>
      <c r="F38" s="650"/>
      <c r="G38" s="650"/>
      <c r="H38" s="651"/>
      <c r="I38" s="382"/>
      <c r="J38" s="427">
        <f t="shared" si="2"/>
        <v>31.111111111111111</v>
      </c>
      <c r="K38" s="427">
        <v>28</v>
      </c>
      <c r="M38" s="629" t="s">
        <v>369</v>
      </c>
      <c r="N38" s="629"/>
      <c r="O38" s="629"/>
      <c r="P38" s="629"/>
      <c r="Q38" s="629"/>
      <c r="R38" s="630"/>
      <c r="S38" s="445">
        <v>80</v>
      </c>
      <c r="T38" s="12"/>
      <c r="U38" s="12"/>
    </row>
    <row r="39" spans="1:21" x14ac:dyDescent="0.25">
      <c r="A39" s="381"/>
      <c r="B39" s="381">
        <v>16</v>
      </c>
      <c r="C39" s="381">
        <f>'DETALLE DE VENTAS'!Q299-INVENTARIO!A39-INVENTARIO!B39</f>
        <v>0</v>
      </c>
      <c r="D39" s="649" t="s">
        <v>481</v>
      </c>
      <c r="E39" s="650"/>
      <c r="F39" s="650"/>
      <c r="G39" s="650"/>
      <c r="H39" s="651"/>
      <c r="I39" s="382"/>
      <c r="J39" s="427">
        <f t="shared" si="2"/>
        <v>16.666666666666668</v>
      </c>
      <c r="K39" s="427">
        <v>15</v>
      </c>
      <c r="M39" s="626"/>
      <c r="N39" s="627"/>
      <c r="O39" s="627"/>
      <c r="P39" s="627"/>
      <c r="Q39" s="628"/>
      <c r="R39" s="13"/>
      <c r="T39" s="12"/>
      <c r="U39" s="12"/>
    </row>
    <row r="40" spans="1:21" x14ac:dyDescent="0.25">
      <c r="A40" s="381"/>
      <c r="B40" s="381">
        <v>12</v>
      </c>
      <c r="C40" s="381">
        <f>'DETALLE DE VENTAS'!Q301-B40-A40</f>
        <v>0</v>
      </c>
      <c r="D40" s="649" t="s">
        <v>482</v>
      </c>
      <c r="E40" s="650"/>
      <c r="F40" s="650"/>
      <c r="G40" s="650"/>
      <c r="H40" s="651"/>
      <c r="I40" s="382"/>
      <c r="J40" s="427">
        <f t="shared" si="2"/>
        <v>11.111111111111111</v>
      </c>
      <c r="K40" s="427">
        <v>10</v>
      </c>
      <c r="M40" s="631"/>
      <c r="N40" s="632"/>
      <c r="O40" s="632"/>
      <c r="P40" s="632"/>
      <c r="Q40" s="633"/>
      <c r="R40" s="13"/>
      <c r="T40" s="12"/>
      <c r="U40" s="12"/>
    </row>
    <row r="41" spans="1:21" x14ac:dyDescent="0.25">
      <c r="A41" s="381"/>
      <c r="B41" s="381">
        <v>15</v>
      </c>
      <c r="C41" s="381">
        <f>'DETALLE DE VENTAS'!Q300-B41-A41</f>
        <v>0</v>
      </c>
      <c r="D41" s="649" t="s">
        <v>483</v>
      </c>
      <c r="E41" s="650"/>
      <c r="F41" s="650"/>
      <c r="G41" s="650"/>
      <c r="H41" s="651"/>
      <c r="I41" s="382"/>
      <c r="J41" s="427">
        <f t="shared" si="2"/>
        <v>14.444444444444445</v>
      </c>
      <c r="K41" s="427">
        <v>13</v>
      </c>
      <c r="M41" s="631"/>
      <c r="N41" s="632"/>
      <c r="O41" s="632"/>
      <c r="P41" s="632"/>
      <c r="Q41" s="632"/>
      <c r="R41" s="13"/>
      <c r="T41" s="12"/>
      <c r="U41" s="12"/>
    </row>
    <row r="42" spans="1:21" x14ac:dyDescent="0.25">
      <c r="A42" s="367"/>
      <c r="B42" s="367">
        <v>0</v>
      </c>
      <c r="C42" s="368">
        <f>'DETALLE DE VENTAS'!AN227 -B42-A42</f>
        <v>0</v>
      </c>
      <c r="D42" s="636" t="s">
        <v>12</v>
      </c>
      <c r="E42" s="637"/>
      <c r="F42" s="637"/>
      <c r="G42" s="637"/>
      <c r="H42" s="638"/>
      <c r="I42" s="369"/>
      <c r="J42" s="425">
        <f t="shared" si="2"/>
        <v>34.444444444444443</v>
      </c>
      <c r="K42" s="425">
        <v>31</v>
      </c>
      <c r="M42" s="626"/>
      <c r="N42" s="627"/>
      <c r="O42" s="627"/>
      <c r="P42" s="627"/>
      <c r="Q42" s="628"/>
      <c r="R42" s="13"/>
      <c r="T42" s="12"/>
      <c r="U42" s="12"/>
    </row>
    <row r="43" spans="1:21" x14ac:dyDescent="0.25">
      <c r="A43" s="369"/>
      <c r="B43" s="367">
        <v>0</v>
      </c>
      <c r="C43" s="367">
        <f>'DETALLE DE VENTAS'!N318-A43-B43</f>
        <v>0</v>
      </c>
      <c r="D43" s="636" t="s">
        <v>260</v>
      </c>
      <c r="E43" s="637"/>
      <c r="F43" s="637"/>
      <c r="G43" s="637"/>
      <c r="H43" s="638"/>
      <c r="I43" s="369"/>
      <c r="J43" s="425">
        <f t="shared" si="2"/>
        <v>94.444444444444443</v>
      </c>
      <c r="K43" s="425">
        <v>85</v>
      </c>
      <c r="M43" s="626"/>
      <c r="N43" s="627"/>
      <c r="O43" s="627"/>
      <c r="P43" s="627"/>
      <c r="Q43" s="628"/>
      <c r="R43" s="13"/>
      <c r="T43" s="12"/>
      <c r="U43" s="12"/>
    </row>
    <row r="44" spans="1:21" x14ac:dyDescent="0.25">
      <c r="A44" s="367"/>
      <c r="B44" s="367">
        <f>-7</f>
        <v>-7</v>
      </c>
      <c r="C44" s="368">
        <f>'DETALLE DE VENTAS'!AN228 -B44-A44</f>
        <v>0</v>
      </c>
      <c r="D44" s="636" t="s">
        <v>271</v>
      </c>
      <c r="E44" s="637"/>
      <c r="F44" s="637"/>
      <c r="G44" s="637"/>
      <c r="H44" s="638"/>
      <c r="I44" s="369"/>
      <c r="J44" s="425">
        <f t="shared" si="2"/>
        <v>37.777777777777779</v>
      </c>
      <c r="K44" s="425">
        <v>34</v>
      </c>
      <c r="M44" s="636" t="s">
        <v>271</v>
      </c>
      <c r="N44" s="637"/>
      <c r="O44" s="637"/>
      <c r="P44" s="637"/>
      <c r="Q44" s="638"/>
      <c r="R44" s="370">
        <v>34</v>
      </c>
      <c r="T44" s="12"/>
      <c r="U44" s="12"/>
    </row>
    <row r="45" spans="1:21" x14ac:dyDescent="0.25">
      <c r="A45" s="367"/>
      <c r="B45" s="367">
        <v>15</v>
      </c>
      <c r="C45" s="368">
        <f>'DETALLE DE VENTAS'!AN226 -B45-A45</f>
        <v>0</v>
      </c>
      <c r="D45" s="636" t="s">
        <v>52</v>
      </c>
      <c r="E45" s="637"/>
      <c r="F45" s="637"/>
      <c r="G45" s="637"/>
      <c r="H45" s="638"/>
      <c r="I45" s="369"/>
      <c r="J45" s="425">
        <f t="shared" si="2"/>
        <v>67.777777777777771</v>
      </c>
      <c r="K45" s="425">
        <v>61</v>
      </c>
      <c r="M45" s="636" t="s">
        <v>52</v>
      </c>
      <c r="N45" s="637"/>
      <c r="O45" s="637"/>
      <c r="P45" s="637"/>
      <c r="Q45" s="638"/>
      <c r="R45" s="370">
        <v>61</v>
      </c>
      <c r="T45" s="12"/>
      <c r="U45" s="12"/>
    </row>
    <row r="46" spans="1:21" x14ac:dyDescent="0.25">
      <c r="A46" s="367"/>
      <c r="B46" s="367">
        <v>3</v>
      </c>
      <c r="C46" s="368">
        <f>'DETALLE DE VENTAS'!AN230 -B46-A46</f>
        <v>0</v>
      </c>
      <c r="D46" s="636" t="s">
        <v>107</v>
      </c>
      <c r="E46" s="637"/>
      <c r="F46" s="637"/>
      <c r="G46" s="637"/>
      <c r="H46" s="638"/>
      <c r="I46" s="369"/>
      <c r="J46" s="425">
        <f t="shared" si="2"/>
        <v>138.88888888888889</v>
      </c>
      <c r="K46" s="425">
        <v>125</v>
      </c>
      <c r="M46" s="636" t="s">
        <v>107</v>
      </c>
      <c r="N46" s="637"/>
      <c r="O46" s="637"/>
      <c r="P46" s="637"/>
      <c r="Q46" s="638"/>
      <c r="R46" s="370">
        <v>125</v>
      </c>
      <c r="T46" s="12"/>
      <c r="U46" s="12"/>
    </row>
    <row r="47" spans="1:21" x14ac:dyDescent="0.25">
      <c r="A47" s="367"/>
      <c r="B47" s="367">
        <v>0</v>
      </c>
      <c r="C47" s="368">
        <f>'DETALLE DE VENTAS'!AN231 -B47-A47</f>
        <v>0</v>
      </c>
      <c r="D47" s="636" t="s">
        <v>108</v>
      </c>
      <c r="E47" s="637"/>
      <c r="F47" s="637"/>
      <c r="G47" s="637"/>
      <c r="H47" s="638"/>
      <c r="I47" s="369"/>
      <c r="J47" s="425">
        <f t="shared" si="2"/>
        <v>133.33333333333334</v>
      </c>
      <c r="K47" s="425">
        <v>120</v>
      </c>
      <c r="M47" s="636" t="s">
        <v>108</v>
      </c>
      <c r="N47" s="637"/>
      <c r="O47" s="637"/>
      <c r="P47" s="637"/>
      <c r="Q47" s="638"/>
      <c r="R47" s="370">
        <v>120</v>
      </c>
      <c r="T47" s="12"/>
      <c r="U47" s="12"/>
    </row>
    <row r="48" spans="1:21" x14ac:dyDescent="0.25">
      <c r="A48" s="367"/>
      <c r="B48" s="367">
        <v>5</v>
      </c>
      <c r="C48" s="368">
        <f>'DETALLE DE VENTAS'!AN229 -B48-A48</f>
        <v>0</v>
      </c>
      <c r="D48" s="636" t="s">
        <v>106</v>
      </c>
      <c r="E48" s="637"/>
      <c r="F48" s="637"/>
      <c r="G48" s="637"/>
      <c r="H48" s="638"/>
      <c r="I48" s="369"/>
      <c r="J48" s="425">
        <f t="shared" si="2"/>
        <v>127.77777777777777</v>
      </c>
      <c r="K48" s="425">
        <v>115</v>
      </c>
      <c r="M48" s="636" t="s">
        <v>106</v>
      </c>
      <c r="N48" s="637"/>
      <c r="O48" s="637"/>
      <c r="P48" s="637"/>
      <c r="Q48" s="638"/>
      <c r="R48" s="370">
        <v>115</v>
      </c>
      <c r="T48" s="12"/>
      <c r="U48" s="12"/>
    </row>
    <row r="49" spans="1:25" x14ac:dyDescent="0.25">
      <c r="A49" s="367"/>
      <c r="B49" s="367">
        <v>3</v>
      </c>
      <c r="C49" s="368">
        <f>'DETALLE DE VENTAS'!AN232 -B49-A49</f>
        <v>0</v>
      </c>
      <c r="D49" s="636" t="s">
        <v>109</v>
      </c>
      <c r="E49" s="637"/>
      <c r="F49" s="637"/>
      <c r="G49" s="637"/>
      <c r="H49" s="638"/>
      <c r="I49" s="369"/>
      <c r="J49" s="425">
        <f t="shared" si="2"/>
        <v>127.77777777777777</v>
      </c>
      <c r="K49" s="425">
        <v>115</v>
      </c>
      <c r="M49" s="636" t="s">
        <v>109</v>
      </c>
      <c r="N49" s="637"/>
      <c r="O49" s="637"/>
      <c r="P49" s="637"/>
      <c r="Q49" s="638"/>
      <c r="R49" s="370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619" t="s">
        <v>26</v>
      </c>
      <c r="E50" s="620"/>
      <c r="F50" s="620"/>
      <c r="G50" s="620"/>
      <c r="H50" s="621"/>
      <c r="I50" s="376"/>
      <c r="J50" s="375">
        <f t="shared" si="2"/>
        <v>44.444444444444443</v>
      </c>
      <c r="K50" s="375">
        <v>40</v>
      </c>
      <c r="M50" s="636" t="s">
        <v>11</v>
      </c>
      <c r="N50" s="637"/>
      <c r="O50" s="637"/>
      <c r="P50" s="637"/>
      <c r="Q50" s="638"/>
      <c r="R50" s="370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619" t="s">
        <v>35</v>
      </c>
      <c r="E51" s="620"/>
      <c r="F51" s="620"/>
      <c r="G51" s="620"/>
      <c r="H51" s="621"/>
      <c r="I51" s="376"/>
      <c r="J51" s="375">
        <f t="shared" si="2"/>
        <v>7.7777777777777777</v>
      </c>
      <c r="K51" s="375">
        <v>7</v>
      </c>
      <c r="M51" s="636" t="s">
        <v>10</v>
      </c>
      <c r="N51" s="637"/>
      <c r="O51" s="637"/>
      <c r="P51" s="637"/>
      <c r="Q51" s="638"/>
      <c r="R51" s="370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619" t="s">
        <v>33</v>
      </c>
      <c r="E52" s="620"/>
      <c r="F52" s="620"/>
      <c r="G52" s="620"/>
      <c r="H52" s="621"/>
      <c r="I52" s="376"/>
      <c r="J52" s="375">
        <f t="shared" si="2"/>
        <v>16.666666666666668</v>
      </c>
      <c r="K52" s="375">
        <v>15</v>
      </c>
      <c r="M52" s="636" t="s">
        <v>9</v>
      </c>
      <c r="N52" s="637"/>
      <c r="O52" s="637"/>
      <c r="P52" s="637"/>
      <c r="Q52" s="638"/>
      <c r="R52" s="370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619" t="s">
        <v>34</v>
      </c>
      <c r="E53" s="620"/>
      <c r="F53" s="620"/>
      <c r="G53" s="620"/>
      <c r="H53" s="621"/>
      <c r="I53" s="376"/>
      <c r="J53" s="375">
        <f t="shared" si="2"/>
        <v>16.666666666666668</v>
      </c>
      <c r="K53" s="375">
        <v>15</v>
      </c>
      <c r="M53" s="636" t="s">
        <v>8</v>
      </c>
      <c r="N53" s="637"/>
      <c r="O53" s="637"/>
      <c r="P53" s="637"/>
      <c r="Q53" s="638"/>
      <c r="R53" s="370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619" t="s">
        <v>32</v>
      </c>
      <c r="E54" s="620"/>
      <c r="F54" s="620"/>
      <c r="G54" s="620"/>
      <c r="H54" s="621"/>
      <c r="I54" s="376"/>
      <c r="J54" s="375">
        <f t="shared" si="2"/>
        <v>16.666666666666668</v>
      </c>
      <c r="K54" s="375">
        <v>15</v>
      </c>
      <c r="M54" s="636" t="s">
        <v>57</v>
      </c>
      <c r="N54" s="637"/>
      <c r="O54" s="637"/>
      <c r="P54" s="637"/>
      <c r="Q54" s="638"/>
      <c r="R54" s="370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619" t="s">
        <v>20</v>
      </c>
      <c r="E55" s="620"/>
      <c r="F55" s="620"/>
      <c r="G55" s="620"/>
      <c r="H55" s="621"/>
      <c r="I55" s="376"/>
      <c r="J55" s="375">
        <f t="shared" si="2"/>
        <v>5.5555555555555554</v>
      </c>
      <c r="K55" s="375">
        <v>5</v>
      </c>
      <c r="M55" s="636" t="s">
        <v>51</v>
      </c>
      <c r="N55" s="637"/>
      <c r="O55" s="637"/>
      <c r="P55" s="637"/>
      <c r="Q55" s="638"/>
      <c r="R55" s="370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619" t="s">
        <v>21</v>
      </c>
      <c r="E56" s="620"/>
      <c r="F56" s="620"/>
      <c r="G56" s="620"/>
      <c r="H56" s="621"/>
      <c r="I56" s="376"/>
      <c r="J56" s="375">
        <f t="shared" si="2"/>
        <v>12.222222222222221</v>
      </c>
      <c r="K56" s="375">
        <v>11</v>
      </c>
      <c r="M56" s="6"/>
      <c r="N56" s="9"/>
      <c r="O56" s="12"/>
      <c r="P56" s="9"/>
      <c r="Q56" s="9"/>
      <c r="R56" s="9"/>
      <c r="S56" s="219"/>
      <c r="T56" s="12"/>
      <c r="U56" s="656" t="s">
        <v>448</v>
      </c>
      <c r="V56" s="656"/>
      <c r="W56" s="656"/>
      <c r="X56" s="656"/>
      <c r="Y56" s="656"/>
    </row>
    <row r="57" spans="1:25" x14ac:dyDescent="0.25">
      <c r="A57" s="106"/>
      <c r="B57" s="106">
        <v>10</v>
      </c>
      <c r="C57" s="106">
        <f>'DETALLE DE VENTAS'!AC261-A57-B57</f>
        <v>0</v>
      </c>
      <c r="D57" s="619" t="s">
        <v>22</v>
      </c>
      <c r="E57" s="620"/>
      <c r="F57" s="620"/>
      <c r="G57" s="620"/>
      <c r="H57" s="621"/>
      <c r="I57" s="376"/>
      <c r="J57" s="375">
        <f t="shared" si="2"/>
        <v>12.222222222222221</v>
      </c>
      <c r="K57" s="375">
        <v>11</v>
      </c>
      <c r="M57" s="662" t="s">
        <v>49</v>
      </c>
      <c r="N57" s="662"/>
      <c r="O57" s="662"/>
      <c r="P57" s="662"/>
      <c r="Q57" s="662"/>
      <c r="R57" s="447">
        <v>60</v>
      </c>
      <c r="S57" s="219"/>
      <c r="T57" s="12"/>
      <c r="U57" s="444">
        <f>T57-S57</f>
        <v>0</v>
      </c>
      <c r="V57" s="655" t="str">
        <f>IF(U57&gt;0,M57,"")</f>
        <v/>
      </c>
      <c r="W57" s="655"/>
      <c r="X57" s="655"/>
      <c r="Y57" s="655"/>
    </row>
    <row r="58" spans="1:25" x14ac:dyDescent="0.25">
      <c r="A58" s="106"/>
      <c r="B58" s="106">
        <v>7</v>
      </c>
      <c r="C58" s="106">
        <f>'DETALLE DE VENTAS'!AC262-A58-B58</f>
        <v>0</v>
      </c>
      <c r="D58" s="619" t="s">
        <v>23</v>
      </c>
      <c r="E58" s="620"/>
      <c r="F58" s="620"/>
      <c r="G58" s="620"/>
      <c r="H58" s="621"/>
      <c r="I58" s="376"/>
      <c r="J58" s="375">
        <f t="shared" si="2"/>
        <v>4.4444444444444446</v>
      </c>
      <c r="K58" s="375">
        <v>4</v>
      </c>
      <c r="M58" s="662" t="s">
        <v>56</v>
      </c>
      <c r="N58" s="662"/>
      <c r="O58" s="662"/>
      <c r="P58" s="662"/>
      <c r="Q58" s="662"/>
      <c r="R58" s="447"/>
      <c r="S58" s="219"/>
      <c r="T58" s="12"/>
      <c r="U58" s="444">
        <f t="shared" ref="U58:U83" si="3">T58-S58</f>
        <v>0</v>
      </c>
      <c r="V58" s="655" t="str">
        <f t="shared" ref="V58:V80" si="4">IF(U58&gt;0,M58,"")</f>
        <v/>
      </c>
      <c r="W58" s="655"/>
      <c r="X58" s="655"/>
      <c r="Y58" s="655"/>
    </row>
    <row r="59" spans="1:25" x14ac:dyDescent="0.25">
      <c r="A59" s="106"/>
      <c r="B59" s="106">
        <v>10</v>
      </c>
      <c r="C59" s="106">
        <f>'DETALLE DE VENTAS'!AC263-A59-B59</f>
        <v>0</v>
      </c>
      <c r="D59" s="619" t="s">
        <v>24</v>
      </c>
      <c r="E59" s="620"/>
      <c r="F59" s="620"/>
      <c r="G59" s="620"/>
      <c r="H59" s="621"/>
      <c r="I59" s="376"/>
      <c r="J59" s="375">
        <f t="shared" si="2"/>
        <v>8.8888888888888893</v>
      </c>
      <c r="K59" s="375">
        <v>8</v>
      </c>
      <c r="M59" s="662" t="s">
        <v>50</v>
      </c>
      <c r="N59" s="662"/>
      <c r="O59" s="662"/>
      <c r="P59" s="662"/>
      <c r="Q59" s="662"/>
      <c r="R59" s="447"/>
      <c r="S59" s="219"/>
      <c r="T59" s="12"/>
      <c r="U59" s="444">
        <f t="shared" si="3"/>
        <v>0</v>
      </c>
      <c r="V59" s="655" t="str">
        <f t="shared" si="4"/>
        <v/>
      </c>
      <c r="W59" s="655"/>
      <c r="X59" s="655"/>
      <c r="Y59" s="655"/>
    </row>
    <row r="60" spans="1:25" x14ac:dyDescent="0.25">
      <c r="A60" s="106"/>
      <c r="B60" s="106">
        <v>0</v>
      </c>
      <c r="C60" s="106">
        <f>'DETALLE DE VENTAS'!AC264-A60-B60</f>
        <v>0</v>
      </c>
      <c r="D60" s="619" t="s">
        <v>25</v>
      </c>
      <c r="E60" s="620"/>
      <c r="F60" s="620"/>
      <c r="G60" s="620"/>
      <c r="H60" s="621"/>
      <c r="I60" s="376"/>
      <c r="J60" s="375">
        <f t="shared" si="2"/>
        <v>28.888888888888889</v>
      </c>
      <c r="K60" s="375">
        <v>26</v>
      </c>
      <c r="M60" s="662" t="s">
        <v>7</v>
      </c>
      <c r="N60" s="662"/>
      <c r="O60" s="662"/>
      <c r="P60" s="662"/>
      <c r="Q60" s="662"/>
      <c r="R60" s="447">
        <v>40</v>
      </c>
      <c r="S60" s="219"/>
      <c r="T60" s="12"/>
      <c r="U60" s="444">
        <f t="shared" si="3"/>
        <v>0</v>
      </c>
      <c r="V60" s="655" t="str">
        <f t="shared" si="4"/>
        <v/>
      </c>
      <c r="W60" s="655"/>
      <c r="X60" s="655"/>
      <c r="Y60" s="655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619" t="s">
        <v>36</v>
      </c>
      <c r="E61" s="620"/>
      <c r="F61" s="620"/>
      <c r="G61" s="620"/>
      <c r="H61" s="621"/>
      <c r="I61" s="376"/>
      <c r="J61" s="375">
        <f t="shared" si="2"/>
        <v>7.7777777777777777</v>
      </c>
      <c r="K61" s="375">
        <v>7</v>
      </c>
      <c r="M61" s="662" t="s">
        <v>6</v>
      </c>
      <c r="N61" s="662"/>
      <c r="O61" s="662"/>
      <c r="P61" s="662"/>
      <c r="Q61" s="662"/>
      <c r="R61" s="447">
        <v>40</v>
      </c>
      <c r="S61" s="219"/>
      <c r="T61" s="12"/>
      <c r="U61" s="444">
        <f t="shared" si="3"/>
        <v>0</v>
      </c>
      <c r="V61" s="655" t="str">
        <f t="shared" si="4"/>
        <v/>
      </c>
      <c r="W61" s="655"/>
      <c r="X61" s="655"/>
      <c r="Y61" s="655"/>
    </row>
    <row r="62" spans="1:25" x14ac:dyDescent="0.25">
      <c r="A62" s="106"/>
      <c r="B62" s="106">
        <v>2</v>
      </c>
      <c r="C62" s="106">
        <f>'DETALLE DE VENTAS'!AC278-A62-B62</f>
        <v>0</v>
      </c>
      <c r="D62" s="619" t="s">
        <v>38</v>
      </c>
      <c r="E62" s="620"/>
      <c r="F62" s="620"/>
      <c r="G62" s="620"/>
      <c r="H62" s="621"/>
      <c r="I62" s="376"/>
      <c r="J62" s="375">
        <f t="shared" si="2"/>
        <v>14.444444444444445</v>
      </c>
      <c r="K62" s="375">
        <v>13</v>
      </c>
      <c r="M62" s="662" t="s">
        <v>305</v>
      </c>
      <c r="N62" s="662"/>
      <c r="O62" s="662"/>
      <c r="P62" s="662"/>
      <c r="Q62" s="662"/>
      <c r="R62" s="447">
        <v>20</v>
      </c>
      <c r="S62" s="219"/>
      <c r="T62" s="12"/>
      <c r="U62" s="444">
        <f t="shared" si="3"/>
        <v>0</v>
      </c>
      <c r="V62" s="655" t="str">
        <f t="shared" si="4"/>
        <v/>
      </c>
      <c r="W62" s="655"/>
      <c r="X62" s="655"/>
      <c r="Y62" s="655"/>
    </row>
    <row r="63" spans="1:25" x14ac:dyDescent="0.25">
      <c r="A63" s="106"/>
      <c r="B63" s="106">
        <v>2</v>
      </c>
      <c r="C63" s="106">
        <f>'DETALLE DE VENTAS'!AC279-A63-B63</f>
        <v>0</v>
      </c>
      <c r="D63" s="619" t="s">
        <v>39</v>
      </c>
      <c r="E63" s="620"/>
      <c r="F63" s="620"/>
      <c r="G63" s="620"/>
      <c r="H63" s="621"/>
      <c r="I63" s="376"/>
      <c r="J63" s="375">
        <f t="shared" si="2"/>
        <v>20</v>
      </c>
      <c r="K63" s="375">
        <v>18</v>
      </c>
      <c r="M63" s="662" t="s">
        <v>53</v>
      </c>
      <c r="N63" s="662"/>
      <c r="O63" s="662"/>
      <c r="P63" s="662"/>
      <c r="Q63" s="662"/>
      <c r="R63" s="447"/>
      <c r="S63" s="219"/>
      <c r="T63" s="12"/>
      <c r="U63" s="444">
        <f t="shared" si="3"/>
        <v>0</v>
      </c>
      <c r="V63" s="655" t="str">
        <f t="shared" si="4"/>
        <v/>
      </c>
      <c r="W63" s="655"/>
      <c r="X63" s="655"/>
      <c r="Y63" s="655"/>
    </row>
    <row r="64" spans="1:25" x14ac:dyDescent="0.25">
      <c r="A64" s="367"/>
      <c r="B64" s="367">
        <v>0</v>
      </c>
      <c r="C64" s="368">
        <f>'DETALLE DE VENTAS'!AN223 -B64-A64</f>
        <v>0</v>
      </c>
      <c r="D64" s="652" t="s">
        <v>11</v>
      </c>
      <c r="E64" s="653"/>
      <c r="F64" s="653"/>
      <c r="G64" s="653"/>
      <c r="H64" s="654"/>
      <c r="I64" s="120"/>
      <c r="J64" s="425">
        <f t="shared" si="2"/>
        <v>117.77777777777777</v>
      </c>
      <c r="K64" s="425">
        <v>106</v>
      </c>
      <c r="M64" s="662" t="s">
        <v>55</v>
      </c>
      <c r="N64" s="662"/>
      <c r="O64" s="662"/>
      <c r="P64" s="662"/>
      <c r="Q64" s="662"/>
      <c r="R64" s="447">
        <v>48</v>
      </c>
      <c r="S64" s="219"/>
      <c r="T64" s="12"/>
      <c r="U64" s="444">
        <f t="shared" si="3"/>
        <v>0</v>
      </c>
      <c r="V64" s="655" t="str">
        <f t="shared" si="4"/>
        <v/>
      </c>
      <c r="W64" s="655"/>
      <c r="X64" s="655"/>
      <c r="Y64" s="655"/>
    </row>
    <row r="65" spans="1:25" x14ac:dyDescent="0.25">
      <c r="A65" s="367"/>
      <c r="B65" s="367">
        <f>-3</f>
        <v>-3</v>
      </c>
      <c r="C65" s="368">
        <f>'DETALLE DE VENTAS'!AN222 -B65-A65</f>
        <v>0</v>
      </c>
      <c r="D65" s="652" t="s">
        <v>10</v>
      </c>
      <c r="E65" s="653"/>
      <c r="F65" s="653"/>
      <c r="G65" s="653"/>
      <c r="H65" s="654"/>
      <c r="I65" s="120"/>
      <c r="J65" s="425">
        <f t="shared" si="2"/>
        <v>33.333333333333336</v>
      </c>
      <c r="K65" s="425">
        <v>30</v>
      </c>
      <c r="M65" s="662" t="s">
        <v>5</v>
      </c>
      <c r="N65" s="662"/>
      <c r="O65" s="662"/>
      <c r="P65" s="662"/>
      <c r="Q65" s="662"/>
      <c r="R65" s="447">
        <v>80</v>
      </c>
      <c r="S65" s="219"/>
      <c r="T65" s="12"/>
      <c r="U65" s="444">
        <f t="shared" si="3"/>
        <v>0</v>
      </c>
      <c r="V65" s="655" t="str">
        <f t="shared" si="4"/>
        <v/>
      </c>
      <c r="W65" s="655"/>
      <c r="X65" s="655"/>
      <c r="Y65" s="655"/>
    </row>
    <row r="66" spans="1:25" x14ac:dyDescent="0.25">
      <c r="A66" s="381"/>
      <c r="B66" s="381">
        <v>10</v>
      </c>
      <c r="C66" s="381">
        <f>'DETALLE DE VENTAS'!Q311-B66-A66</f>
        <v>0</v>
      </c>
      <c r="D66" s="649" t="s">
        <v>332</v>
      </c>
      <c r="E66" s="650"/>
      <c r="F66" s="650"/>
      <c r="G66" s="650"/>
      <c r="H66" s="651"/>
      <c r="I66" s="382"/>
      <c r="J66" s="427">
        <f t="shared" si="2"/>
        <v>16.666666666666668</v>
      </c>
      <c r="K66" s="427">
        <v>15</v>
      </c>
      <c r="M66" s="662" t="s">
        <v>4</v>
      </c>
      <c r="N66" s="662"/>
      <c r="O66" s="662"/>
      <c r="P66" s="662"/>
      <c r="Q66" s="662"/>
      <c r="R66" s="447">
        <v>100</v>
      </c>
      <c r="S66" s="219"/>
      <c r="T66" s="12"/>
      <c r="U66" s="444">
        <f t="shared" si="3"/>
        <v>0</v>
      </c>
      <c r="V66" s="655" t="str">
        <f t="shared" si="4"/>
        <v/>
      </c>
      <c r="W66" s="655"/>
      <c r="X66" s="655"/>
      <c r="Y66" s="655"/>
    </row>
    <row r="67" spans="1:25" x14ac:dyDescent="0.25">
      <c r="A67" s="384"/>
      <c r="B67" s="384">
        <v>10</v>
      </c>
      <c r="C67" s="381">
        <f>'DETALLE DE VENTAS'!Q313-B67-A67</f>
        <v>0</v>
      </c>
      <c r="D67" s="649" t="s">
        <v>334</v>
      </c>
      <c r="E67" s="650"/>
      <c r="F67" s="650"/>
      <c r="G67" s="650"/>
      <c r="H67" s="651"/>
      <c r="I67" s="382"/>
      <c r="J67" s="427">
        <f t="shared" si="2"/>
        <v>18.888888888888889</v>
      </c>
      <c r="K67" s="427">
        <v>17</v>
      </c>
      <c r="M67" s="662" t="s">
        <v>12</v>
      </c>
      <c r="N67" s="662"/>
      <c r="O67" s="662"/>
      <c r="P67" s="662"/>
      <c r="Q67" s="662"/>
      <c r="R67" s="447">
        <v>80</v>
      </c>
      <c r="S67" s="219"/>
      <c r="T67" s="12"/>
      <c r="U67" s="444">
        <f t="shared" si="3"/>
        <v>0</v>
      </c>
      <c r="V67" s="655" t="str">
        <f t="shared" si="4"/>
        <v/>
      </c>
      <c r="W67" s="655"/>
      <c r="X67" s="655"/>
      <c r="Y67" s="655"/>
    </row>
    <row r="68" spans="1:25" x14ac:dyDescent="0.25">
      <c r="A68" s="381"/>
      <c r="B68" s="381">
        <v>10</v>
      </c>
      <c r="C68" s="381">
        <f>'DETALLE DE VENTAS'!Q310-B68-A68</f>
        <v>0</v>
      </c>
      <c r="D68" s="649" t="s">
        <v>331</v>
      </c>
      <c r="E68" s="650"/>
      <c r="F68" s="650"/>
      <c r="G68" s="650"/>
      <c r="H68" s="651"/>
      <c r="I68" s="382"/>
      <c r="J68" s="427">
        <f t="shared" si="2"/>
        <v>15.555555555555555</v>
      </c>
      <c r="K68" s="427">
        <v>14</v>
      </c>
      <c r="M68" s="662" t="s">
        <v>260</v>
      </c>
      <c r="N68" s="662"/>
      <c r="O68" s="662"/>
      <c r="P68" s="662"/>
      <c r="Q68" s="662"/>
      <c r="R68" s="447"/>
      <c r="S68" s="219"/>
      <c r="T68" s="12"/>
      <c r="U68" s="444">
        <f t="shared" si="3"/>
        <v>0</v>
      </c>
      <c r="V68" s="655" t="str">
        <f t="shared" si="4"/>
        <v/>
      </c>
      <c r="W68" s="655"/>
      <c r="X68" s="655"/>
      <c r="Y68" s="655"/>
    </row>
    <row r="69" spans="1:25" x14ac:dyDescent="0.25">
      <c r="A69" s="381"/>
      <c r="B69" s="381">
        <v>10</v>
      </c>
      <c r="C69" s="381">
        <f>'DETALLE DE VENTAS'!Q309-B69-A69</f>
        <v>0</v>
      </c>
      <c r="D69" s="649" t="s">
        <v>330</v>
      </c>
      <c r="E69" s="650"/>
      <c r="F69" s="650"/>
      <c r="G69" s="650"/>
      <c r="H69" s="651"/>
      <c r="I69" s="381"/>
      <c r="J69" s="427">
        <f t="shared" ref="J69:J90" si="5">K69/$C$97</f>
        <v>12.222222222222221</v>
      </c>
      <c r="K69" s="427">
        <v>11</v>
      </c>
      <c r="M69" s="663" t="s">
        <v>271</v>
      </c>
      <c r="N69" s="664"/>
      <c r="O69" s="664"/>
      <c r="P69" s="664"/>
      <c r="Q69" s="665"/>
      <c r="R69" s="447">
        <v>200</v>
      </c>
      <c r="S69" s="219"/>
      <c r="T69" s="12"/>
      <c r="U69" s="444">
        <f t="shared" si="3"/>
        <v>0</v>
      </c>
      <c r="V69" s="655" t="str">
        <f t="shared" si="4"/>
        <v/>
      </c>
      <c r="W69" s="655"/>
      <c r="X69" s="655"/>
      <c r="Y69" s="655"/>
    </row>
    <row r="70" spans="1:25" x14ac:dyDescent="0.25">
      <c r="A70" s="367"/>
      <c r="B70" s="367">
        <v>70</v>
      </c>
      <c r="C70" s="368">
        <f>'DETALLE DE VENTAS'!AN221 -B70-A70</f>
        <v>0</v>
      </c>
      <c r="D70" s="652" t="s">
        <v>9</v>
      </c>
      <c r="E70" s="653"/>
      <c r="F70" s="653"/>
      <c r="G70" s="653"/>
      <c r="H70" s="654"/>
      <c r="I70" s="115"/>
      <c r="J70" s="425">
        <f t="shared" si="5"/>
        <v>33.333333333333336</v>
      </c>
      <c r="K70" s="425">
        <v>30</v>
      </c>
      <c r="M70" s="662" t="s">
        <v>52</v>
      </c>
      <c r="N70" s="662"/>
      <c r="O70" s="662"/>
      <c r="P70" s="662"/>
      <c r="Q70" s="662"/>
      <c r="R70" s="447"/>
      <c r="S70" s="219"/>
      <c r="T70" s="12"/>
      <c r="U70" s="444">
        <f t="shared" si="3"/>
        <v>0</v>
      </c>
      <c r="V70" s="655" t="str">
        <f t="shared" si="4"/>
        <v/>
      </c>
      <c r="W70" s="655"/>
      <c r="X70" s="655"/>
      <c r="Y70" s="655"/>
    </row>
    <row r="71" spans="1:25" x14ac:dyDescent="0.25">
      <c r="A71" s="367"/>
      <c r="B71" s="367">
        <v>38</v>
      </c>
      <c r="C71" s="368">
        <f>'DETALLE DE VENTAS'!AN220 -B71-A71</f>
        <v>0</v>
      </c>
      <c r="D71" s="652" t="s">
        <v>8</v>
      </c>
      <c r="E71" s="653"/>
      <c r="F71" s="653"/>
      <c r="G71" s="653"/>
      <c r="H71" s="654"/>
      <c r="I71" s="426"/>
      <c r="J71" s="425">
        <f t="shared" si="5"/>
        <v>15.555555555555555</v>
      </c>
      <c r="K71" s="425">
        <v>14</v>
      </c>
      <c r="M71" s="662" t="s">
        <v>107</v>
      </c>
      <c r="N71" s="662"/>
      <c r="O71" s="662"/>
      <c r="P71" s="662"/>
      <c r="Q71" s="662"/>
      <c r="R71" s="447"/>
      <c r="S71" s="219"/>
      <c r="T71" s="12"/>
      <c r="U71" s="444">
        <f t="shared" si="3"/>
        <v>0</v>
      </c>
      <c r="V71" s="655" t="str">
        <f t="shared" si="4"/>
        <v/>
      </c>
      <c r="W71" s="655"/>
      <c r="X71" s="655"/>
      <c r="Y71" s="655"/>
    </row>
    <row r="72" spans="1:25" x14ac:dyDescent="0.25">
      <c r="A72" s="367"/>
      <c r="B72" s="367">
        <v>0</v>
      </c>
      <c r="C72" s="368">
        <f>'DETALLE DE VENTAS'!AN224 -B72-A72</f>
        <v>0</v>
      </c>
      <c r="D72" s="652" t="s">
        <v>57</v>
      </c>
      <c r="E72" s="653"/>
      <c r="F72" s="653"/>
      <c r="G72" s="653"/>
      <c r="H72" s="654"/>
      <c r="I72" s="424"/>
      <c r="J72" s="425">
        <f t="shared" si="5"/>
        <v>55.555555555555557</v>
      </c>
      <c r="K72" s="425">
        <v>50</v>
      </c>
      <c r="M72" s="662" t="s">
        <v>108</v>
      </c>
      <c r="N72" s="662"/>
      <c r="O72" s="662"/>
      <c r="P72" s="662"/>
      <c r="Q72" s="662"/>
      <c r="R72" s="447"/>
      <c r="S72" s="219"/>
      <c r="T72" s="12"/>
      <c r="U72" s="444">
        <f t="shared" si="3"/>
        <v>0</v>
      </c>
      <c r="V72" s="655" t="str">
        <f t="shared" si="4"/>
        <v/>
      </c>
      <c r="W72" s="655"/>
      <c r="X72" s="655"/>
      <c r="Y72" s="655"/>
    </row>
    <row r="73" spans="1:25" x14ac:dyDescent="0.25">
      <c r="A73" s="377"/>
      <c r="B73" s="377">
        <v>31</v>
      </c>
      <c r="C73" s="106">
        <f>'DETALLE DE VENTAS'!AC292-B73-A73</f>
        <v>0</v>
      </c>
      <c r="D73" s="619" t="s">
        <v>369</v>
      </c>
      <c r="E73" s="620"/>
      <c r="F73" s="620"/>
      <c r="G73" s="620"/>
      <c r="H73" s="621"/>
      <c r="I73" s="378"/>
      <c r="J73" s="375">
        <f t="shared" si="5"/>
        <v>10</v>
      </c>
      <c r="K73" s="375">
        <v>9</v>
      </c>
      <c r="M73" s="662" t="s">
        <v>106</v>
      </c>
      <c r="N73" s="662"/>
      <c r="O73" s="662"/>
      <c r="P73" s="662"/>
      <c r="Q73" s="662"/>
      <c r="R73" s="447"/>
      <c r="S73" s="219"/>
      <c r="T73" s="12"/>
      <c r="U73" s="444">
        <f t="shared" si="3"/>
        <v>0</v>
      </c>
      <c r="V73" s="655" t="str">
        <f t="shared" si="4"/>
        <v/>
      </c>
      <c r="W73" s="655"/>
      <c r="X73" s="655"/>
      <c r="Y73" s="655"/>
    </row>
    <row r="74" spans="1:25" x14ac:dyDescent="0.25">
      <c r="A74" s="367"/>
      <c r="B74" s="367">
        <v>11</v>
      </c>
      <c r="C74" s="368">
        <f>'DETALLE DE VENTAS'!AN225 -B74-A74</f>
        <v>0</v>
      </c>
      <c r="D74" s="652" t="s">
        <v>51</v>
      </c>
      <c r="E74" s="653"/>
      <c r="F74" s="653"/>
      <c r="G74" s="653"/>
      <c r="H74" s="654"/>
      <c r="I74" s="424"/>
      <c r="J74" s="425">
        <f t="shared" si="5"/>
        <v>51.111111111111107</v>
      </c>
      <c r="K74" s="425">
        <v>46</v>
      </c>
      <c r="M74" s="662" t="s">
        <v>109</v>
      </c>
      <c r="N74" s="662"/>
      <c r="O74" s="662"/>
      <c r="P74" s="662"/>
      <c r="Q74" s="662"/>
      <c r="R74" s="447"/>
      <c r="S74" s="219"/>
      <c r="T74" s="12"/>
      <c r="U74" s="444">
        <f t="shared" si="3"/>
        <v>0</v>
      </c>
      <c r="V74" s="655" t="str">
        <f t="shared" si="4"/>
        <v/>
      </c>
      <c r="W74" s="655"/>
      <c r="X74" s="655"/>
      <c r="Y74" s="655"/>
    </row>
    <row r="75" spans="1:25" x14ac:dyDescent="0.25">
      <c r="A75" s="387"/>
      <c r="B75" s="387">
        <v>2</v>
      </c>
      <c r="C75" s="387">
        <f>'DETALLE DE VENTAS'!N241-A75-B75</f>
        <v>0</v>
      </c>
      <c r="D75" s="657" t="s">
        <v>381</v>
      </c>
      <c r="E75" s="658"/>
      <c r="F75" s="658"/>
      <c r="G75" s="658"/>
      <c r="H75" s="659"/>
      <c r="I75" s="388"/>
      <c r="J75" s="423">
        <f t="shared" si="5"/>
        <v>138.88888888888889</v>
      </c>
      <c r="K75" s="423">
        <v>125</v>
      </c>
      <c r="M75" s="662" t="s">
        <v>11</v>
      </c>
      <c r="N75" s="662"/>
      <c r="O75" s="662"/>
      <c r="P75" s="662"/>
      <c r="Q75" s="662"/>
      <c r="R75" s="447">
        <v>80</v>
      </c>
      <c r="S75" s="219"/>
      <c r="T75" s="12"/>
      <c r="U75" s="444">
        <f t="shared" si="3"/>
        <v>0</v>
      </c>
      <c r="V75" s="655" t="str">
        <f t="shared" si="4"/>
        <v/>
      </c>
      <c r="W75" s="655"/>
      <c r="X75" s="655"/>
      <c r="Y75" s="655"/>
    </row>
    <row r="76" spans="1:25" x14ac:dyDescent="0.25">
      <c r="A76" s="387"/>
      <c r="B76" s="387">
        <v>3</v>
      </c>
      <c r="C76" s="387">
        <f>'DETALLE DE VENTAS'!Q251-A76-B76</f>
        <v>0</v>
      </c>
      <c r="D76" s="657" t="s">
        <v>310</v>
      </c>
      <c r="E76" s="658"/>
      <c r="F76" s="658"/>
      <c r="G76" s="658"/>
      <c r="H76" s="659"/>
      <c r="I76" s="388"/>
      <c r="J76" s="423">
        <f t="shared" si="5"/>
        <v>122.22222222222221</v>
      </c>
      <c r="K76" s="423">
        <v>110</v>
      </c>
      <c r="M76" s="662" t="s">
        <v>10</v>
      </c>
      <c r="N76" s="662"/>
      <c r="O76" s="662"/>
      <c r="P76" s="662"/>
      <c r="Q76" s="662"/>
      <c r="R76" s="447">
        <v>60</v>
      </c>
      <c r="S76" s="219"/>
      <c r="T76" s="12"/>
      <c r="U76" s="444">
        <f t="shared" si="3"/>
        <v>0</v>
      </c>
      <c r="V76" s="655" t="str">
        <f t="shared" si="4"/>
        <v/>
      </c>
      <c r="W76" s="655"/>
      <c r="X76" s="655"/>
      <c r="Y76" s="655"/>
    </row>
    <row r="77" spans="1:25" ht="14.25" customHeight="1" x14ac:dyDescent="0.25">
      <c r="A77" s="387"/>
      <c r="B77" s="387">
        <v>1</v>
      </c>
      <c r="C77" s="387">
        <f>'DETALLE DE VENTAS'!N239-A77-B77</f>
        <v>0</v>
      </c>
      <c r="D77" s="657" t="s">
        <v>382</v>
      </c>
      <c r="E77" s="658"/>
      <c r="F77" s="658"/>
      <c r="G77" s="658"/>
      <c r="H77" s="659"/>
      <c r="I77" s="388"/>
      <c r="J77" s="423">
        <f t="shared" si="5"/>
        <v>83.333333333333329</v>
      </c>
      <c r="K77" s="423">
        <v>75</v>
      </c>
      <c r="M77" s="662" t="s">
        <v>9</v>
      </c>
      <c r="N77" s="662"/>
      <c r="O77" s="662"/>
      <c r="P77" s="662"/>
      <c r="Q77" s="662"/>
      <c r="R77" s="447">
        <v>60</v>
      </c>
      <c r="S77" s="219"/>
      <c r="T77" s="12"/>
      <c r="U77" s="444">
        <f t="shared" si="3"/>
        <v>0</v>
      </c>
      <c r="V77" s="655" t="str">
        <f t="shared" si="4"/>
        <v/>
      </c>
      <c r="W77" s="655"/>
      <c r="X77" s="655"/>
      <c r="Y77" s="655"/>
    </row>
    <row r="78" spans="1:25" x14ac:dyDescent="0.25">
      <c r="A78" s="387"/>
      <c r="B78" s="387">
        <v>2</v>
      </c>
      <c r="C78" s="387">
        <f>'DETALLE DE VENTAS'!N240-A78-B78</f>
        <v>0</v>
      </c>
      <c r="D78" s="657" t="s">
        <v>383</v>
      </c>
      <c r="E78" s="658"/>
      <c r="F78" s="658"/>
      <c r="G78" s="658"/>
      <c r="H78" s="659"/>
      <c r="I78" s="388"/>
      <c r="J78" s="423">
        <f t="shared" si="5"/>
        <v>88.888888888888886</v>
      </c>
      <c r="K78" s="423">
        <v>80</v>
      </c>
      <c r="M78" s="662" t="s">
        <v>8</v>
      </c>
      <c r="N78" s="662"/>
      <c r="O78" s="662"/>
      <c r="P78" s="662"/>
      <c r="Q78" s="662"/>
      <c r="R78" s="447">
        <v>20</v>
      </c>
      <c r="S78" s="219"/>
      <c r="T78" s="12"/>
      <c r="U78" s="444">
        <f t="shared" si="3"/>
        <v>0</v>
      </c>
      <c r="V78" s="655" t="str">
        <f t="shared" si="4"/>
        <v/>
      </c>
      <c r="W78" s="655"/>
      <c r="X78" s="655"/>
      <c r="Y78" s="655"/>
    </row>
    <row r="79" spans="1:25" x14ac:dyDescent="0.25">
      <c r="A79" s="387"/>
      <c r="B79" s="387">
        <v>3</v>
      </c>
      <c r="C79" s="387">
        <f>'DETALLE DE VENTAS'!N242-A79-B79</f>
        <v>0</v>
      </c>
      <c r="D79" s="657" t="s">
        <v>384</v>
      </c>
      <c r="E79" s="658"/>
      <c r="F79" s="658"/>
      <c r="G79" s="658"/>
      <c r="H79" s="659"/>
      <c r="I79" s="388"/>
      <c r="J79" s="423">
        <f t="shared" si="5"/>
        <v>138.88888888888889</v>
      </c>
      <c r="K79" s="423">
        <v>125</v>
      </c>
      <c r="M79" s="662" t="s">
        <v>57</v>
      </c>
      <c r="N79" s="662"/>
      <c r="O79" s="662"/>
      <c r="P79" s="662"/>
      <c r="Q79" s="662"/>
      <c r="R79" s="447">
        <v>60</v>
      </c>
      <c r="S79" s="219"/>
      <c r="T79" s="12"/>
      <c r="U79" s="444">
        <f t="shared" si="3"/>
        <v>0</v>
      </c>
      <c r="V79" s="655" t="str">
        <f t="shared" si="4"/>
        <v/>
      </c>
      <c r="W79" s="655"/>
      <c r="X79" s="655"/>
      <c r="Y79" s="655"/>
    </row>
    <row r="80" spans="1:25" ht="15" customHeight="1" x14ac:dyDescent="0.25">
      <c r="A80" s="387"/>
      <c r="B80" s="387">
        <v>13</v>
      </c>
      <c r="C80" s="387">
        <f>'DETALLE DE VENTAS'!Q252-A80-B80</f>
        <v>0</v>
      </c>
      <c r="D80" s="657" t="s">
        <v>59</v>
      </c>
      <c r="E80" s="658"/>
      <c r="F80" s="658"/>
      <c r="G80" s="658"/>
      <c r="H80" s="659"/>
      <c r="I80" s="388"/>
      <c r="J80" s="423">
        <f t="shared" si="5"/>
        <v>122.22222222222221</v>
      </c>
      <c r="K80" s="423">
        <v>110</v>
      </c>
      <c r="M80" s="662" t="s">
        <v>389</v>
      </c>
      <c r="N80" s="662"/>
      <c r="O80" s="662"/>
      <c r="P80" s="662"/>
      <c r="Q80" s="662"/>
      <c r="R80" s="447">
        <v>5</v>
      </c>
      <c r="S80" s="219"/>
      <c r="T80" s="12"/>
      <c r="U80" s="444">
        <f t="shared" si="3"/>
        <v>0</v>
      </c>
      <c r="V80" s="655" t="str">
        <f t="shared" si="4"/>
        <v/>
      </c>
      <c r="W80" s="655"/>
      <c r="X80" s="655"/>
      <c r="Y80" s="655"/>
    </row>
    <row r="81" spans="1:25" ht="15" customHeight="1" x14ac:dyDescent="0.25">
      <c r="A81" s="387"/>
      <c r="B81" s="387">
        <v>1</v>
      </c>
      <c r="C81" s="387">
        <f>'DETALLE DE VENTAS'!N243-A81-B81</f>
        <v>0</v>
      </c>
      <c r="D81" s="657" t="s">
        <v>385</v>
      </c>
      <c r="E81" s="658"/>
      <c r="F81" s="658"/>
      <c r="G81" s="658"/>
      <c r="H81" s="659"/>
      <c r="I81" s="388"/>
      <c r="J81" s="423">
        <f t="shared" si="5"/>
        <v>250</v>
      </c>
      <c r="K81" s="423">
        <v>225</v>
      </c>
      <c r="M81" s="662" t="s">
        <v>449</v>
      </c>
      <c r="N81" s="662"/>
      <c r="O81" s="662"/>
      <c r="P81" s="662"/>
      <c r="Q81" s="662"/>
      <c r="R81" s="447">
        <v>10</v>
      </c>
      <c r="S81" s="219"/>
      <c r="T81" s="12"/>
      <c r="U81" s="443">
        <f t="shared" si="3"/>
        <v>0</v>
      </c>
      <c r="V81" s="635" t="str">
        <f>IF(U81&gt;0,#REF!,"")</f>
        <v/>
      </c>
      <c r="W81" s="635"/>
      <c r="X81" s="635"/>
      <c r="Y81" s="635"/>
    </row>
    <row r="82" spans="1:25" ht="15" customHeight="1" x14ac:dyDescent="0.25">
      <c r="A82" s="387"/>
      <c r="B82" s="387">
        <v>1</v>
      </c>
      <c r="C82" s="387">
        <f>'DETALLE DE VENTAS'!N244-A82-B82</f>
        <v>0</v>
      </c>
      <c r="D82" s="657" t="s">
        <v>386</v>
      </c>
      <c r="E82" s="658"/>
      <c r="F82" s="658"/>
      <c r="G82" s="658"/>
      <c r="H82" s="659"/>
      <c r="I82" s="388"/>
      <c r="J82" s="423">
        <f t="shared" si="5"/>
        <v>288.88888888888886</v>
      </c>
      <c r="K82" s="423">
        <v>260</v>
      </c>
      <c r="M82" s="662" t="s">
        <v>447</v>
      </c>
      <c r="N82" s="662"/>
      <c r="O82" s="662"/>
      <c r="P82" s="662"/>
      <c r="Q82" s="662"/>
      <c r="R82" s="444">
        <v>20</v>
      </c>
      <c r="S82" s="219"/>
      <c r="T82" s="12"/>
      <c r="U82" s="443">
        <f t="shared" si="3"/>
        <v>0</v>
      </c>
      <c r="V82" s="635" t="str">
        <f>IF(U82&gt;0,M81,"")</f>
        <v/>
      </c>
      <c r="W82" s="635"/>
      <c r="X82" s="635"/>
      <c r="Y82" s="635"/>
    </row>
    <row r="83" spans="1:25" x14ac:dyDescent="0.25">
      <c r="A83" s="381"/>
      <c r="B83" s="381">
        <v>10</v>
      </c>
      <c r="C83" s="381">
        <f>'DETALLE DE VENTAS'!Q303-B83-A83</f>
        <v>0</v>
      </c>
      <c r="D83" s="649" t="s">
        <v>325</v>
      </c>
      <c r="E83" s="650"/>
      <c r="F83" s="650"/>
      <c r="G83" s="650"/>
      <c r="H83" s="651"/>
      <c r="I83" s="385"/>
      <c r="J83" s="427">
        <f t="shared" si="5"/>
        <v>14.444444444444445</v>
      </c>
      <c r="K83" s="427">
        <v>13</v>
      </c>
      <c r="N83" s="9"/>
      <c r="O83" s="12"/>
      <c r="P83" s="9"/>
      <c r="Q83" s="9"/>
      <c r="R83" s="9"/>
      <c r="S83" s="219"/>
      <c r="T83" s="12"/>
      <c r="U83" s="443">
        <f t="shared" si="3"/>
        <v>0</v>
      </c>
    </row>
    <row r="84" spans="1:25" x14ac:dyDescent="0.25">
      <c r="A84" s="381"/>
      <c r="B84" s="381">
        <v>3</v>
      </c>
      <c r="C84" s="381">
        <f>'DETALLE DE VENTAS'!Q304-B84-A84</f>
        <v>0</v>
      </c>
      <c r="D84" s="649" t="s">
        <v>326</v>
      </c>
      <c r="E84" s="650"/>
      <c r="F84" s="650"/>
      <c r="G84" s="650"/>
      <c r="H84" s="651"/>
      <c r="I84" s="385"/>
      <c r="J84" s="427">
        <f t="shared" si="5"/>
        <v>10</v>
      </c>
      <c r="K84" s="427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1"/>
      <c r="B85" s="381">
        <v>10</v>
      </c>
      <c r="C85" s="381">
        <f>'DETALLE DE VENTAS'!Q302-B85-A85</f>
        <v>0</v>
      </c>
      <c r="D85" s="649" t="s">
        <v>324</v>
      </c>
      <c r="E85" s="650"/>
      <c r="F85" s="650"/>
      <c r="G85" s="650"/>
      <c r="H85" s="651"/>
      <c r="I85" s="386"/>
      <c r="J85" s="427">
        <f t="shared" si="5"/>
        <v>36.666666666666664</v>
      </c>
      <c r="K85" s="427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2"/>
      <c r="B86" s="381">
        <v>16</v>
      </c>
      <c r="C86" s="381">
        <f>'DETALLE DE VENTAS'!Q298-A86-B86</f>
        <v>0</v>
      </c>
      <c r="D86" s="649" t="s">
        <v>168</v>
      </c>
      <c r="E86" s="650"/>
      <c r="F86" s="650"/>
      <c r="G86" s="650"/>
      <c r="H86" s="651"/>
      <c r="I86" s="386"/>
      <c r="J86" s="427">
        <f t="shared" si="5"/>
        <v>20</v>
      </c>
      <c r="K86" s="427">
        <v>18</v>
      </c>
      <c r="M86" s="381">
        <v>0</v>
      </c>
      <c r="N86" s="649" t="s">
        <v>83</v>
      </c>
      <c r="O86" s="650"/>
      <c r="P86" s="650"/>
      <c r="Q86" s="650"/>
      <c r="R86" s="651"/>
      <c r="S86" s="219"/>
      <c r="T86" s="12"/>
      <c r="U86" s="12"/>
    </row>
    <row r="87" spans="1:25" x14ac:dyDescent="0.25">
      <c r="A87" s="381"/>
      <c r="B87" s="381">
        <v>5</v>
      </c>
      <c r="C87" s="381">
        <f>'DETALLE DE VENTAS'!Q305-B87-A87</f>
        <v>0</v>
      </c>
      <c r="D87" s="649" t="s">
        <v>327</v>
      </c>
      <c r="E87" s="650"/>
      <c r="F87" s="650"/>
      <c r="G87" s="650"/>
      <c r="H87" s="651"/>
      <c r="I87" s="386"/>
      <c r="J87" s="427">
        <f t="shared" si="5"/>
        <v>36.666666666666664</v>
      </c>
      <c r="K87" s="427">
        <v>33</v>
      </c>
      <c r="M87" s="381">
        <v>15</v>
      </c>
      <c r="N87" s="649" t="s">
        <v>371</v>
      </c>
      <c r="O87" s="650"/>
      <c r="P87" s="650"/>
      <c r="Q87" s="650"/>
      <c r="R87" s="651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619" t="s">
        <v>37</v>
      </c>
      <c r="E88" s="620"/>
      <c r="F88" s="620"/>
      <c r="G88" s="620"/>
      <c r="H88" s="621"/>
      <c r="I88" s="379"/>
      <c r="J88" s="375">
        <f t="shared" si="5"/>
        <v>10</v>
      </c>
      <c r="K88" s="375">
        <v>9</v>
      </c>
      <c r="M88" s="381">
        <v>10</v>
      </c>
      <c r="N88" s="649" t="s">
        <v>322</v>
      </c>
      <c r="O88" s="650"/>
      <c r="P88" s="650"/>
      <c r="Q88" s="650"/>
      <c r="R88" s="651"/>
      <c r="S88" s="219"/>
      <c r="T88" s="12"/>
      <c r="U88" s="12"/>
    </row>
    <row r="89" spans="1:25" x14ac:dyDescent="0.25">
      <c r="A89" s="31"/>
      <c r="B89" s="31"/>
      <c r="C89" s="31"/>
      <c r="D89" s="646" t="s">
        <v>479</v>
      </c>
      <c r="E89" s="647"/>
      <c r="F89" s="647"/>
      <c r="G89" s="647"/>
      <c r="H89" s="648"/>
      <c r="I89" s="463"/>
      <c r="J89" s="462">
        <f t="shared" si="5"/>
        <v>6.6666666666666661</v>
      </c>
      <c r="K89" s="462">
        <v>6</v>
      </c>
      <c r="M89" s="381">
        <v>15</v>
      </c>
      <c r="N89" s="649" t="s">
        <v>321</v>
      </c>
      <c r="O89" s="650"/>
      <c r="P89" s="650"/>
      <c r="Q89" s="650"/>
      <c r="R89" s="651"/>
      <c r="S89" s="219"/>
      <c r="T89" s="12"/>
      <c r="U89" s="12"/>
    </row>
    <row r="90" spans="1:25" ht="17.45" customHeight="1" x14ac:dyDescent="0.25">
      <c r="A90" s="31"/>
      <c r="B90" s="31"/>
      <c r="C90" s="31"/>
      <c r="D90" s="646" t="s">
        <v>480</v>
      </c>
      <c r="E90" s="647"/>
      <c r="F90" s="647"/>
      <c r="G90" s="647"/>
      <c r="H90" s="648"/>
      <c r="I90" s="463"/>
      <c r="J90" s="462">
        <f t="shared" si="5"/>
        <v>133.33333333333334</v>
      </c>
      <c r="K90" s="462">
        <v>120</v>
      </c>
      <c r="M90" s="381">
        <v>6</v>
      </c>
      <c r="N90" s="642" t="s">
        <v>328</v>
      </c>
      <c r="O90" s="643"/>
      <c r="P90" s="643"/>
      <c r="Q90" s="643"/>
      <c r="R90" s="644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646" t="s">
        <v>516</v>
      </c>
      <c r="E91" s="647"/>
      <c r="F91" s="647"/>
      <c r="G91" s="647"/>
      <c r="H91" s="648"/>
      <c r="I91" s="366"/>
      <c r="J91" s="484">
        <f t="shared" ref="J91:J92" si="6">K91/$C$97</f>
        <v>134.44444444444443</v>
      </c>
      <c r="K91" s="484">
        <v>121</v>
      </c>
      <c r="M91" s="381">
        <v>8</v>
      </c>
      <c r="N91" s="642" t="s">
        <v>323</v>
      </c>
      <c r="O91" s="643"/>
      <c r="P91" s="643"/>
      <c r="Q91" s="643"/>
      <c r="R91" s="644"/>
      <c r="S91" s="219"/>
      <c r="T91" s="12"/>
      <c r="U91" s="12"/>
    </row>
    <row r="92" spans="1:25" x14ac:dyDescent="0.25">
      <c r="A92" s="31"/>
      <c r="B92" s="31"/>
      <c r="C92" s="31"/>
      <c r="D92" s="646"/>
      <c r="E92" s="647"/>
      <c r="F92" s="647"/>
      <c r="G92" s="647"/>
      <c r="H92" s="648"/>
      <c r="I92" s="366"/>
      <c r="J92" s="484">
        <f t="shared" si="6"/>
        <v>100</v>
      </c>
      <c r="K92" s="484">
        <v>90</v>
      </c>
      <c r="M92" s="381">
        <v>6</v>
      </c>
      <c r="N92" s="642" t="s">
        <v>329</v>
      </c>
      <c r="O92" s="643"/>
      <c r="P92" s="643"/>
      <c r="Q92" s="643"/>
      <c r="R92" s="643"/>
      <c r="S92" s="219"/>
      <c r="T92" s="12"/>
      <c r="U92" s="12"/>
    </row>
    <row r="93" spans="1:25" x14ac:dyDescent="0.25">
      <c r="A93" s="12"/>
      <c r="J93" s="12"/>
      <c r="K93" s="12"/>
      <c r="L93" s="6"/>
      <c r="M93" s="381">
        <v>10</v>
      </c>
      <c r="N93" s="649" t="s">
        <v>332</v>
      </c>
      <c r="O93" s="650"/>
      <c r="P93" s="650"/>
      <c r="Q93" s="650"/>
      <c r="R93" s="651"/>
      <c r="S93" s="219"/>
      <c r="T93" s="12"/>
      <c r="U93" s="12"/>
    </row>
    <row r="94" spans="1:25" x14ac:dyDescent="0.25">
      <c r="A94" s="12"/>
      <c r="B94" s="437" t="s">
        <v>266</v>
      </c>
      <c r="C94" s="437">
        <v>24.4</v>
      </c>
      <c r="J94" s="12"/>
      <c r="K94" s="12"/>
      <c r="L94" s="6"/>
      <c r="M94" s="381">
        <v>10</v>
      </c>
      <c r="N94" s="649" t="s">
        <v>334</v>
      </c>
      <c r="O94" s="650"/>
      <c r="P94" s="650"/>
      <c r="Q94" s="650"/>
      <c r="R94" s="651"/>
      <c r="S94" s="219"/>
      <c r="T94" s="12"/>
      <c r="U94" s="12"/>
    </row>
    <row r="95" spans="1:25" x14ac:dyDescent="0.25">
      <c r="A95" s="12"/>
      <c r="B95" s="114" t="s">
        <v>267</v>
      </c>
      <c r="C95" s="115">
        <v>27</v>
      </c>
      <c r="J95" s="12"/>
      <c r="K95" s="12"/>
      <c r="L95" s="6"/>
      <c r="M95" s="381">
        <v>8</v>
      </c>
      <c r="N95" s="649" t="s">
        <v>331</v>
      </c>
      <c r="O95" s="650"/>
      <c r="P95" s="650"/>
      <c r="Q95" s="650"/>
      <c r="R95" s="651"/>
      <c r="S95" s="219"/>
      <c r="T95" s="12"/>
      <c r="U95" s="12"/>
    </row>
    <row r="96" spans="1:25" x14ac:dyDescent="0.25">
      <c r="A96" s="12"/>
      <c r="B96" s="303" t="s">
        <v>268</v>
      </c>
      <c r="C96" s="304">
        <f>(C95-C94)/C95</f>
        <v>9.6296296296296352E-2</v>
      </c>
      <c r="J96" s="12"/>
      <c r="K96" s="12"/>
      <c r="L96" s="6"/>
      <c r="M96" s="381">
        <v>10</v>
      </c>
      <c r="N96" s="649" t="s">
        <v>330</v>
      </c>
      <c r="O96" s="650"/>
      <c r="P96" s="650"/>
      <c r="Q96" s="650"/>
      <c r="R96" s="651"/>
      <c r="S96" s="219"/>
      <c r="T96" s="12"/>
      <c r="U96" s="12"/>
    </row>
    <row r="97" spans="1:23" x14ac:dyDescent="0.25">
      <c r="A97" s="12"/>
      <c r="B97" s="303" t="s">
        <v>288</v>
      </c>
      <c r="C97" s="304">
        <f>1-CEILING(C96,0.05)</f>
        <v>0.9</v>
      </c>
      <c r="J97" s="9"/>
      <c r="K97" s="9"/>
      <c r="L97" s="6"/>
      <c r="M97" s="381">
        <v>10</v>
      </c>
      <c r="N97" s="649" t="s">
        <v>325</v>
      </c>
      <c r="O97" s="650"/>
      <c r="P97" s="650"/>
      <c r="Q97" s="650"/>
      <c r="R97" s="651"/>
      <c r="S97" s="219"/>
      <c r="T97" s="12"/>
      <c r="U97" s="12"/>
    </row>
    <row r="98" spans="1:23" x14ac:dyDescent="0.25">
      <c r="B98" s="303" t="s">
        <v>269</v>
      </c>
      <c r="C98" s="305">
        <f>(1-C97)*100</f>
        <v>9.9999999999999982</v>
      </c>
      <c r="J98" s="9"/>
      <c r="L98" s="6"/>
      <c r="M98" s="381">
        <v>3</v>
      </c>
      <c r="N98" s="649" t="s">
        <v>326</v>
      </c>
      <c r="O98" s="650"/>
      <c r="P98" s="650"/>
      <c r="Q98" s="650"/>
      <c r="R98" s="651"/>
      <c r="S98" s="219"/>
      <c r="T98" s="12"/>
      <c r="U98" s="12"/>
      <c r="V98" s="9"/>
      <c r="W98" s="9"/>
    </row>
    <row r="99" spans="1:23" x14ac:dyDescent="0.25">
      <c r="B99" s="306"/>
      <c r="C99" s="306"/>
      <c r="D99" s="306"/>
      <c r="E99" s="306"/>
      <c r="F99" s="306"/>
      <c r="I99" s="10"/>
      <c r="J99" s="9"/>
      <c r="K99" s="10"/>
      <c r="L99" s="6"/>
      <c r="M99" s="381">
        <v>0</v>
      </c>
      <c r="N99" s="649" t="s">
        <v>324</v>
      </c>
      <c r="O99" s="650"/>
      <c r="P99" s="650"/>
      <c r="Q99" s="650"/>
      <c r="R99" s="651"/>
      <c r="S99" s="219"/>
      <c r="T99" s="12"/>
      <c r="U99" s="12"/>
      <c r="V99" s="9"/>
      <c r="W99" s="9"/>
    </row>
    <row r="100" spans="1:23" x14ac:dyDescent="0.25">
      <c r="H100" s="256"/>
      <c r="I100" s="6"/>
      <c r="J100" s="6"/>
      <c r="K100" s="6"/>
      <c r="M100" s="381">
        <v>15</v>
      </c>
      <c r="N100" s="649" t="s">
        <v>168</v>
      </c>
      <c r="O100" s="650"/>
      <c r="P100" s="650"/>
      <c r="Q100" s="650"/>
      <c r="R100" s="651"/>
      <c r="S100" s="219"/>
      <c r="T100" s="12"/>
      <c r="U100" s="12"/>
      <c r="V100" s="9"/>
      <c r="W100" s="9"/>
    </row>
    <row r="101" spans="1:23" x14ac:dyDescent="0.25">
      <c r="B101" s="6"/>
      <c r="C101" s="635"/>
      <c r="D101" s="635"/>
      <c r="E101" s="635"/>
      <c r="F101" s="635"/>
      <c r="G101" s="635"/>
      <c r="H101" s="635"/>
      <c r="I101" s="256"/>
      <c r="J101" s="12"/>
      <c r="K101" s="12"/>
      <c r="L101" s="195"/>
      <c r="M101" s="381">
        <v>5</v>
      </c>
      <c r="N101" s="649" t="s">
        <v>327</v>
      </c>
      <c r="O101" s="650"/>
      <c r="P101" s="650"/>
      <c r="Q101" s="650"/>
      <c r="R101" s="651"/>
      <c r="S101" s="219"/>
      <c r="T101" s="12"/>
      <c r="U101" s="12"/>
      <c r="V101" s="9"/>
      <c r="W101" s="9"/>
    </row>
    <row r="102" spans="1:23" x14ac:dyDescent="0.25">
      <c r="B102" s="6"/>
      <c r="C102" s="635"/>
      <c r="D102" s="635"/>
      <c r="E102" s="635"/>
      <c r="F102" s="635"/>
      <c r="G102" s="635"/>
      <c r="H102" s="635"/>
      <c r="I102" s="256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635"/>
      <c r="D103" s="635"/>
      <c r="E103" s="635"/>
      <c r="F103" s="635"/>
      <c r="G103" s="635"/>
      <c r="H103" s="635"/>
      <c r="I103" s="256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635"/>
      <c r="D104" s="635"/>
      <c r="E104" s="635"/>
      <c r="F104" s="635"/>
      <c r="G104" s="635"/>
      <c r="H104" s="635"/>
      <c r="I104" s="256"/>
      <c r="J104" s="12"/>
      <c r="K104" s="12"/>
      <c r="L104" s="12"/>
      <c r="M104" s="662" t="s">
        <v>12</v>
      </c>
      <c r="N104" s="662"/>
      <c r="O104" s="662"/>
      <c r="P104" s="662"/>
      <c r="Q104" s="662"/>
      <c r="R104" s="447">
        <v>60</v>
      </c>
      <c r="S104" s="219"/>
      <c r="T104" s="12"/>
      <c r="U104" s="12"/>
    </row>
    <row r="105" spans="1:23" x14ac:dyDescent="0.25">
      <c r="B105" s="6"/>
      <c r="C105" s="635"/>
      <c r="D105" s="635"/>
      <c r="E105" s="635"/>
      <c r="F105" s="635"/>
      <c r="G105" s="635"/>
      <c r="H105" s="635"/>
      <c r="I105" s="256"/>
      <c r="J105" s="12"/>
      <c r="K105" s="12"/>
      <c r="L105" s="12"/>
      <c r="M105" s="663" t="s">
        <v>271</v>
      </c>
      <c r="N105" s="664"/>
      <c r="O105" s="664"/>
      <c r="P105" s="664"/>
      <c r="Q105" s="665"/>
      <c r="R105" s="447">
        <v>250</v>
      </c>
      <c r="S105" s="219"/>
      <c r="T105" s="12"/>
      <c r="U105" s="12"/>
    </row>
    <row r="106" spans="1:23" x14ac:dyDescent="0.25">
      <c r="B106" s="6"/>
      <c r="C106" s="635"/>
      <c r="D106" s="635"/>
      <c r="E106" s="635"/>
      <c r="F106" s="635"/>
      <c r="G106" s="635"/>
      <c r="H106" s="6"/>
      <c r="I106" s="256"/>
      <c r="J106" s="12"/>
      <c r="K106" s="12"/>
      <c r="L106" s="12"/>
      <c r="M106" s="662" t="s">
        <v>305</v>
      </c>
      <c r="N106" s="662"/>
      <c r="O106" s="662"/>
      <c r="P106" s="662"/>
      <c r="Q106" s="662"/>
      <c r="R106" s="447">
        <v>30</v>
      </c>
      <c r="S106" s="219"/>
      <c r="T106" s="12"/>
      <c r="U106" s="12"/>
    </row>
    <row r="107" spans="1:23" x14ac:dyDescent="0.25">
      <c r="B107" s="6"/>
      <c r="C107" s="635">
        <v>2.83</v>
      </c>
      <c r="D107" s="635"/>
      <c r="E107" s="635"/>
      <c r="F107" s="635"/>
      <c r="G107" s="635"/>
      <c r="H107" s="635"/>
      <c r="I107" s="256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635"/>
      <c r="D108" s="635"/>
      <c r="E108" s="635"/>
      <c r="F108" s="635"/>
      <c r="G108" s="635"/>
      <c r="H108" s="635"/>
      <c r="I108" s="256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635"/>
      <c r="D109" s="635"/>
      <c r="E109" s="635"/>
      <c r="F109" s="635"/>
      <c r="G109" s="635"/>
      <c r="H109" s="635"/>
      <c r="I109" s="256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635"/>
      <c r="D110" s="635"/>
      <c r="E110" s="635"/>
      <c r="F110" s="635"/>
      <c r="G110" s="635"/>
      <c r="H110" s="635"/>
      <c r="I110" s="256"/>
      <c r="J110" s="12">
        <v>0.99</v>
      </c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656" t="s">
        <v>2</v>
      </c>
      <c r="C112" s="656"/>
      <c r="D112" s="656"/>
      <c r="E112" s="656"/>
      <c r="F112" s="656"/>
      <c r="G112" s="656"/>
      <c r="H112" s="191" t="s">
        <v>525</v>
      </c>
      <c r="I112" s="13"/>
      <c r="J112" s="191" t="s">
        <v>526</v>
      </c>
      <c r="K112" s="195"/>
      <c r="M112" s="440"/>
      <c r="N112" s="440"/>
      <c r="O112" s="439"/>
      <c r="P112" s="439"/>
      <c r="Q112" s="439"/>
      <c r="R112" s="439"/>
      <c r="S112" s="12"/>
      <c r="T112" s="12"/>
      <c r="U112" s="12"/>
      <c r="V112" s="9"/>
      <c r="W112" s="9"/>
    </row>
    <row r="113" spans="1:23" x14ac:dyDescent="0.25">
      <c r="A113" s="438">
        <v>130</v>
      </c>
      <c r="B113" s="645" t="s">
        <v>459</v>
      </c>
      <c r="C113" s="645"/>
      <c r="D113" s="645"/>
      <c r="E113" s="645"/>
      <c r="F113" s="645"/>
      <c r="G113" s="645"/>
      <c r="H113" s="237">
        <f>(K44*J110)</f>
        <v>33.659999999999997</v>
      </c>
      <c r="I113" s="31"/>
      <c r="J113" s="237">
        <f>A113*H113</f>
        <v>4375.7999999999993</v>
      </c>
      <c r="K113" s="441"/>
      <c r="M113" s="12"/>
      <c r="N113" s="12"/>
      <c r="O113" s="661"/>
      <c r="P113" s="661"/>
      <c r="Q113" s="661"/>
      <c r="R113" s="219"/>
      <c r="S113" s="440"/>
      <c r="T113" s="440"/>
      <c r="U113" s="440"/>
      <c r="V113" s="9"/>
      <c r="W113" s="9"/>
    </row>
    <row r="114" spans="1:23" x14ac:dyDescent="0.25">
      <c r="A114" s="485">
        <v>15</v>
      </c>
      <c r="B114" s="645" t="s">
        <v>647</v>
      </c>
      <c r="C114" s="645"/>
      <c r="D114" s="645"/>
      <c r="E114" s="645"/>
      <c r="F114" s="645"/>
      <c r="G114" s="645"/>
      <c r="H114" s="237">
        <f>K70*J110</f>
        <v>29.7</v>
      </c>
      <c r="I114" s="31"/>
      <c r="J114" s="237">
        <f t="shared" ref="J114:J116" si="7">A114*H114</f>
        <v>445.5</v>
      </c>
      <c r="K114" s="489"/>
      <c r="M114" s="488"/>
      <c r="N114" s="488"/>
      <c r="O114" s="487"/>
      <c r="P114" s="487"/>
      <c r="Q114" s="487"/>
      <c r="R114" s="487"/>
      <c r="S114" s="488"/>
      <c r="T114" s="488"/>
      <c r="U114" s="488"/>
      <c r="V114" s="9"/>
      <c r="W114" s="9"/>
    </row>
    <row r="115" spans="1:23" x14ac:dyDescent="0.25">
      <c r="A115" s="492">
        <v>12</v>
      </c>
      <c r="B115" s="622" t="s">
        <v>646</v>
      </c>
      <c r="C115" s="623"/>
      <c r="D115" s="623"/>
      <c r="E115" s="623"/>
      <c r="F115" s="623"/>
      <c r="G115" s="624"/>
      <c r="H115" s="237">
        <f>K23*J110</f>
        <v>38.61</v>
      </c>
      <c r="I115" s="31"/>
      <c r="J115" s="237">
        <f t="shared" si="7"/>
        <v>463.32</v>
      </c>
      <c r="K115" s="495"/>
      <c r="M115" s="494"/>
      <c r="N115" s="494"/>
      <c r="O115" s="493"/>
      <c r="P115" s="493"/>
      <c r="Q115" s="493"/>
      <c r="R115" s="493"/>
      <c r="S115" s="494"/>
      <c r="T115" s="494"/>
      <c r="U115" s="494"/>
      <c r="V115" s="9"/>
      <c r="W115" s="9"/>
    </row>
    <row r="116" spans="1:23" x14ac:dyDescent="0.25">
      <c r="A116" s="485">
        <v>12</v>
      </c>
      <c r="B116" s="622" t="s">
        <v>524</v>
      </c>
      <c r="C116" s="623"/>
      <c r="D116" s="623"/>
      <c r="E116" s="623"/>
      <c r="F116" s="623"/>
      <c r="G116" s="624"/>
      <c r="H116" s="237">
        <f>K64*J110</f>
        <v>104.94</v>
      </c>
      <c r="I116" s="31"/>
      <c r="J116" s="237">
        <f t="shared" si="7"/>
        <v>1259.28</v>
      </c>
      <c r="K116" s="489"/>
      <c r="M116" s="488"/>
      <c r="N116" s="488"/>
      <c r="O116" s="487"/>
      <c r="P116" s="487"/>
      <c r="Q116" s="487"/>
      <c r="R116" s="487"/>
      <c r="S116" s="488"/>
      <c r="T116" s="488"/>
      <c r="U116" s="488"/>
      <c r="V116" s="9"/>
      <c r="W116" s="9"/>
    </row>
    <row r="117" spans="1:23" ht="15" customHeight="1" x14ac:dyDescent="0.25">
      <c r="A117" s="490"/>
      <c r="B117" s="932" t="s">
        <v>649</v>
      </c>
      <c r="C117" s="932"/>
      <c r="D117" s="932"/>
      <c r="E117" s="932"/>
      <c r="F117" s="932"/>
      <c r="G117" s="933"/>
      <c r="H117" s="237" t="s">
        <v>521</v>
      </c>
      <c r="I117" s="31"/>
      <c r="J117" s="237">
        <f>SUM(J113:J116)</f>
        <v>6543.8999999999987</v>
      </c>
      <c r="K117" s="256"/>
      <c r="M117" s="486"/>
      <c r="N117" s="488"/>
      <c r="O117" s="487"/>
      <c r="P117" s="487"/>
      <c r="Q117" s="487"/>
      <c r="R117" s="487"/>
      <c r="S117" s="488"/>
      <c r="T117" s="488"/>
      <c r="U117" s="488"/>
      <c r="V117" s="9"/>
      <c r="W117" s="9"/>
    </row>
    <row r="118" spans="1:23" x14ac:dyDescent="0.25">
      <c r="A118" s="490"/>
      <c r="B118" s="934"/>
      <c r="C118" s="934"/>
      <c r="D118" s="934"/>
      <c r="E118" s="934"/>
      <c r="F118" s="934"/>
      <c r="G118" s="935"/>
      <c r="H118" s="237" t="s">
        <v>648</v>
      </c>
      <c r="I118" s="31"/>
      <c r="J118" s="237">
        <f>J117*0</f>
        <v>0</v>
      </c>
      <c r="K118" s="256"/>
      <c r="M118" s="486"/>
      <c r="N118" s="488"/>
      <c r="O118" s="487"/>
      <c r="P118" s="487"/>
      <c r="Q118" s="487"/>
      <c r="R118" s="487"/>
      <c r="S118" s="488"/>
      <c r="T118" s="488"/>
      <c r="U118" s="488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5" t="s">
        <v>72</v>
      </c>
      <c r="I119" s="485"/>
      <c r="J119" s="175">
        <f>SUM(J117:J118)</f>
        <v>6543.8999999999987</v>
      </c>
      <c r="K119" s="230"/>
      <c r="M119" s="6"/>
      <c r="N119" s="12"/>
      <c r="O119" s="661"/>
      <c r="P119" s="661"/>
      <c r="Q119" s="661"/>
      <c r="R119" s="219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661"/>
      <c r="P120" s="661"/>
      <c r="Q120" s="661"/>
      <c r="R120" s="219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661"/>
      <c r="P121" s="661"/>
      <c r="Q121" s="661"/>
      <c r="R121" s="219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660"/>
      <c r="P122" s="660"/>
      <c r="Q122" s="660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655" t="s">
        <v>42</v>
      </c>
      <c r="E123" s="655"/>
      <c r="F123" s="655"/>
      <c r="G123" s="655"/>
      <c r="H123" s="655"/>
      <c r="I123" s="655"/>
      <c r="J123" s="237"/>
      <c r="K123" s="25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655" t="s">
        <v>45</v>
      </c>
      <c r="E124" s="655"/>
      <c r="F124" s="655"/>
      <c r="G124" s="655"/>
      <c r="H124" s="655"/>
      <c r="I124" s="655"/>
      <c r="J124" s="237"/>
      <c r="K124" s="256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655" t="s">
        <v>43</v>
      </c>
      <c r="E126" s="655"/>
      <c r="F126" s="655"/>
      <c r="G126" s="655"/>
      <c r="H126" s="655"/>
      <c r="I126" s="655"/>
      <c r="J126" s="237"/>
      <c r="K126" s="25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655" t="s">
        <v>46</v>
      </c>
      <c r="E127" s="655"/>
      <c r="F127" s="655"/>
      <c r="G127" s="655"/>
      <c r="H127" s="655"/>
      <c r="I127" s="655"/>
      <c r="J127" s="237"/>
      <c r="K127" s="256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655" t="s">
        <v>44</v>
      </c>
      <c r="E128" s="655"/>
      <c r="F128" s="655"/>
      <c r="G128" s="655"/>
      <c r="H128" s="655"/>
      <c r="I128" s="655"/>
      <c r="J128" s="237"/>
      <c r="K128" s="256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655" t="s">
        <v>162</v>
      </c>
      <c r="E129" s="655"/>
      <c r="F129" s="655"/>
      <c r="G129" s="655"/>
      <c r="H129" s="655"/>
      <c r="I129" s="655"/>
      <c r="J129" s="237"/>
      <c r="K129" s="256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655" t="s">
        <v>47</v>
      </c>
      <c r="E130" s="655"/>
      <c r="F130" s="655"/>
      <c r="G130" s="655"/>
      <c r="H130" s="655"/>
      <c r="I130" s="655"/>
      <c r="J130" s="237"/>
      <c r="K130" s="256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660"/>
      <c r="O134" s="660"/>
      <c r="P134" s="660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660"/>
      <c r="O135" s="660"/>
      <c r="P135" s="660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660"/>
      <c r="O136" s="660"/>
      <c r="P136" s="660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61"/>
      <c r="K137" s="361"/>
      <c r="L137" s="362"/>
      <c r="M137" s="9"/>
      <c r="N137" s="660"/>
      <c r="O137" s="660"/>
      <c r="P137" s="660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660"/>
      <c r="O138" s="660"/>
      <c r="P138" s="660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660"/>
      <c r="O139" s="660"/>
      <c r="P139" s="660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660"/>
      <c r="O140" s="660"/>
      <c r="P140" s="660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660"/>
      <c r="O141" s="660"/>
      <c r="P141" s="660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655" t="s">
        <v>27</v>
      </c>
      <c r="E142" s="655"/>
      <c r="F142" s="655"/>
      <c r="G142" s="655"/>
      <c r="H142" s="655"/>
      <c r="I142" s="655"/>
      <c r="J142" s="237">
        <v>4</v>
      </c>
      <c r="K142" s="256"/>
      <c r="O142" s="660"/>
      <c r="P142" s="660"/>
      <c r="Q142" s="660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655" t="s">
        <v>29</v>
      </c>
      <c r="E143" s="655"/>
      <c r="F143" s="655"/>
      <c r="G143" s="655"/>
      <c r="H143" s="655"/>
      <c r="I143" s="655"/>
      <c r="J143" s="237">
        <v>4</v>
      </c>
      <c r="K143" s="256"/>
      <c r="O143" s="660"/>
      <c r="P143" s="660"/>
      <c r="Q143" s="660"/>
      <c r="R143" s="12"/>
      <c r="T143" s="12"/>
      <c r="U143" s="12"/>
      <c r="V143" s="9"/>
      <c r="W143" s="9"/>
    </row>
    <row r="144" spans="1:23" x14ac:dyDescent="0.25">
      <c r="B144" s="9"/>
      <c r="C144" s="9"/>
      <c r="D144" s="655" t="s">
        <v>30</v>
      </c>
      <c r="E144" s="655"/>
      <c r="F144" s="655"/>
      <c r="G144" s="655"/>
      <c r="H144" s="655"/>
      <c r="I144" s="655"/>
      <c r="J144" s="237">
        <v>3</v>
      </c>
      <c r="K144" s="256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655" t="s">
        <v>41</v>
      </c>
      <c r="E145" s="655"/>
      <c r="F145" s="655"/>
      <c r="G145" s="655"/>
      <c r="H145" s="655"/>
      <c r="I145" s="655"/>
      <c r="J145" s="237">
        <v>36</v>
      </c>
      <c r="K145" s="256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655" t="s">
        <v>346</v>
      </c>
      <c r="E146" s="655"/>
      <c r="F146" s="655"/>
      <c r="G146" s="655"/>
      <c r="H146" s="655"/>
      <c r="I146" s="655"/>
      <c r="J146" s="237">
        <v>8</v>
      </c>
      <c r="K146" s="256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655" t="s">
        <v>163</v>
      </c>
      <c r="E147" s="655"/>
      <c r="F147" s="655"/>
      <c r="G147" s="655"/>
      <c r="H147" s="655"/>
      <c r="I147" s="655"/>
      <c r="J147" s="237">
        <v>8</v>
      </c>
      <c r="K147" s="256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655" t="s">
        <v>5</v>
      </c>
      <c r="D151" s="655"/>
      <c r="E151" s="655"/>
      <c r="F151" s="655"/>
      <c r="G151" s="655"/>
      <c r="H151" s="655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645" t="s">
        <v>7</v>
      </c>
      <c r="D152" s="645"/>
      <c r="E152" s="645"/>
      <c r="F152" s="645"/>
      <c r="G152" s="645"/>
      <c r="H152" s="645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622" t="s">
        <v>57</v>
      </c>
      <c r="D153" s="623"/>
      <c r="E153" s="623"/>
      <c r="F153" s="623"/>
      <c r="G153" s="623"/>
      <c r="H153" s="624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645" t="s">
        <v>12</v>
      </c>
      <c r="D154" s="645"/>
      <c r="E154" s="645"/>
      <c r="F154" s="645"/>
      <c r="G154" s="645"/>
      <c r="H154" s="645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645" t="s">
        <v>271</v>
      </c>
      <c r="D155" s="645"/>
      <c r="E155" s="645"/>
      <c r="F155" s="645"/>
      <c r="G155" s="645"/>
      <c r="H155" s="645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622" t="s">
        <v>363</v>
      </c>
      <c r="D156" s="623"/>
      <c r="E156" s="623"/>
      <c r="F156" s="623"/>
      <c r="G156" s="623"/>
      <c r="H156" s="624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645" t="s">
        <v>347</v>
      </c>
      <c r="D157" s="645"/>
      <c r="E157" s="645"/>
      <c r="F157" s="645"/>
      <c r="G157" s="645"/>
      <c r="H157" s="645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656" t="s">
        <v>366</v>
      </c>
      <c r="D158" s="656"/>
      <c r="E158" s="656"/>
      <c r="F158" s="656"/>
      <c r="G158" s="656"/>
      <c r="H158" s="656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655" t="s">
        <v>20</v>
      </c>
      <c r="D169" s="655"/>
      <c r="E169" s="655"/>
      <c r="F169" s="655"/>
      <c r="G169" s="655"/>
      <c r="H169" s="655"/>
      <c r="I169" s="12"/>
      <c r="J169" s="12"/>
      <c r="K169" s="12"/>
      <c r="N169" s="9"/>
      <c r="O169" s="9"/>
    </row>
    <row r="170" spans="2:28" x14ac:dyDescent="0.25">
      <c r="B170" s="1">
        <v>6</v>
      </c>
      <c r="C170" s="655" t="s">
        <v>22</v>
      </c>
      <c r="D170" s="655"/>
      <c r="E170" s="655"/>
      <c r="F170" s="655"/>
      <c r="G170" s="655"/>
      <c r="H170" s="655"/>
      <c r="I170" s="12"/>
      <c r="J170" s="12"/>
      <c r="K170" s="12"/>
      <c r="N170" s="9"/>
      <c r="O170" s="9"/>
    </row>
    <row r="171" spans="2:28" x14ac:dyDescent="0.25">
      <c r="B171" s="1">
        <v>6</v>
      </c>
      <c r="C171" s="655" t="s">
        <v>24</v>
      </c>
      <c r="D171" s="655"/>
      <c r="E171" s="655"/>
      <c r="F171" s="655"/>
      <c r="G171" s="655"/>
      <c r="H171" s="655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655" t="s">
        <v>27</v>
      </c>
      <c r="D172" s="655"/>
      <c r="E172" s="655"/>
      <c r="F172" s="655"/>
      <c r="G172" s="655"/>
      <c r="H172" s="655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655" t="s">
        <v>29</v>
      </c>
      <c r="D173" s="655"/>
      <c r="E173" s="655"/>
      <c r="F173" s="655"/>
      <c r="G173" s="655"/>
      <c r="H173" s="655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655" t="s">
        <v>30</v>
      </c>
      <c r="D174" s="655"/>
      <c r="E174" s="655"/>
      <c r="F174" s="655"/>
      <c r="G174" s="655"/>
      <c r="H174" s="655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655" t="s">
        <v>35</v>
      </c>
      <c r="D175" s="655"/>
      <c r="E175" s="655"/>
      <c r="F175" s="655"/>
      <c r="G175" s="655"/>
      <c r="H175" s="655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655" t="s">
        <v>41</v>
      </c>
      <c r="D176" s="655"/>
      <c r="E176" s="655"/>
      <c r="F176" s="655"/>
      <c r="G176" s="655"/>
      <c r="H176" s="655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655" t="s">
        <v>346</v>
      </c>
      <c r="D177" s="655"/>
      <c r="E177" s="655"/>
      <c r="F177" s="655"/>
      <c r="G177" s="655"/>
      <c r="H177" s="655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655" t="s">
        <v>163</v>
      </c>
      <c r="D178" s="655"/>
      <c r="E178" s="655"/>
      <c r="F178" s="655"/>
      <c r="G178" s="655"/>
      <c r="H178" s="655"/>
      <c r="I178" s="12"/>
      <c r="L178" s="12"/>
      <c r="N178" s="9"/>
      <c r="O178" s="9"/>
      <c r="S178" s="9"/>
    </row>
    <row r="179" spans="2:20" x14ac:dyDescent="0.25">
      <c r="B179" s="1">
        <v>8</v>
      </c>
      <c r="C179" s="655" t="s">
        <v>351</v>
      </c>
      <c r="D179" s="655"/>
      <c r="E179" s="655"/>
      <c r="F179" s="655"/>
      <c r="G179" s="655"/>
      <c r="H179" s="655"/>
      <c r="I179" s="12"/>
      <c r="L179" s="12"/>
      <c r="N179" s="9"/>
      <c r="O179" s="9"/>
    </row>
    <row r="180" spans="2:20" x14ac:dyDescent="0.25">
      <c r="B180" s="1">
        <v>12</v>
      </c>
      <c r="C180" s="655" t="s">
        <v>32</v>
      </c>
      <c r="D180" s="655"/>
      <c r="E180" s="655"/>
      <c r="F180" s="655"/>
      <c r="G180" s="655"/>
      <c r="H180" s="655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E184">
        <v>0.96</v>
      </c>
      <c r="I184" s="12"/>
      <c r="L184" s="9"/>
    </row>
    <row r="185" spans="2:20" x14ac:dyDescent="0.25">
      <c r="I185" s="12"/>
      <c r="L185" s="9"/>
    </row>
    <row r="186" spans="2:20" x14ac:dyDescent="0.25">
      <c r="D186" t="s">
        <v>302</v>
      </c>
      <c r="E186">
        <v>34</v>
      </c>
      <c r="F186">
        <f>E186*$E$184</f>
        <v>32.64</v>
      </c>
      <c r="I186" s="12"/>
      <c r="J186" s="12"/>
      <c r="K186" s="12"/>
    </row>
    <row r="187" spans="2:20" x14ac:dyDescent="0.25">
      <c r="D187" t="s">
        <v>643</v>
      </c>
      <c r="E187">
        <v>30</v>
      </c>
      <c r="F187">
        <f t="shared" ref="F187:F189" si="8">E187*$E$184</f>
        <v>28.799999999999997</v>
      </c>
      <c r="I187" s="12"/>
      <c r="J187" s="12"/>
      <c r="K187" s="12"/>
    </row>
    <row r="188" spans="2:20" x14ac:dyDescent="0.25">
      <c r="D188" t="s">
        <v>644</v>
      </c>
      <c r="E188">
        <v>39</v>
      </c>
      <c r="F188">
        <f t="shared" si="8"/>
        <v>37.44</v>
      </c>
      <c r="I188" s="12"/>
      <c r="J188" s="12"/>
      <c r="K188" s="12"/>
      <c r="T188" s="9"/>
    </row>
    <row r="189" spans="2:20" x14ac:dyDescent="0.25">
      <c r="D189" t="s">
        <v>645</v>
      </c>
      <c r="E189">
        <v>106</v>
      </c>
      <c r="F189">
        <f t="shared" si="8"/>
        <v>101.75999999999999</v>
      </c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9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9:20" x14ac:dyDescent="0.25">
      <c r="I194" s="12"/>
      <c r="J194" s="12"/>
      <c r="K194" s="12"/>
      <c r="S194" s="12"/>
      <c r="T194" s="9"/>
    </row>
    <row r="195" spans="9:20" x14ac:dyDescent="0.25">
      <c r="I195" s="12"/>
      <c r="J195" s="12"/>
      <c r="K195" s="12"/>
      <c r="T195" s="9"/>
    </row>
    <row r="196" spans="9:20" x14ac:dyDescent="0.25">
      <c r="I196" s="12"/>
      <c r="J196" s="12"/>
      <c r="K196" s="12"/>
      <c r="T196" s="9"/>
    </row>
    <row r="197" spans="9:20" x14ac:dyDescent="0.25">
      <c r="I197" s="12"/>
      <c r="J197" s="12"/>
      <c r="K197" s="12"/>
      <c r="P197" s="12"/>
      <c r="Q197" s="12"/>
      <c r="R197" s="12"/>
      <c r="T197" s="9"/>
    </row>
    <row r="198" spans="9:20" x14ac:dyDescent="0.25"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9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9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9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9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9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9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9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9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B117:G118"/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M76:Q76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77:Q77"/>
    <mergeCell ref="V67:Y67"/>
    <mergeCell ref="V68:Y68"/>
    <mergeCell ref="V78:Y78"/>
    <mergeCell ref="M78:Q78"/>
    <mergeCell ref="M79:Q79"/>
    <mergeCell ref="M80:Q80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D80:H80"/>
    <mergeCell ref="D79:H79"/>
    <mergeCell ref="D85:H85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B113:G113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AL124"/>
  <sheetViews>
    <sheetView tabSelected="1" topLeftCell="N100" zoomScale="85" zoomScaleNormal="85" workbookViewId="0">
      <selection activeCell="U119" sqref="U119"/>
    </sheetView>
  </sheetViews>
  <sheetFormatPr baseColWidth="10" defaultRowHeight="15" x14ac:dyDescent="0.25"/>
  <cols>
    <col min="1" max="6" width="0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0" hidden="1" customWidth="1"/>
    <col min="16" max="17" width="13" bestFit="1" customWidth="1"/>
    <col min="18" max="19" width="11.7109375" bestFit="1" customWidth="1"/>
    <col min="20" max="20" width="13.85546875" customWidth="1"/>
    <col min="21" max="31" width="11.42578125" customWidth="1"/>
    <col min="33" max="34" width="13.140625" customWidth="1"/>
    <col min="35" max="35" width="14.28515625" customWidth="1"/>
    <col min="36" max="36" width="13.7109375" customWidth="1"/>
  </cols>
  <sheetData>
    <row r="1" spans="1:38" ht="15.75" thickBot="1" x14ac:dyDescent="0.3"/>
    <row r="2" spans="1:38" ht="32.25" thickBot="1" x14ac:dyDescent="0.3">
      <c r="A2" s="472"/>
      <c r="B2" s="472"/>
      <c r="C2" s="472"/>
      <c r="D2" s="472"/>
      <c r="E2" s="472"/>
      <c r="F2" s="472"/>
      <c r="G2" s="472"/>
      <c r="H2" s="472"/>
      <c r="I2" s="472"/>
      <c r="O2" s="680" t="s">
        <v>80</v>
      </c>
      <c r="P2" s="680"/>
      <c r="Q2" s="680"/>
      <c r="R2" s="680"/>
      <c r="S2" s="680"/>
      <c r="T2" s="680"/>
      <c r="U2" s="680"/>
      <c r="V2" s="680"/>
      <c r="W2" s="680"/>
      <c r="X2" s="680"/>
      <c r="Y2" s="680"/>
      <c r="Z2" s="680"/>
      <c r="AA2" s="680"/>
      <c r="AB2" s="680"/>
      <c r="AC2" s="680"/>
      <c r="AD2" s="680"/>
      <c r="AE2" s="680"/>
      <c r="AF2" s="680"/>
      <c r="AG2" s="680"/>
      <c r="AH2" s="680"/>
      <c r="AI2" s="680"/>
      <c r="AJ2" s="680"/>
      <c r="AK2" s="680"/>
      <c r="AL2" s="680"/>
    </row>
    <row r="3" spans="1:38" ht="30" customHeight="1" thickBot="1" x14ac:dyDescent="0.3">
      <c r="B3" s="666" t="s">
        <v>2</v>
      </c>
      <c r="C3" s="666"/>
      <c r="D3" s="666"/>
      <c r="E3" s="666"/>
      <c r="F3" s="666"/>
      <c r="G3" s="473" t="s">
        <v>505</v>
      </c>
      <c r="H3" s="473" t="s">
        <v>504</v>
      </c>
      <c r="I3" s="473" t="s">
        <v>503</v>
      </c>
      <c r="J3" s="473" t="s">
        <v>506</v>
      </c>
      <c r="K3" s="536" t="s">
        <v>505</v>
      </c>
      <c r="L3" s="536" t="s">
        <v>546</v>
      </c>
      <c r="O3" s="682" t="s">
        <v>2</v>
      </c>
      <c r="P3" s="683"/>
      <c r="Q3" s="683"/>
      <c r="R3" s="683"/>
      <c r="S3" s="684"/>
      <c r="T3" s="579" t="s">
        <v>560</v>
      </c>
      <c r="U3" s="580" t="s">
        <v>561</v>
      </c>
      <c r="V3" s="581" t="s">
        <v>559</v>
      </c>
      <c r="W3" s="579" t="s">
        <v>550</v>
      </c>
      <c r="X3" s="580" t="s">
        <v>551</v>
      </c>
      <c r="Y3" s="581" t="s">
        <v>555</v>
      </c>
      <c r="Z3" s="579" t="s">
        <v>552</v>
      </c>
      <c r="AA3" s="580" t="s">
        <v>553</v>
      </c>
      <c r="AB3" s="581" t="s">
        <v>556</v>
      </c>
      <c r="AC3" s="579" t="s">
        <v>554</v>
      </c>
      <c r="AD3" s="580" t="s">
        <v>562</v>
      </c>
      <c r="AE3" s="581" t="s">
        <v>557</v>
      </c>
      <c r="AF3" s="588" t="s">
        <v>78</v>
      </c>
      <c r="AG3" s="589" t="s">
        <v>558</v>
      </c>
      <c r="AH3" s="580" t="s">
        <v>565</v>
      </c>
      <c r="AI3" s="580" t="s">
        <v>563</v>
      </c>
      <c r="AJ3" s="590" t="s">
        <v>564</v>
      </c>
      <c r="AK3" s="689" t="s">
        <v>566</v>
      </c>
      <c r="AL3" s="690"/>
    </row>
    <row r="4" spans="1:38" ht="20.100000000000001" customHeight="1" x14ac:dyDescent="0.25">
      <c r="B4" s="662" t="s">
        <v>49</v>
      </c>
      <c r="C4" s="662"/>
      <c r="D4" s="662"/>
      <c r="E4" s="662"/>
      <c r="F4" s="662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7">
        <f>G4*0.97</f>
        <v>28.022222222222222</v>
      </c>
      <c r="L4" s="537">
        <f>I4*0.97</f>
        <v>25.22</v>
      </c>
      <c r="N4" s="548"/>
      <c r="O4" s="667" t="s">
        <v>49</v>
      </c>
      <c r="P4" s="668"/>
      <c r="Q4" s="668"/>
      <c r="R4" s="668"/>
      <c r="S4" s="669"/>
      <c r="T4" s="577"/>
      <c r="U4" s="551"/>
      <c r="V4" s="578">
        <f>IF((AF4+AG4) &gt; (W4+Z4+AC4), IF(T4 &gt; AF4, AF4, T4),0)</f>
        <v>0</v>
      </c>
      <c r="W4" s="577"/>
      <c r="X4" s="554"/>
      <c r="Y4" s="578">
        <f>IF((AF4+AG4) &gt; (Z4+AC4),IF(V4 &gt; 0, IF(AF4 - V4 &gt; 0, IF(AF4 - V4 &gt; W4, W4, AF4 - V4),0), IF(AF4  &gt; W4, W4, AF4)),0)</f>
        <v>0</v>
      </c>
      <c r="Z4" s="577">
        <v>36</v>
      </c>
      <c r="AA4" s="554">
        <v>24.23</v>
      </c>
      <c r="AB4" s="578">
        <f>IF((AF4+AG4) &gt; (AC4),IF(OR(Y4 &gt; 0,V4 &gt; 0), IF(AF4 - V4 - Y4 &gt; 0, IF(AF4 - V4 - Y4 &gt; Z4, Z4, AF4 - Y4 - V4),0), IF(AF4  &gt; Z4, Z4, AF4)),0)</f>
        <v>24</v>
      </c>
      <c r="AC4" s="577">
        <v>20</v>
      </c>
      <c r="AD4" s="554">
        <v>19.73</v>
      </c>
      <c r="AE4" s="578">
        <f>IF((AF4+AG4) &gt; 0,IF(OR(Y4 &gt; 0,V4 &gt; 0,AB4 &gt; 0), IF(AF4 - V4 - Y4 - AB4 &gt; 0, IF(AF4 - V4 - Y4 - AB4 &gt; AC4, AC4, AF4 - Y4 - V4 - AB4),0), IF(AF4  &gt; AC4, AC4, AF4)),0)</f>
        <v>0</v>
      </c>
      <c r="AF4" s="569">
        <v>24</v>
      </c>
      <c r="AG4" s="554">
        <v>32</v>
      </c>
      <c r="AH4" s="542" t="str">
        <f>IF(OR((T4+W4+Z4+AC4) &gt;= (AF4+AG4), AF4 = 0), "YA", "MAS")</f>
        <v>YA</v>
      </c>
      <c r="AI4" s="558">
        <f>AE4*AD4+AB4*AA4+Y4*X4+V4*U4</f>
        <v>581.52</v>
      </c>
      <c r="AJ4" s="570">
        <v>621.91999999999996</v>
      </c>
      <c r="AK4" s="687">
        <f>AJ4-AI4</f>
        <v>40.399999999999977</v>
      </c>
      <c r="AL4" s="688"/>
    </row>
    <row r="5" spans="1:38" ht="20.100000000000001" customHeight="1" x14ac:dyDescent="0.25">
      <c r="B5" s="662" t="s">
        <v>56</v>
      </c>
      <c r="C5" s="662"/>
      <c r="D5" s="662"/>
      <c r="E5" s="662"/>
      <c r="F5" s="662"/>
      <c r="G5" s="175">
        <f t="shared" ref="G5:G27" si="0">I5/0.9</f>
        <v>14.444444444444445</v>
      </c>
      <c r="H5" s="175">
        <f t="shared" ref="H5:H27" si="1">G5*1.16</f>
        <v>16.755555555555553</v>
      </c>
      <c r="I5" s="175">
        <v>13</v>
      </c>
      <c r="J5" s="175">
        <f t="shared" ref="J5:J27" si="2">I5*1.16</f>
        <v>15.079999999999998</v>
      </c>
      <c r="K5" s="537">
        <f t="shared" ref="K5:K27" si="3">G5*0.97</f>
        <v>14.011111111111111</v>
      </c>
      <c r="L5" s="537">
        <f t="shared" ref="L5:L27" si="4">I5*0.97</f>
        <v>12.61</v>
      </c>
      <c r="N5" s="548"/>
      <c r="O5" s="670" t="s">
        <v>56</v>
      </c>
      <c r="P5" s="662"/>
      <c r="Q5" s="662"/>
      <c r="R5" s="662"/>
      <c r="S5" s="671"/>
      <c r="T5" s="563"/>
      <c r="U5" s="552"/>
      <c r="V5" s="564">
        <f t="shared" ref="V5:V27" si="5">IF((AF5+AG5) &gt; (W5+Z5+AC5), IF(T5 &gt; AF5, AF5, T5),0)</f>
        <v>0</v>
      </c>
      <c r="W5" s="563"/>
      <c r="X5" s="555"/>
      <c r="Y5" s="564">
        <f t="shared" ref="Y5:Y27" si="6">IF((AF5+AG5) &gt; (Z5+AC5),IF(V5 &gt; 0, IF(AF5 - V5 &gt; 0, IF(AF5 - V5 &gt; W5, W5, AF5 - V5),0), IF(AF5  &gt; W5, W5, AF5)),0)</f>
        <v>0</v>
      </c>
      <c r="Z5" s="563">
        <v>40</v>
      </c>
      <c r="AA5" s="555">
        <v>9.2200000000000006</v>
      </c>
      <c r="AB5" s="564">
        <f t="shared" ref="AB5:AB27" si="7">IF((AF5+AG5) &gt; (AC5),IF(OR(Y5 &gt; 0,V5 &gt; 0), IF(AF5 - V5 - Y5 &gt; 0, IF(AF5 - V5 - Y5 &gt; Z5, Z5, AF5 - Y5 - V5),0), IF(AF5  &gt; Z5, Z5, AF5)),0)</f>
        <v>2</v>
      </c>
      <c r="AC5" s="563">
        <v>20</v>
      </c>
      <c r="AD5" s="555">
        <v>9.5399999999999991</v>
      </c>
      <c r="AE5" s="564">
        <f t="shared" ref="AE5:AE27" si="8">IF((AF5+AG5) &gt; 0,IF(OR(Y5 &gt; 0,V5 &gt; 0,AB5 &gt; 0), IF(AF5 - V5 - Y5 - AB5 &gt; 0, IF(AF5 - V5 - Y5 - AB5 &gt; AC5, AC5, AF5 - Y5 - V5 - AB5),0), IF(AF5  &gt; AC5, AC5, AF5)),0)</f>
        <v>0</v>
      </c>
      <c r="AF5" s="571">
        <v>2</v>
      </c>
      <c r="AG5" s="555">
        <v>39</v>
      </c>
      <c r="AH5" s="542" t="str">
        <f t="shared" ref="AH5:AH27" si="9">IF(OR((T5+W5+Z5+AC5) &gt;= (AF5+AG5), AF5 = 0), "YA", "MAS")</f>
        <v>YA</v>
      </c>
      <c r="AI5" s="558">
        <f t="shared" ref="AI5:AI27" si="10">AE5*AD5+AB5*AA5+Y5*X5+V5*U5</f>
        <v>18.440000000000001</v>
      </c>
      <c r="AJ5" s="572">
        <v>26</v>
      </c>
      <c r="AK5" s="672">
        <f t="shared" ref="AK5:AK27" si="11">AJ5-AI5</f>
        <v>7.5599999999999987</v>
      </c>
      <c r="AL5" s="673"/>
    </row>
    <row r="6" spans="1:38" ht="20.100000000000001" customHeight="1" x14ac:dyDescent="0.25">
      <c r="B6" s="662" t="s">
        <v>50</v>
      </c>
      <c r="C6" s="662"/>
      <c r="D6" s="662"/>
      <c r="E6" s="662"/>
      <c r="F6" s="662"/>
      <c r="G6" s="175">
        <f t="shared" si="0"/>
        <v>7.7777777777777777</v>
      </c>
      <c r="H6" s="175">
        <f t="shared" si="1"/>
        <v>9.0222222222222221</v>
      </c>
      <c r="I6" s="175">
        <v>7</v>
      </c>
      <c r="J6" s="175">
        <f t="shared" si="2"/>
        <v>8.1199999999999992</v>
      </c>
      <c r="K6" s="537">
        <f t="shared" si="3"/>
        <v>7.5444444444444443</v>
      </c>
      <c r="L6" s="537">
        <f t="shared" si="4"/>
        <v>6.79</v>
      </c>
      <c r="N6" s="548"/>
      <c r="O6" s="670" t="s">
        <v>50</v>
      </c>
      <c r="P6" s="662"/>
      <c r="Q6" s="662"/>
      <c r="R6" s="662"/>
      <c r="S6" s="671"/>
      <c r="T6" s="563"/>
      <c r="U6" s="552"/>
      <c r="V6" s="564">
        <f t="shared" si="5"/>
        <v>0</v>
      </c>
      <c r="W6" s="563"/>
      <c r="X6" s="555"/>
      <c r="Y6" s="564">
        <f t="shared" si="6"/>
        <v>0</v>
      </c>
      <c r="Z6" s="563"/>
      <c r="AA6" s="555"/>
      <c r="AB6" s="564">
        <f t="shared" si="7"/>
        <v>0</v>
      </c>
      <c r="AC6" s="563">
        <v>24</v>
      </c>
      <c r="AD6" s="555">
        <v>5.59</v>
      </c>
      <c r="AE6" s="564">
        <f t="shared" si="8"/>
        <v>1</v>
      </c>
      <c r="AF6" s="571">
        <v>1</v>
      </c>
      <c r="AG6" s="555">
        <v>17</v>
      </c>
      <c r="AH6" s="542" t="str">
        <f t="shared" si="9"/>
        <v>YA</v>
      </c>
      <c r="AI6" s="558">
        <f t="shared" si="10"/>
        <v>5.59</v>
      </c>
      <c r="AJ6" s="572">
        <v>7</v>
      </c>
      <c r="AK6" s="672">
        <f t="shared" si="11"/>
        <v>1.4100000000000001</v>
      </c>
      <c r="AL6" s="673"/>
    </row>
    <row r="7" spans="1:38" ht="20.100000000000001" customHeight="1" x14ac:dyDescent="0.25">
      <c r="B7" s="662" t="s">
        <v>7</v>
      </c>
      <c r="C7" s="662"/>
      <c r="D7" s="662"/>
      <c r="E7" s="662"/>
      <c r="F7" s="662"/>
      <c r="G7" s="175">
        <f t="shared" si="0"/>
        <v>33.333333333333336</v>
      </c>
      <c r="H7" s="175">
        <f t="shared" si="1"/>
        <v>38.666666666666664</v>
      </c>
      <c r="I7" s="175">
        <v>30</v>
      </c>
      <c r="J7" s="175">
        <f t="shared" si="2"/>
        <v>34.799999999999997</v>
      </c>
      <c r="K7" s="537">
        <f t="shared" si="3"/>
        <v>32.333333333333336</v>
      </c>
      <c r="L7" s="537">
        <f t="shared" si="4"/>
        <v>29.099999999999998</v>
      </c>
      <c r="N7" s="548"/>
      <c r="O7" s="670" t="s">
        <v>7</v>
      </c>
      <c r="P7" s="662"/>
      <c r="Q7" s="662"/>
      <c r="R7" s="662"/>
      <c r="S7" s="671"/>
      <c r="T7" s="563"/>
      <c r="U7" s="552"/>
      <c r="V7" s="564">
        <f t="shared" si="5"/>
        <v>0</v>
      </c>
      <c r="W7" s="563"/>
      <c r="X7" s="555"/>
      <c r="Y7" s="564">
        <f t="shared" si="6"/>
        <v>0</v>
      </c>
      <c r="Z7" s="563">
        <v>20</v>
      </c>
      <c r="AA7" s="555">
        <v>27.99</v>
      </c>
      <c r="AB7" s="564">
        <f t="shared" si="7"/>
        <v>7</v>
      </c>
      <c r="AC7" s="563">
        <v>20</v>
      </c>
      <c r="AD7" s="553">
        <v>24.129629629629626</v>
      </c>
      <c r="AE7" s="564">
        <f t="shared" si="8"/>
        <v>0</v>
      </c>
      <c r="AF7" s="571">
        <v>7</v>
      </c>
      <c r="AG7" s="555">
        <v>21</v>
      </c>
      <c r="AH7" s="542" t="str">
        <f t="shared" si="9"/>
        <v>YA</v>
      </c>
      <c r="AI7" s="558">
        <f t="shared" si="10"/>
        <v>195.92999999999998</v>
      </c>
      <c r="AJ7" s="572">
        <v>210</v>
      </c>
      <c r="AK7" s="672">
        <f t="shared" si="11"/>
        <v>14.070000000000022</v>
      </c>
      <c r="AL7" s="673"/>
    </row>
    <row r="8" spans="1:38" ht="20.100000000000001" customHeight="1" x14ac:dyDescent="0.25">
      <c r="B8" s="662" t="s">
        <v>6</v>
      </c>
      <c r="C8" s="662"/>
      <c r="D8" s="662"/>
      <c r="E8" s="662"/>
      <c r="F8" s="662"/>
      <c r="G8" s="175">
        <f t="shared" si="0"/>
        <v>12.222222222222221</v>
      </c>
      <c r="H8" s="175">
        <f t="shared" si="1"/>
        <v>14.177777777777775</v>
      </c>
      <c r="I8" s="175">
        <v>11</v>
      </c>
      <c r="J8" s="175">
        <f t="shared" si="2"/>
        <v>12.76</v>
      </c>
      <c r="K8" s="537">
        <f t="shared" si="3"/>
        <v>11.855555555555554</v>
      </c>
      <c r="L8" s="537">
        <f t="shared" si="4"/>
        <v>10.67</v>
      </c>
      <c r="N8" s="548"/>
      <c r="O8" s="670" t="s">
        <v>6</v>
      </c>
      <c r="P8" s="662"/>
      <c r="Q8" s="662"/>
      <c r="R8" s="662"/>
      <c r="S8" s="671"/>
      <c r="T8" s="563"/>
      <c r="U8" s="552"/>
      <c r="V8" s="564">
        <f t="shared" si="5"/>
        <v>0</v>
      </c>
      <c r="W8" s="563"/>
      <c r="X8" s="555"/>
      <c r="Y8" s="564">
        <f t="shared" si="6"/>
        <v>0</v>
      </c>
      <c r="Z8" s="563">
        <v>20</v>
      </c>
      <c r="AA8" s="555">
        <v>7.96</v>
      </c>
      <c r="AB8" s="564">
        <f t="shared" si="7"/>
        <v>1</v>
      </c>
      <c r="AC8" s="563">
        <v>20</v>
      </c>
      <c r="AD8" s="553">
        <v>8.231481481481481</v>
      </c>
      <c r="AE8" s="564">
        <f t="shared" si="8"/>
        <v>0</v>
      </c>
      <c r="AF8" s="571">
        <v>1</v>
      </c>
      <c r="AG8" s="555">
        <v>33</v>
      </c>
      <c r="AH8" s="542" t="str">
        <f t="shared" si="9"/>
        <v>YA</v>
      </c>
      <c r="AI8" s="558">
        <f t="shared" si="10"/>
        <v>7.96</v>
      </c>
      <c r="AJ8" s="572">
        <v>11</v>
      </c>
      <c r="AK8" s="672">
        <f t="shared" si="11"/>
        <v>3.04</v>
      </c>
      <c r="AL8" s="673"/>
    </row>
    <row r="9" spans="1:38" ht="20.100000000000001" customHeight="1" x14ac:dyDescent="0.25">
      <c r="B9" s="662" t="s">
        <v>305</v>
      </c>
      <c r="C9" s="662"/>
      <c r="D9" s="662"/>
      <c r="E9" s="662"/>
      <c r="F9" s="662"/>
      <c r="G9" s="175">
        <f t="shared" si="0"/>
        <v>44.444444444444443</v>
      </c>
      <c r="H9" s="175">
        <f t="shared" si="1"/>
        <v>51.55555555555555</v>
      </c>
      <c r="I9" s="175">
        <v>40</v>
      </c>
      <c r="J9" s="175">
        <f t="shared" si="2"/>
        <v>46.4</v>
      </c>
      <c r="K9" s="537">
        <f t="shared" si="3"/>
        <v>43.111111111111107</v>
      </c>
      <c r="L9" s="537">
        <f t="shared" si="4"/>
        <v>38.799999999999997</v>
      </c>
      <c r="N9" s="548"/>
      <c r="O9" s="670" t="s">
        <v>305</v>
      </c>
      <c r="P9" s="662"/>
      <c r="Q9" s="662"/>
      <c r="R9" s="662"/>
      <c r="S9" s="671"/>
      <c r="T9" s="563">
        <v>10</v>
      </c>
      <c r="U9" s="553">
        <v>29.953703703703702</v>
      </c>
      <c r="V9" s="564">
        <f t="shared" si="5"/>
        <v>10</v>
      </c>
      <c r="W9" s="563">
        <v>5</v>
      </c>
      <c r="X9" s="555">
        <v>38</v>
      </c>
      <c r="Y9" s="564">
        <f t="shared" si="6"/>
        <v>5</v>
      </c>
      <c r="Z9" s="563">
        <v>5</v>
      </c>
      <c r="AA9" s="555">
        <v>34.799999999999997</v>
      </c>
      <c r="AB9" s="564">
        <f t="shared" si="7"/>
        <v>2</v>
      </c>
      <c r="AC9" s="563">
        <v>20</v>
      </c>
      <c r="AD9" s="555">
        <v>28.29</v>
      </c>
      <c r="AE9" s="564">
        <f t="shared" si="8"/>
        <v>0</v>
      </c>
      <c r="AF9" s="571">
        <v>17</v>
      </c>
      <c r="AG9" s="555">
        <v>20</v>
      </c>
      <c r="AH9" s="542" t="str">
        <f t="shared" si="9"/>
        <v>YA</v>
      </c>
      <c r="AI9" s="558">
        <f t="shared" si="10"/>
        <v>559.13703703703709</v>
      </c>
      <c r="AJ9" s="572">
        <v>654</v>
      </c>
      <c r="AK9" s="672">
        <f t="shared" si="11"/>
        <v>94.862962962962911</v>
      </c>
      <c r="AL9" s="673"/>
    </row>
    <row r="10" spans="1:38" ht="20.100000000000001" customHeight="1" x14ac:dyDescent="0.25">
      <c r="B10" s="662" t="s">
        <v>53</v>
      </c>
      <c r="C10" s="662"/>
      <c r="D10" s="662"/>
      <c r="E10" s="662"/>
      <c r="F10" s="662"/>
      <c r="G10" s="175">
        <f t="shared" si="0"/>
        <v>27.777777777777779</v>
      </c>
      <c r="H10" s="175">
        <f t="shared" si="1"/>
        <v>32.222222222222221</v>
      </c>
      <c r="I10" s="175">
        <v>25</v>
      </c>
      <c r="J10" s="175">
        <f t="shared" si="2"/>
        <v>28.999999999999996</v>
      </c>
      <c r="K10" s="537">
        <f t="shared" si="3"/>
        <v>26.944444444444443</v>
      </c>
      <c r="L10" s="537">
        <f t="shared" si="4"/>
        <v>24.25</v>
      </c>
      <c r="N10" s="548"/>
      <c r="O10" s="670" t="s">
        <v>53</v>
      </c>
      <c r="P10" s="662"/>
      <c r="Q10" s="662"/>
      <c r="R10" s="662"/>
      <c r="S10" s="671"/>
      <c r="T10" s="563"/>
      <c r="U10" s="552"/>
      <c r="V10" s="564">
        <f t="shared" si="5"/>
        <v>0</v>
      </c>
      <c r="W10" s="563"/>
      <c r="X10" s="555"/>
      <c r="Y10" s="564">
        <f t="shared" si="6"/>
        <v>0</v>
      </c>
      <c r="Z10" s="563"/>
      <c r="AA10" s="555"/>
      <c r="AB10" s="564">
        <f t="shared" si="7"/>
        <v>0</v>
      </c>
      <c r="AC10" s="563"/>
      <c r="AD10" s="553"/>
      <c r="AE10" s="564">
        <f t="shared" si="8"/>
        <v>0</v>
      </c>
      <c r="AF10" s="571">
        <v>0</v>
      </c>
      <c r="AG10" s="555">
        <v>1</v>
      </c>
      <c r="AH10" s="542" t="str">
        <f t="shared" si="9"/>
        <v>YA</v>
      </c>
      <c r="AI10" s="558">
        <f t="shared" si="10"/>
        <v>0</v>
      </c>
      <c r="AJ10" s="572">
        <v>0</v>
      </c>
      <c r="AK10" s="672">
        <f t="shared" si="11"/>
        <v>0</v>
      </c>
      <c r="AL10" s="673"/>
    </row>
    <row r="11" spans="1:38" ht="20.100000000000001" customHeight="1" x14ac:dyDescent="0.25">
      <c r="B11" s="662" t="s">
        <v>55</v>
      </c>
      <c r="C11" s="662"/>
      <c r="D11" s="662"/>
      <c r="E11" s="662"/>
      <c r="F11" s="662"/>
      <c r="G11" s="175">
        <f t="shared" si="0"/>
        <v>8.8888888888888893</v>
      </c>
      <c r="H11" s="175">
        <f t="shared" si="1"/>
        <v>10.31111111111111</v>
      </c>
      <c r="I11" s="175">
        <v>8</v>
      </c>
      <c r="J11" s="175">
        <f t="shared" si="2"/>
        <v>9.2799999999999994</v>
      </c>
      <c r="K11" s="537">
        <f t="shared" si="3"/>
        <v>8.6222222222222218</v>
      </c>
      <c r="L11" s="537">
        <f t="shared" si="4"/>
        <v>7.76</v>
      </c>
      <c r="N11" s="548"/>
      <c r="O11" s="670" t="s">
        <v>55</v>
      </c>
      <c r="P11" s="662"/>
      <c r="Q11" s="662"/>
      <c r="R11" s="662"/>
      <c r="S11" s="671"/>
      <c r="T11" s="563"/>
      <c r="U11" s="552"/>
      <c r="V11" s="564">
        <f t="shared" si="5"/>
        <v>0</v>
      </c>
      <c r="W11" s="563">
        <v>24</v>
      </c>
      <c r="X11" s="555">
        <v>6.61</v>
      </c>
      <c r="Y11" s="564">
        <f t="shared" si="6"/>
        <v>2</v>
      </c>
      <c r="Z11" s="563">
        <v>12</v>
      </c>
      <c r="AA11" s="555">
        <v>5.7</v>
      </c>
      <c r="AB11" s="564">
        <f t="shared" si="7"/>
        <v>0</v>
      </c>
      <c r="AC11" s="563">
        <v>12</v>
      </c>
      <c r="AD11" s="553">
        <v>5.7037037037037033</v>
      </c>
      <c r="AE11" s="564">
        <f t="shared" si="8"/>
        <v>0</v>
      </c>
      <c r="AF11" s="571">
        <v>2</v>
      </c>
      <c r="AG11" s="555">
        <v>32</v>
      </c>
      <c r="AH11" s="542" t="str">
        <f t="shared" si="9"/>
        <v>YA</v>
      </c>
      <c r="AI11" s="558">
        <f t="shared" si="10"/>
        <v>13.22</v>
      </c>
      <c r="AJ11" s="572">
        <v>16</v>
      </c>
      <c r="AK11" s="672">
        <f t="shared" si="11"/>
        <v>2.7799999999999994</v>
      </c>
      <c r="AL11" s="673"/>
    </row>
    <row r="12" spans="1:38" ht="20.100000000000001" customHeight="1" x14ac:dyDescent="0.25">
      <c r="B12" s="662" t="s">
        <v>5</v>
      </c>
      <c r="C12" s="662"/>
      <c r="D12" s="662"/>
      <c r="E12" s="662"/>
      <c r="F12" s="662"/>
      <c r="G12" s="175">
        <f t="shared" si="0"/>
        <v>43.333333333333336</v>
      </c>
      <c r="H12" s="175">
        <f t="shared" si="1"/>
        <v>50.266666666666666</v>
      </c>
      <c r="I12" s="175">
        <v>39</v>
      </c>
      <c r="J12" s="175">
        <f t="shared" si="2"/>
        <v>45.239999999999995</v>
      </c>
      <c r="K12" s="537">
        <f t="shared" si="3"/>
        <v>42.033333333333331</v>
      </c>
      <c r="L12" s="537">
        <f t="shared" si="4"/>
        <v>37.83</v>
      </c>
      <c r="N12" s="548"/>
      <c r="O12" s="670" t="s">
        <v>5</v>
      </c>
      <c r="P12" s="662"/>
      <c r="Q12" s="662"/>
      <c r="R12" s="662"/>
      <c r="S12" s="671"/>
      <c r="T12" s="563"/>
      <c r="U12" s="552"/>
      <c r="V12" s="564">
        <f t="shared" si="5"/>
        <v>0</v>
      </c>
      <c r="W12" s="563"/>
      <c r="X12" s="555"/>
      <c r="Y12" s="564">
        <f t="shared" si="6"/>
        <v>0</v>
      </c>
      <c r="Z12" s="563">
        <v>60</v>
      </c>
      <c r="AA12" s="553">
        <v>31.27</v>
      </c>
      <c r="AB12" s="564">
        <f t="shared" si="7"/>
        <v>24</v>
      </c>
      <c r="AC12" s="563">
        <v>20</v>
      </c>
      <c r="AD12" s="553">
        <v>29.53</v>
      </c>
      <c r="AE12" s="564">
        <f t="shared" si="8"/>
        <v>0</v>
      </c>
      <c r="AF12" s="571">
        <v>24</v>
      </c>
      <c r="AG12" s="555">
        <v>37</v>
      </c>
      <c r="AH12" s="542" t="str">
        <f t="shared" si="9"/>
        <v>YA</v>
      </c>
      <c r="AI12" s="558">
        <f t="shared" si="10"/>
        <v>750.48</v>
      </c>
      <c r="AJ12" s="572">
        <v>892.93</v>
      </c>
      <c r="AK12" s="672">
        <f t="shared" si="11"/>
        <v>142.44999999999993</v>
      </c>
      <c r="AL12" s="673"/>
    </row>
    <row r="13" spans="1:38" ht="20.100000000000001" customHeight="1" x14ac:dyDescent="0.25">
      <c r="B13" s="662" t="s">
        <v>4</v>
      </c>
      <c r="C13" s="662"/>
      <c r="D13" s="662"/>
      <c r="E13" s="662"/>
      <c r="F13" s="662"/>
      <c r="G13" s="175">
        <f t="shared" si="0"/>
        <v>16.666666666666668</v>
      </c>
      <c r="H13" s="175">
        <f t="shared" si="1"/>
        <v>19.333333333333332</v>
      </c>
      <c r="I13" s="175">
        <v>15</v>
      </c>
      <c r="J13" s="175">
        <f t="shared" si="2"/>
        <v>17.399999999999999</v>
      </c>
      <c r="K13" s="537">
        <f t="shared" si="3"/>
        <v>16.166666666666668</v>
      </c>
      <c r="L13" s="537">
        <f t="shared" si="4"/>
        <v>14.549999999999999</v>
      </c>
      <c r="N13" s="548"/>
      <c r="O13" s="670" t="s">
        <v>4</v>
      </c>
      <c r="P13" s="662"/>
      <c r="Q13" s="662"/>
      <c r="R13" s="662"/>
      <c r="S13" s="671"/>
      <c r="T13" s="563"/>
      <c r="U13" s="552"/>
      <c r="V13" s="564">
        <f t="shared" si="5"/>
        <v>0</v>
      </c>
      <c r="W13" s="563">
        <v>100</v>
      </c>
      <c r="X13" s="555">
        <v>11.32</v>
      </c>
      <c r="Y13" s="564">
        <f t="shared" si="6"/>
        <v>32</v>
      </c>
      <c r="Z13" s="563">
        <v>20</v>
      </c>
      <c r="AA13" s="553">
        <v>11.324074074074074</v>
      </c>
      <c r="AB13" s="564">
        <f t="shared" si="7"/>
        <v>0</v>
      </c>
      <c r="AC13" s="563">
        <v>40</v>
      </c>
      <c r="AD13" s="553">
        <v>10.69</v>
      </c>
      <c r="AE13" s="564">
        <f t="shared" si="8"/>
        <v>0</v>
      </c>
      <c r="AF13" s="571">
        <v>32</v>
      </c>
      <c r="AG13" s="555">
        <v>74</v>
      </c>
      <c r="AH13" s="542" t="str">
        <f t="shared" si="9"/>
        <v>YA</v>
      </c>
      <c r="AI13" s="558">
        <f t="shared" si="10"/>
        <v>362.24</v>
      </c>
      <c r="AJ13" s="572">
        <v>404.21</v>
      </c>
      <c r="AK13" s="672">
        <f t="shared" si="11"/>
        <v>41.96999999999997</v>
      </c>
      <c r="AL13" s="673"/>
    </row>
    <row r="14" spans="1:38" ht="20.100000000000001" customHeight="1" x14ac:dyDescent="0.25">
      <c r="B14" s="662" t="s">
        <v>12</v>
      </c>
      <c r="C14" s="662"/>
      <c r="D14" s="662"/>
      <c r="E14" s="662"/>
      <c r="F14" s="662"/>
      <c r="G14" s="175">
        <f t="shared" ref="G14" si="12">I14/0.9</f>
        <v>34.444444444444443</v>
      </c>
      <c r="H14" s="175">
        <f t="shared" ref="H14" si="13">G14*1.16</f>
        <v>39.955555555555549</v>
      </c>
      <c r="I14" s="175">
        <v>31</v>
      </c>
      <c r="J14" s="175">
        <f t="shared" ref="J14" si="14">I14*1.16</f>
        <v>35.96</v>
      </c>
      <c r="K14" s="537">
        <f t="shared" si="3"/>
        <v>33.411111111111111</v>
      </c>
      <c r="L14" s="537">
        <f t="shared" si="4"/>
        <v>30.07</v>
      </c>
      <c r="N14" s="548"/>
      <c r="O14" s="670" t="s">
        <v>12</v>
      </c>
      <c r="P14" s="662"/>
      <c r="Q14" s="662"/>
      <c r="R14" s="662"/>
      <c r="S14" s="671"/>
      <c r="T14" s="563"/>
      <c r="U14" s="552"/>
      <c r="V14" s="564">
        <f t="shared" si="5"/>
        <v>0</v>
      </c>
      <c r="W14" s="563"/>
      <c r="X14" s="555"/>
      <c r="Y14" s="564">
        <f t="shared" si="6"/>
        <v>0</v>
      </c>
      <c r="Z14" s="563"/>
      <c r="AA14" s="555"/>
      <c r="AB14" s="564">
        <f t="shared" si="7"/>
        <v>0</v>
      </c>
      <c r="AC14" s="563">
        <v>60</v>
      </c>
      <c r="AD14" s="553">
        <v>24.52</v>
      </c>
      <c r="AE14" s="564">
        <f t="shared" si="8"/>
        <v>0</v>
      </c>
      <c r="AF14" s="571">
        <v>0</v>
      </c>
      <c r="AG14" s="555">
        <v>60</v>
      </c>
      <c r="AH14" s="542" t="str">
        <f t="shared" si="9"/>
        <v>YA</v>
      </c>
      <c r="AI14" s="558">
        <f t="shared" si="10"/>
        <v>0</v>
      </c>
      <c r="AJ14" s="572">
        <v>0</v>
      </c>
      <c r="AK14" s="672">
        <f t="shared" si="11"/>
        <v>0</v>
      </c>
      <c r="AL14" s="673"/>
    </row>
    <row r="15" spans="1:38" ht="20.100000000000001" customHeight="1" x14ac:dyDescent="0.25">
      <c r="B15" s="662" t="s">
        <v>271</v>
      </c>
      <c r="C15" s="662"/>
      <c r="D15" s="662"/>
      <c r="E15" s="662"/>
      <c r="F15" s="662"/>
      <c r="G15" s="175">
        <f t="shared" si="0"/>
        <v>37.777777777777779</v>
      </c>
      <c r="H15" s="175">
        <f t="shared" si="1"/>
        <v>43.822222222222223</v>
      </c>
      <c r="I15" s="175">
        <v>34</v>
      </c>
      <c r="J15" s="175">
        <f t="shared" si="2"/>
        <v>39.44</v>
      </c>
      <c r="K15" s="537">
        <f t="shared" si="3"/>
        <v>36.644444444444446</v>
      </c>
      <c r="L15" s="537">
        <f t="shared" si="4"/>
        <v>32.979999999999997</v>
      </c>
      <c r="N15" s="548"/>
      <c r="O15" s="670" t="s">
        <v>271</v>
      </c>
      <c r="P15" s="662"/>
      <c r="Q15" s="662"/>
      <c r="R15" s="662"/>
      <c r="S15" s="671"/>
      <c r="T15" s="563"/>
      <c r="U15" s="555"/>
      <c r="V15" s="564">
        <f t="shared" si="5"/>
        <v>0</v>
      </c>
      <c r="W15" s="563">
        <v>120</v>
      </c>
      <c r="X15" s="555">
        <v>32.21</v>
      </c>
      <c r="Y15" s="564">
        <f t="shared" si="6"/>
        <v>0</v>
      </c>
      <c r="Z15" s="563">
        <v>250</v>
      </c>
      <c r="AA15" s="556">
        <v>27.768518518518515</v>
      </c>
      <c r="AB15" s="564">
        <f t="shared" si="7"/>
        <v>210</v>
      </c>
      <c r="AC15" s="563">
        <v>150</v>
      </c>
      <c r="AD15" s="556">
        <v>26.22</v>
      </c>
      <c r="AE15" s="564">
        <f t="shared" si="8"/>
        <v>0</v>
      </c>
      <c r="AF15" s="571">
        <v>210</v>
      </c>
      <c r="AG15" s="555">
        <v>185</v>
      </c>
      <c r="AH15" s="542" t="str">
        <f t="shared" si="9"/>
        <v>YA</v>
      </c>
      <c r="AI15" s="558">
        <f t="shared" si="10"/>
        <v>5831.3888888888887</v>
      </c>
      <c r="AJ15" s="572">
        <v>6451.68</v>
      </c>
      <c r="AK15" s="672">
        <f t="shared" si="11"/>
        <v>620.2911111111116</v>
      </c>
      <c r="AL15" s="673"/>
    </row>
    <row r="16" spans="1:38" ht="20.100000000000001" customHeight="1" x14ac:dyDescent="0.25">
      <c r="B16" s="662" t="s">
        <v>52</v>
      </c>
      <c r="C16" s="662"/>
      <c r="D16" s="662"/>
      <c r="E16" s="662"/>
      <c r="F16" s="662"/>
      <c r="G16" s="175">
        <f t="shared" si="0"/>
        <v>67.777777777777771</v>
      </c>
      <c r="H16" s="175">
        <f t="shared" si="1"/>
        <v>78.622222222222206</v>
      </c>
      <c r="I16" s="175">
        <v>61</v>
      </c>
      <c r="J16" s="175">
        <f t="shared" si="2"/>
        <v>70.759999999999991</v>
      </c>
      <c r="K16" s="537">
        <f t="shared" si="3"/>
        <v>65.74444444444444</v>
      </c>
      <c r="L16" s="537">
        <f t="shared" si="4"/>
        <v>59.17</v>
      </c>
      <c r="N16" s="548"/>
      <c r="O16" s="670" t="s">
        <v>52</v>
      </c>
      <c r="P16" s="662"/>
      <c r="Q16" s="662"/>
      <c r="R16" s="662"/>
      <c r="S16" s="671"/>
      <c r="T16" s="563"/>
      <c r="U16" s="555"/>
      <c r="V16" s="564">
        <f t="shared" si="5"/>
        <v>0</v>
      </c>
      <c r="W16" s="563"/>
      <c r="X16" s="555"/>
      <c r="Y16" s="564">
        <f t="shared" si="6"/>
        <v>0</v>
      </c>
      <c r="Z16" s="563"/>
      <c r="AA16" s="555"/>
      <c r="AB16" s="564">
        <f t="shared" si="7"/>
        <v>0</v>
      </c>
      <c r="AC16" s="563">
        <v>15</v>
      </c>
      <c r="AD16" s="556">
        <v>46.63</v>
      </c>
      <c r="AE16" s="564">
        <f t="shared" si="8"/>
        <v>3</v>
      </c>
      <c r="AF16" s="571">
        <v>3</v>
      </c>
      <c r="AG16" s="555">
        <v>8</v>
      </c>
      <c r="AH16" s="542" t="str">
        <f t="shared" si="9"/>
        <v>YA</v>
      </c>
      <c r="AI16" s="558">
        <f t="shared" si="10"/>
        <v>139.89000000000001</v>
      </c>
      <c r="AJ16" s="572">
        <v>183</v>
      </c>
      <c r="AK16" s="672">
        <f t="shared" si="11"/>
        <v>43.109999999999985</v>
      </c>
      <c r="AL16" s="673"/>
    </row>
    <row r="17" spans="2:38" ht="20.100000000000001" customHeight="1" x14ac:dyDescent="0.25">
      <c r="B17" s="662" t="s">
        <v>549</v>
      </c>
      <c r="C17" s="662"/>
      <c r="D17" s="662"/>
      <c r="E17" s="662"/>
      <c r="F17" s="662"/>
      <c r="G17" s="175">
        <f t="shared" ref="G17" si="15">I17/0.9</f>
        <v>67.777777777777771</v>
      </c>
      <c r="H17" s="175">
        <f t="shared" ref="H17" si="16">G17*1.16</f>
        <v>78.622222222222206</v>
      </c>
      <c r="I17" s="175">
        <v>61</v>
      </c>
      <c r="J17" s="175">
        <f t="shared" ref="J17" si="17">I17*1.16</f>
        <v>70.759999999999991</v>
      </c>
      <c r="K17" s="537"/>
      <c r="L17" s="537"/>
      <c r="N17" s="548"/>
      <c r="O17" s="670" t="s">
        <v>549</v>
      </c>
      <c r="P17" s="662"/>
      <c r="Q17" s="662"/>
      <c r="R17" s="662"/>
      <c r="S17" s="671"/>
      <c r="T17" s="563"/>
      <c r="U17" s="555"/>
      <c r="V17" s="564">
        <f t="shared" si="5"/>
        <v>0</v>
      </c>
      <c r="W17" s="563"/>
      <c r="X17" s="555"/>
      <c r="Y17" s="564">
        <f t="shared" si="6"/>
        <v>0</v>
      </c>
      <c r="Z17" s="563"/>
      <c r="AA17" s="555"/>
      <c r="AB17" s="564">
        <f t="shared" si="7"/>
        <v>0</v>
      </c>
      <c r="AC17" s="563"/>
      <c r="AD17" s="556"/>
      <c r="AE17" s="564">
        <f t="shared" si="8"/>
        <v>0</v>
      </c>
      <c r="AF17" s="571">
        <v>0</v>
      </c>
      <c r="AG17" s="555">
        <v>0</v>
      </c>
      <c r="AH17" s="542" t="str">
        <f t="shared" si="9"/>
        <v>YA</v>
      </c>
      <c r="AI17" s="558">
        <f t="shared" si="10"/>
        <v>0</v>
      </c>
      <c r="AJ17" s="572">
        <v>0</v>
      </c>
      <c r="AK17" s="672">
        <f t="shared" si="11"/>
        <v>0</v>
      </c>
      <c r="AL17" s="673"/>
    </row>
    <row r="18" spans="2:38" ht="20.100000000000001" customHeight="1" x14ac:dyDescent="0.25">
      <c r="B18" s="662" t="s">
        <v>107</v>
      </c>
      <c r="C18" s="662"/>
      <c r="D18" s="662"/>
      <c r="E18" s="662"/>
      <c r="F18" s="662"/>
      <c r="G18" s="175" t="s">
        <v>502</v>
      </c>
      <c r="H18" s="175" t="s">
        <v>502</v>
      </c>
      <c r="I18" s="175" t="s">
        <v>502</v>
      </c>
      <c r="J18" s="175" t="s">
        <v>502</v>
      </c>
      <c r="K18" s="537" t="s">
        <v>502</v>
      </c>
      <c r="L18" s="537" t="s">
        <v>502</v>
      </c>
      <c r="N18" s="548"/>
      <c r="O18" s="670" t="s">
        <v>107</v>
      </c>
      <c r="P18" s="662"/>
      <c r="Q18" s="662"/>
      <c r="R18" s="662"/>
      <c r="S18" s="671"/>
      <c r="T18" s="563"/>
      <c r="U18" s="555"/>
      <c r="V18" s="564">
        <f t="shared" si="5"/>
        <v>0</v>
      </c>
      <c r="W18" s="563"/>
      <c r="X18" s="555"/>
      <c r="Y18" s="564">
        <f t="shared" si="6"/>
        <v>0</v>
      </c>
      <c r="Z18" s="563"/>
      <c r="AA18" s="555"/>
      <c r="AB18" s="564">
        <f t="shared" si="7"/>
        <v>0</v>
      </c>
      <c r="AC18" s="563"/>
      <c r="AD18" s="556"/>
      <c r="AE18" s="564">
        <f t="shared" si="8"/>
        <v>0</v>
      </c>
      <c r="AF18" s="571">
        <v>0</v>
      </c>
      <c r="AG18" s="555">
        <v>0</v>
      </c>
      <c r="AH18" s="542" t="str">
        <f t="shared" si="9"/>
        <v>YA</v>
      </c>
      <c r="AI18" s="558">
        <f t="shared" si="10"/>
        <v>0</v>
      </c>
      <c r="AJ18" s="572">
        <v>0</v>
      </c>
      <c r="AK18" s="672">
        <f t="shared" si="11"/>
        <v>0</v>
      </c>
      <c r="AL18" s="673"/>
    </row>
    <row r="19" spans="2:38" ht="20.100000000000001" customHeight="1" x14ac:dyDescent="0.25">
      <c r="B19" s="662" t="s">
        <v>108</v>
      </c>
      <c r="C19" s="662"/>
      <c r="D19" s="662"/>
      <c r="E19" s="662"/>
      <c r="F19" s="662"/>
      <c r="G19" s="175" t="s">
        <v>502</v>
      </c>
      <c r="H19" s="175" t="s">
        <v>502</v>
      </c>
      <c r="I19" s="175" t="s">
        <v>502</v>
      </c>
      <c r="J19" s="175" t="s">
        <v>502</v>
      </c>
      <c r="K19" s="537" t="s">
        <v>502</v>
      </c>
      <c r="L19" s="537" t="s">
        <v>502</v>
      </c>
      <c r="N19" s="548"/>
      <c r="O19" s="670" t="s">
        <v>108</v>
      </c>
      <c r="P19" s="662"/>
      <c r="Q19" s="662"/>
      <c r="R19" s="662"/>
      <c r="S19" s="671"/>
      <c r="T19" s="563"/>
      <c r="U19" s="555"/>
      <c r="V19" s="564">
        <f t="shared" si="5"/>
        <v>0</v>
      </c>
      <c r="W19" s="563"/>
      <c r="X19" s="555"/>
      <c r="Y19" s="564">
        <f t="shared" si="6"/>
        <v>0</v>
      </c>
      <c r="Z19" s="563"/>
      <c r="AA19" s="555"/>
      <c r="AB19" s="564">
        <f t="shared" si="7"/>
        <v>0</v>
      </c>
      <c r="AC19" s="563"/>
      <c r="AD19" s="556"/>
      <c r="AE19" s="564">
        <f t="shared" si="8"/>
        <v>0</v>
      </c>
      <c r="AF19" s="571">
        <v>0</v>
      </c>
      <c r="AG19" s="555">
        <v>0</v>
      </c>
      <c r="AH19" s="542" t="str">
        <f t="shared" si="9"/>
        <v>YA</v>
      </c>
      <c r="AI19" s="558">
        <f t="shared" si="10"/>
        <v>0</v>
      </c>
      <c r="AJ19" s="572">
        <v>0</v>
      </c>
      <c r="AK19" s="672">
        <f t="shared" si="11"/>
        <v>0</v>
      </c>
      <c r="AL19" s="673"/>
    </row>
    <row r="20" spans="2:38" ht="20.100000000000001" customHeight="1" x14ac:dyDescent="0.25">
      <c r="B20" s="662" t="s">
        <v>106</v>
      </c>
      <c r="C20" s="662"/>
      <c r="D20" s="662"/>
      <c r="E20" s="662"/>
      <c r="F20" s="662"/>
      <c r="G20" s="175">
        <f t="shared" si="0"/>
        <v>127.77777777777777</v>
      </c>
      <c r="H20" s="175">
        <f t="shared" si="1"/>
        <v>148.2222222222222</v>
      </c>
      <c r="I20" s="175">
        <v>115</v>
      </c>
      <c r="J20" s="175">
        <f t="shared" si="2"/>
        <v>133.39999999999998</v>
      </c>
      <c r="K20" s="537">
        <f t="shared" si="3"/>
        <v>123.94444444444443</v>
      </c>
      <c r="L20" s="537">
        <f t="shared" si="4"/>
        <v>111.55</v>
      </c>
      <c r="N20" s="548"/>
      <c r="O20" s="670" t="s">
        <v>106</v>
      </c>
      <c r="P20" s="662"/>
      <c r="Q20" s="662"/>
      <c r="R20" s="662"/>
      <c r="S20" s="671"/>
      <c r="T20" s="563"/>
      <c r="U20" s="555"/>
      <c r="V20" s="564">
        <f t="shared" si="5"/>
        <v>0</v>
      </c>
      <c r="W20" s="563"/>
      <c r="X20" s="555"/>
      <c r="Y20" s="564">
        <f t="shared" si="6"/>
        <v>0</v>
      </c>
      <c r="Z20" s="563"/>
      <c r="AA20" s="555"/>
      <c r="AB20" s="564">
        <f t="shared" si="7"/>
        <v>0</v>
      </c>
      <c r="AC20" s="563"/>
      <c r="AD20" s="556"/>
      <c r="AE20" s="564">
        <f t="shared" si="8"/>
        <v>0</v>
      </c>
      <c r="AF20" s="571">
        <v>0</v>
      </c>
      <c r="AG20" s="555">
        <v>1</v>
      </c>
      <c r="AH20" s="542" t="str">
        <f t="shared" si="9"/>
        <v>YA</v>
      </c>
      <c r="AI20" s="558">
        <f t="shared" si="10"/>
        <v>0</v>
      </c>
      <c r="AJ20" s="572">
        <v>0</v>
      </c>
      <c r="AK20" s="672">
        <f t="shared" si="11"/>
        <v>0</v>
      </c>
      <c r="AL20" s="673"/>
    </row>
    <row r="21" spans="2:38" ht="20.100000000000001" customHeight="1" x14ac:dyDescent="0.25">
      <c r="B21" s="662" t="s">
        <v>109</v>
      </c>
      <c r="C21" s="662"/>
      <c r="D21" s="662"/>
      <c r="E21" s="662"/>
      <c r="F21" s="662"/>
      <c r="G21" s="175">
        <f t="shared" si="0"/>
        <v>127.77777777777777</v>
      </c>
      <c r="H21" s="175">
        <f t="shared" si="1"/>
        <v>148.2222222222222</v>
      </c>
      <c r="I21" s="175">
        <v>115</v>
      </c>
      <c r="J21" s="175">
        <f t="shared" si="2"/>
        <v>133.39999999999998</v>
      </c>
      <c r="K21" s="537">
        <f t="shared" si="3"/>
        <v>123.94444444444443</v>
      </c>
      <c r="L21" s="537">
        <f t="shared" si="4"/>
        <v>111.55</v>
      </c>
      <c r="N21" s="548"/>
      <c r="O21" s="670" t="s">
        <v>109</v>
      </c>
      <c r="P21" s="662"/>
      <c r="Q21" s="662"/>
      <c r="R21" s="662"/>
      <c r="S21" s="671"/>
      <c r="T21" s="563"/>
      <c r="U21" s="555"/>
      <c r="V21" s="564">
        <f t="shared" si="5"/>
        <v>0</v>
      </c>
      <c r="W21" s="563"/>
      <c r="X21" s="555"/>
      <c r="Y21" s="564">
        <f t="shared" si="6"/>
        <v>0</v>
      </c>
      <c r="Z21" s="563"/>
      <c r="AA21" s="555"/>
      <c r="AB21" s="564">
        <f t="shared" si="7"/>
        <v>0</v>
      </c>
      <c r="AC21" s="563"/>
      <c r="AD21" s="556"/>
      <c r="AE21" s="564">
        <f t="shared" si="8"/>
        <v>0</v>
      </c>
      <c r="AF21" s="571">
        <v>0</v>
      </c>
      <c r="AG21" s="555">
        <v>1</v>
      </c>
      <c r="AH21" s="542" t="str">
        <f t="shared" si="9"/>
        <v>YA</v>
      </c>
      <c r="AI21" s="558">
        <f t="shared" si="10"/>
        <v>0</v>
      </c>
      <c r="AJ21" s="572">
        <v>0</v>
      </c>
      <c r="AK21" s="672">
        <f t="shared" si="11"/>
        <v>0</v>
      </c>
      <c r="AL21" s="673"/>
    </row>
    <row r="22" spans="2:38" ht="20.100000000000001" customHeight="1" x14ac:dyDescent="0.25">
      <c r="B22" s="662" t="s">
        <v>11</v>
      </c>
      <c r="C22" s="662"/>
      <c r="D22" s="662"/>
      <c r="E22" s="662"/>
      <c r="F22" s="662"/>
      <c r="G22" s="175">
        <f t="shared" si="0"/>
        <v>117.77777777777777</v>
      </c>
      <c r="H22" s="175">
        <f t="shared" si="1"/>
        <v>136.62222222222221</v>
      </c>
      <c r="I22" s="175">
        <v>106</v>
      </c>
      <c r="J22" s="175">
        <f t="shared" si="2"/>
        <v>122.96</v>
      </c>
      <c r="K22" s="537">
        <f t="shared" si="3"/>
        <v>114.24444444444444</v>
      </c>
      <c r="L22" s="537">
        <f t="shared" si="4"/>
        <v>102.82</v>
      </c>
      <c r="N22" s="548"/>
      <c r="O22" s="670" t="s">
        <v>11</v>
      </c>
      <c r="P22" s="662"/>
      <c r="Q22" s="662"/>
      <c r="R22" s="662"/>
      <c r="S22" s="671"/>
      <c r="T22" s="563"/>
      <c r="U22" s="555"/>
      <c r="V22" s="564">
        <f t="shared" si="5"/>
        <v>0</v>
      </c>
      <c r="W22" s="563">
        <v>20</v>
      </c>
      <c r="X22" s="555">
        <v>98.34</v>
      </c>
      <c r="Y22" s="564">
        <f t="shared" si="6"/>
        <v>20</v>
      </c>
      <c r="Z22" s="563">
        <v>60</v>
      </c>
      <c r="AA22" s="556">
        <v>84.777777777777771</v>
      </c>
      <c r="AB22" s="564">
        <f t="shared" si="7"/>
        <v>12</v>
      </c>
      <c r="AC22" s="563">
        <v>10</v>
      </c>
      <c r="AD22" s="556">
        <v>80.069999999999993</v>
      </c>
      <c r="AE22" s="564">
        <f t="shared" si="8"/>
        <v>0</v>
      </c>
      <c r="AF22" s="571">
        <v>32</v>
      </c>
      <c r="AG22" s="555">
        <v>41</v>
      </c>
      <c r="AH22" s="542" t="str">
        <f t="shared" si="9"/>
        <v>YA</v>
      </c>
      <c r="AI22" s="558">
        <f t="shared" si="10"/>
        <v>2984.1333333333332</v>
      </c>
      <c r="AJ22" s="572">
        <v>3375.93</v>
      </c>
      <c r="AK22" s="672">
        <f t="shared" si="11"/>
        <v>391.79666666666662</v>
      </c>
      <c r="AL22" s="673"/>
    </row>
    <row r="23" spans="2:38" ht="20.100000000000001" customHeight="1" x14ac:dyDescent="0.25">
      <c r="B23" s="662" t="s">
        <v>10</v>
      </c>
      <c r="C23" s="662"/>
      <c r="D23" s="662"/>
      <c r="E23" s="662"/>
      <c r="F23" s="662"/>
      <c r="G23" s="175">
        <f t="shared" si="0"/>
        <v>34.444444444444443</v>
      </c>
      <c r="H23" s="175">
        <f t="shared" si="1"/>
        <v>39.955555555555549</v>
      </c>
      <c r="I23" s="175">
        <v>31</v>
      </c>
      <c r="J23" s="175">
        <f t="shared" si="2"/>
        <v>35.96</v>
      </c>
      <c r="K23" s="537">
        <f t="shared" si="3"/>
        <v>33.411111111111111</v>
      </c>
      <c r="L23" s="537">
        <f t="shared" si="4"/>
        <v>30.07</v>
      </c>
      <c r="N23" s="548"/>
      <c r="O23" s="670" t="s">
        <v>10</v>
      </c>
      <c r="P23" s="662"/>
      <c r="Q23" s="662"/>
      <c r="R23" s="662"/>
      <c r="S23" s="671"/>
      <c r="T23" s="563"/>
      <c r="U23" s="555"/>
      <c r="V23" s="564">
        <f t="shared" si="5"/>
        <v>0</v>
      </c>
      <c r="W23" s="563"/>
      <c r="X23" s="555"/>
      <c r="Y23" s="564">
        <f t="shared" si="6"/>
        <v>0</v>
      </c>
      <c r="Z23" s="563">
        <v>60</v>
      </c>
      <c r="AA23" s="556">
        <v>24.94</v>
      </c>
      <c r="AB23" s="564">
        <f t="shared" si="7"/>
        <v>18</v>
      </c>
      <c r="AC23" s="563">
        <v>20</v>
      </c>
      <c r="AD23" s="556">
        <v>23.56</v>
      </c>
      <c r="AE23" s="564">
        <f t="shared" si="8"/>
        <v>0</v>
      </c>
      <c r="AF23" s="571">
        <v>18</v>
      </c>
      <c r="AG23" s="555">
        <v>17</v>
      </c>
      <c r="AH23" s="542" t="str">
        <f t="shared" si="9"/>
        <v>YA</v>
      </c>
      <c r="AI23" s="558">
        <f t="shared" si="10"/>
        <v>448.92</v>
      </c>
      <c r="AJ23" s="572">
        <v>539.37</v>
      </c>
      <c r="AK23" s="672">
        <f t="shared" si="11"/>
        <v>90.449999999999989</v>
      </c>
      <c r="AL23" s="673"/>
    </row>
    <row r="24" spans="2:38" ht="20.100000000000001" customHeight="1" x14ac:dyDescent="0.25">
      <c r="B24" s="662" t="s">
        <v>9</v>
      </c>
      <c r="C24" s="662"/>
      <c r="D24" s="662"/>
      <c r="E24" s="662"/>
      <c r="F24" s="662"/>
      <c r="G24" s="175">
        <f t="shared" si="0"/>
        <v>33.333333333333336</v>
      </c>
      <c r="H24" s="175">
        <f t="shared" si="1"/>
        <v>38.666666666666664</v>
      </c>
      <c r="I24" s="175">
        <v>30</v>
      </c>
      <c r="J24" s="175">
        <f t="shared" si="2"/>
        <v>34.799999999999997</v>
      </c>
      <c r="K24" s="537">
        <f t="shared" si="3"/>
        <v>32.333333333333336</v>
      </c>
      <c r="L24" s="537">
        <f t="shared" si="4"/>
        <v>29.099999999999998</v>
      </c>
      <c r="N24" s="548"/>
      <c r="O24" s="670" t="s">
        <v>9</v>
      </c>
      <c r="P24" s="662"/>
      <c r="Q24" s="662"/>
      <c r="R24" s="662"/>
      <c r="S24" s="671"/>
      <c r="T24" s="563"/>
      <c r="U24" s="555"/>
      <c r="V24" s="564">
        <f t="shared" si="5"/>
        <v>0</v>
      </c>
      <c r="W24" s="563">
        <v>28</v>
      </c>
      <c r="X24" s="555">
        <v>23.13</v>
      </c>
      <c r="Y24" s="564">
        <f t="shared" si="6"/>
        <v>28</v>
      </c>
      <c r="Z24" s="563">
        <v>36</v>
      </c>
      <c r="AA24" s="556">
        <v>27.77</v>
      </c>
      <c r="AB24" s="564">
        <f t="shared" si="7"/>
        <v>18</v>
      </c>
      <c r="AC24" s="563">
        <v>32</v>
      </c>
      <c r="AD24" s="556">
        <v>22.61</v>
      </c>
      <c r="AE24" s="564">
        <f t="shared" si="8"/>
        <v>0</v>
      </c>
      <c r="AF24" s="571">
        <v>46</v>
      </c>
      <c r="AG24" s="555">
        <v>48</v>
      </c>
      <c r="AH24" s="542" t="str">
        <f t="shared" si="9"/>
        <v>YA</v>
      </c>
      <c r="AI24" s="558">
        <f t="shared" si="10"/>
        <v>1147.5</v>
      </c>
      <c r="AJ24" s="572">
        <v>1341.34</v>
      </c>
      <c r="AK24" s="672">
        <f t="shared" si="11"/>
        <v>193.83999999999992</v>
      </c>
      <c r="AL24" s="673"/>
    </row>
    <row r="25" spans="2:38" ht="20.100000000000001" customHeight="1" x14ac:dyDescent="0.25">
      <c r="B25" s="662" t="s">
        <v>8</v>
      </c>
      <c r="C25" s="662"/>
      <c r="D25" s="662"/>
      <c r="E25" s="662"/>
      <c r="F25" s="662"/>
      <c r="G25" s="175">
        <f t="shared" si="0"/>
        <v>15.555555555555555</v>
      </c>
      <c r="H25" s="175">
        <f t="shared" si="1"/>
        <v>18.044444444444444</v>
      </c>
      <c r="I25" s="175">
        <v>14</v>
      </c>
      <c r="J25" s="175">
        <f t="shared" si="2"/>
        <v>16.239999999999998</v>
      </c>
      <c r="K25" s="537">
        <f t="shared" si="3"/>
        <v>15.088888888888889</v>
      </c>
      <c r="L25" s="537">
        <f t="shared" si="4"/>
        <v>13.58</v>
      </c>
      <c r="N25" s="548"/>
      <c r="O25" s="670" t="s">
        <v>8</v>
      </c>
      <c r="P25" s="662"/>
      <c r="Q25" s="662"/>
      <c r="R25" s="662"/>
      <c r="S25" s="671"/>
      <c r="T25" s="563"/>
      <c r="U25" s="555"/>
      <c r="V25" s="564">
        <f t="shared" si="5"/>
        <v>0</v>
      </c>
      <c r="W25" s="563">
        <v>20</v>
      </c>
      <c r="X25" s="555">
        <v>12.16</v>
      </c>
      <c r="Y25" s="564">
        <f t="shared" si="6"/>
        <v>10</v>
      </c>
      <c r="Z25" s="563">
        <v>20</v>
      </c>
      <c r="AA25" s="555">
        <v>10.47</v>
      </c>
      <c r="AB25" s="564">
        <f t="shared" si="7"/>
        <v>0</v>
      </c>
      <c r="AC25" s="563">
        <v>20</v>
      </c>
      <c r="AD25" s="556">
        <v>12.15</v>
      </c>
      <c r="AE25" s="564">
        <f t="shared" si="8"/>
        <v>0</v>
      </c>
      <c r="AF25" s="571">
        <v>10</v>
      </c>
      <c r="AG25" s="555">
        <v>37</v>
      </c>
      <c r="AH25" s="542" t="str">
        <f t="shared" si="9"/>
        <v>YA</v>
      </c>
      <c r="AI25" s="558">
        <f t="shared" si="10"/>
        <v>121.6</v>
      </c>
      <c r="AJ25" s="572">
        <v>111.68</v>
      </c>
      <c r="AK25" s="672">
        <f t="shared" si="11"/>
        <v>-9.9199999999999875</v>
      </c>
      <c r="AL25" s="673"/>
    </row>
    <row r="26" spans="2:38" ht="20.100000000000001" customHeight="1" x14ac:dyDescent="0.25">
      <c r="B26" s="662" t="s">
        <v>57</v>
      </c>
      <c r="C26" s="662"/>
      <c r="D26" s="662"/>
      <c r="E26" s="662"/>
      <c r="F26" s="662"/>
      <c r="G26" s="175">
        <f t="shared" si="0"/>
        <v>55.555555555555557</v>
      </c>
      <c r="H26" s="175">
        <f t="shared" si="1"/>
        <v>64.444444444444443</v>
      </c>
      <c r="I26" s="175">
        <v>50</v>
      </c>
      <c r="J26" s="175">
        <f t="shared" si="2"/>
        <v>57.999999999999993</v>
      </c>
      <c r="K26" s="537">
        <f t="shared" si="3"/>
        <v>53.888888888888886</v>
      </c>
      <c r="L26" s="537">
        <f t="shared" si="4"/>
        <v>48.5</v>
      </c>
      <c r="N26" s="548"/>
      <c r="O26" s="670" t="s">
        <v>57</v>
      </c>
      <c r="P26" s="662"/>
      <c r="Q26" s="662"/>
      <c r="R26" s="662"/>
      <c r="S26" s="671"/>
      <c r="T26" s="563"/>
      <c r="U26" s="555"/>
      <c r="V26" s="564">
        <f t="shared" si="5"/>
        <v>0</v>
      </c>
      <c r="W26" s="563"/>
      <c r="X26" s="555"/>
      <c r="Y26" s="564">
        <f t="shared" si="6"/>
        <v>0</v>
      </c>
      <c r="Z26" s="563">
        <v>20</v>
      </c>
      <c r="AA26" s="555">
        <v>45.57</v>
      </c>
      <c r="AB26" s="564">
        <f t="shared" si="7"/>
        <v>13</v>
      </c>
      <c r="AC26" s="563">
        <v>20</v>
      </c>
      <c r="AD26" s="556">
        <v>39.287037037037031</v>
      </c>
      <c r="AE26" s="564">
        <f t="shared" si="8"/>
        <v>0</v>
      </c>
      <c r="AF26" s="571">
        <v>13</v>
      </c>
      <c r="AG26" s="555">
        <v>22</v>
      </c>
      <c r="AH26" s="542" t="str">
        <f t="shared" si="9"/>
        <v>YA</v>
      </c>
      <c r="AI26" s="558">
        <f t="shared" si="10"/>
        <v>592.41</v>
      </c>
      <c r="AJ26" s="572">
        <v>545</v>
      </c>
      <c r="AK26" s="672">
        <f t="shared" si="11"/>
        <v>-47.409999999999968</v>
      </c>
      <c r="AL26" s="673"/>
    </row>
    <row r="27" spans="2:38" ht="20.100000000000001" customHeight="1" thickBot="1" x14ac:dyDescent="0.3">
      <c r="B27" s="662" t="s">
        <v>51</v>
      </c>
      <c r="C27" s="662"/>
      <c r="D27" s="662"/>
      <c r="E27" s="662"/>
      <c r="F27" s="662"/>
      <c r="G27" s="175">
        <f t="shared" si="0"/>
        <v>51.111111111111107</v>
      </c>
      <c r="H27" s="175">
        <f t="shared" si="1"/>
        <v>59.288888888888877</v>
      </c>
      <c r="I27" s="175">
        <v>46</v>
      </c>
      <c r="J27" s="175">
        <f t="shared" si="2"/>
        <v>53.36</v>
      </c>
      <c r="K27" s="537">
        <f t="shared" si="3"/>
        <v>49.577777777777776</v>
      </c>
      <c r="L27" s="537">
        <f t="shared" si="4"/>
        <v>44.62</v>
      </c>
      <c r="N27" s="548"/>
      <c r="O27" s="677" t="s">
        <v>51</v>
      </c>
      <c r="P27" s="678"/>
      <c r="Q27" s="678"/>
      <c r="R27" s="678"/>
      <c r="S27" s="679"/>
      <c r="T27" s="591"/>
      <c r="U27" s="557"/>
      <c r="V27" s="592">
        <f t="shared" si="5"/>
        <v>0</v>
      </c>
      <c r="W27" s="591"/>
      <c r="X27" s="557"/>
      <c r="Y27" s="592">
        <f t="shared" si="6"/>
        <v>0</v>
      </c>
      <c r="Z27" s="591">
        <v>10</v>
      </c>
      <c r="AA27" s="557">
        <v>42.95</v>
      </c>
      <c r="AB27" s="592">
        <f t="shared" si="7"/>
        <v>0</v>
      </c>
      <c r="AC27" s="591">
        <v>20</v>
      </c>
      <c r="AD27" s="593">
        <v>37.027777777777779</v>
      </c>
      <c r="AE27" s="592">
        <f t="shared" si="8"/>
        <v>1</v>
      </c>
      <c r="AF27" s="594">
        <v>1</v>
      </c>
      <c r="AG27" s="557">
        <v>19</v>
      </c>
      <c r="AH27" s="595" t="str">
        <f t="shared" si="9"/>
        <v>YA</v>
      </c>
      <c r="AI27" s="596">
        <f t="shared" si="10"/>
        <v>37.027777777777779</v>
      </c>
      <c r="AJ27" s="597">
        <v>46</v>
      </c>
      <c r="AK27" s="691">
        <f t="shared" si="11"/>
        <v>8.9722222222222214</v>
      </c>
      <c r="AL27" s="692"/>
    </row>
    <row r="28" spans="2:38" ht="19.5" thickBot="1" x14ac:dyDescent="0.35">
      <c r="N28" s="548"/>
      <c r="O28" s="549"/>
      <c r="P28" s="549"/>
      <c r="Q28" s="549"/>
      <c r="R28" s="549"/>
      <c r="S28" s="549"/>
      <c r="T28" s="550"/>
      <c r="U28" s="548"/>
      <c r="V28" s="548"/>
      <c r="W28" s="548"/>
      <c r="X28" s="548"/>
      <c r="AI28" s="584">
        <f t="shared" ref="AI28:AJ28" si="18">SUM(AI4:AI27)</f>
        <v>13797.387037037037</v>
      </c>
      <c r="AJ28" s="585">
        <f t="shared" si="18"/>
        <v>15437.060000000001</v>
      </c>
      <c r="AK28" s="586">
        <f>SUM(AK4:AK27)</f>
        <v>1639.6729629629631</v>
      </c>
      <c r="AL28" s="587">
        <f>AK28/AI28</f>
        <v>0.11883938303401249</v>
      </c>
    </row>
    <row r="29" spans="2:38" ht="24" customHeight="1" thickBot="1" x14ac:dyDescent="0.3">
      <c r="B29" s="666" t="s">
        <v>2</v>
      </c>
      <c r="C29" s="666"/>
      <c r="D29" s="666"/>
      <c r="E29" s="666"/>
      <c r="F29" s="666"/>
      <c r="G29" s="473" t="s">
        <v>505</v>
      </c>
      <c r="H29" s="473" t="s">
        <v>504</v>
      </c>
      <c r="I29" s="473" t="s">
        <v>503</v>
      </c>
      <c r="J29" s="473" t="s">
        <v>506</v>
      </c>
      <c r="N29" s="548"/>
      <c r="O29" s="681" t="s">
        <v>82</v>
      </c>
      <c r="P29" s="681"/>
      <c r="Q29" s="681"/>
      <c r="R29" s="681"/>
      <c r="S29" s="681"/>
      <c r="T29" s="681"/>
      <c r="U29" s="681"/>
      <c r="V29" s="681"/>
      <c r="W29" s="681"/>
      <c r="X29" s="681"/>
      <c r="Y29" s="681"/>
      <c r="Z29" s="681"/>
      <c r="AA29" s="681"/>
      <c r="AB29" s="681"/>
      <c r="AC29" s="681"/>
      <c r="AD29" s="681"/>
      <c r="AE29" s="681"/>
      <c r="AF29" s="681"/>
      <c r="AG29" s="681"/>
      <c r="AH29" s="681"/>
      <c r="AI29" s="681"/>
      <c r="AJ29" s="681"/>
      <c r="AK29" s="681"/>
      <c r="AL29" s="681"/>
    </row>
    <row r="30" spans="2:38" ht="20.100000000000001" customHeight="1" thickBot="1" x14ac:dyDescent="0.3">
      <c r="B30" s="662" t="s">
        <v>40</v>
      </c>
      <c r="C30" s="662"/>
      <c r="D30" s="662"/>
      <c r="E30" s="662"/>
      <c r="F30" s="662"/>
      <c r="G30" s="175">
        <f>I30/0.9</f>
        <v>100</v>
      </c>
      <c r="H30" s="175">
        <f>G30*1.16</f>
        <v>115.99999999999999</v>
      </c>
      <c r="I30" s="175">
        <v>90</v>
      </c>
      <c r="J30" s="175">
        <f>I30*1.16</f>
        <v>104.39999999999999</v>
      </c>
      <c r="N30" s="548"/>
      <c r="O30" s="682" t="s">
        <v>2</v>
      </c>
      <c r="P30" s="683"/>
      <c r="Q30" s="683"/>
      <c r="R30" s="683"/>
      <c r="S30" s="684"/>
      <c r="T30" s="579" t="s">
        <v>560</v>
      </c>
      <c r="U30" s="580" t="s">
        <v>561</v>
      </c>
      <c r="V30" s="581" t="s">
        <v>559</v>
      </c>
      <c r="W30" s="579" t="s">
        <v>550</v>
      </c>
      <c r="X30" s="580" t="s">
        <v>551</v>
      </c>
      <c r="Y30" s="581" t="s">
        <v>555</v>
      </c>
      <c r="Z30" s="579" t="s">
        <v>552</v>
      </c>
      <c r="AA30" s="580" t="s">
        <v>553</v>
      </c>
      <c r="AB30" s="581" t="s">
        <v>556</v>
      </c>
      <c r="AC30" s="579" t="s">
        <v>554</v>
      </c>
      <c r="AD30" s="580" t="s">
        <v>562</v>
      </c>
      <c r="AE30" s="581" t="s">
        <v>557</v>
      </c>
      <c r="AF30" s="588" t="s">
        <v>78</v>
      </c>
      <c r="AG30" s="589" t="s">
        <v>558</v>
      </c>
      <c r="AH30" s="580" t="s">
        <v>565</v>
      </c>
      <c r="AI30" s="580" t="s">
        <v>563</v>
      </c>
      <c r="AJ30" s="590" t="s">
        <v>564</v>
      </c>
      <c r="AK30" s="685" t="s">
        <v>566</v>
      </c>
      <c r="AL30" s="686"/>
    </row>
    <row r="31" spans="2:38" ht="20.100000000000001" customHeight="1" x14ac:dyDescent="0.25">
      <c r="B31" s="663" t="s">
        <v>28</v>
      </c>
      <c r="C31" s="664"/>
      <c r="D31" s="664"/>
      <c r="E31" s="664"/>
      <c r="F31" s="665"/>
      <c r="G31" s="175">
        <f t="shared" ref="G31:G60" si="19">I31/0.9</f>
        <v>33.333333333333336</v>
      </c>
      <c r="H31" s="175">
        <f t="shared" ref="H31:H60" si="20">G31*1.16</f>
        <v>38.666666666666664</v>
      </c>
      <c r="I31" s="175">
        <v>30</v>
      </c>
      <c r="J31" s="175">
        <f t="shared" ref="J31:J60" si="21">I31*1.16</f>
        <v>34.799999999999997</v>
      </c>
      <c r="N31" s="548"/>
      <c r="O31" s="675" t="s">
        <v>567</v>
      </c>
      <c r="P31" s="668"/>
      <c r="Q31" s="668"/>
      <c r="R31" s="668"/>
      <c r="S31" s="676"/>
      <c r="T31" s="577"/>
      <c r="U31" s="551"/>
      <c r="V31" s="578">
        <f t="shared" ref="V31:V51" si="22">IF((AF31+AG31) &gt; (W31+Z31+AC31), IF(T31 &gt; AF31, AF31, T31),0)</f>
        <v>0</v>
      </c>
      <c r="W31" s="577"/>
      <c r="X31" s="554"/>
      <c r="Y31" s="578">
        <f t="shared" ref="Y31:Y51" si="23">IF((AF31+AG31) &gt; (Z31+AC31),IF(V31 &gt; 0, IF(AF31 - V31 &gt; 0, IF(AF31 - V31 &gt; W31, W31, AF31 - V31),0), IF(AF31  &gt; W31, W31, AF31)),0)</f>
        <v>0</v>
      </c>
      <c r="Z31" s="577"/>
      <c r="AA31" s="554"/>
      <c r="AB31" s="578">
        <f t="shared" ref="AB31:AB51" si="24">IF((AF31+AG31) &gt; (AC31),IF(OR(Y31 &gt; 0,V31 &gt; 0), IF(AF31 - V31 - Y31 &gt; 0, IF(AF31 - V31 - Y31 &gt; Z31, Z31, AF31 - Y31 - V31),0), IF(AF31  &gt; Z31, Z31, AF31)),0)</f>
        <v>0</v>
      </c>
      <c r="AC31" s="577"/>
      <c r="AD31" s="603"/>
      <c r="AE31" s="578">
        <f t="shared" ref="AE31:AE51" si="25">IF((AF31+AG31) &gt; 0,IF(OR(Y31 &gt; 0,V31 &gt; 0,AB31 &gt; 0), IF(AF31 - V31 - Y31 - AB31 &gt; 0, IF(AF31 - V31 - Y31 - AB31 &gt; AC31, AC31, AF31 - Y31 - V31 - AB31),0), IF(AF31  &gt; AC31, AC31, AF31)),0)</f>
        <v>0</v>
      </c>
      <c r="AF31" s="569">
        <v>0</v>
      </c>
      <c r="AG31" s="554">
        <v>1</v>
      </c>
      <c r="AH31" s="542" t="str">
        <f>IF(OR((T31+W31+Z31+AC31) &gt;= (AF31+AG31),AF31 = 0), "YA", "MAS")</f>
        <v>YA</v>
      </c>
      <c r="AI31" s="558">
        <f t="shared" ref="AI31:AI51" si="26">AE31*AD31+AB31*AA31+Y31*X31+V31*U31</f>
        <v>0</v>
      </c>
      <c r="AJ31" s="570"/>
      <c r="AK31" s="695">
        <f t="shared" ref="AK31:AK51" si="27">AJ31-AI31</f>
        <v>0</v>
      </c>
      <c r="AL31" s="696"/>
    </row>
    <row r="32" spans="2:38" ht="20.100000000000001" customHeight="1" x14ac:dyDescent="0.25">
      <c r="B32" s="662" t="s">
        <v>161</v>
      </c>
      <c r="C32" s="662"/>
      <c r="D32" s="662"/>
      <c r="E32" s="662"/>
      <c r="F32" s="662"/>
      <c r="G32" s="175">
        <f t="shared" si="19"/>
        <v>33.333333333333336</v>
      </c>
      <c r="H32" s="175">
        <f t="shared" si="20"/>
        <v>38.666666666666664</v>
      </c>
      <c r="I32" s="175">
        <v>30</v>
      </c>
      <c r="J32" s="175">
        <f t="shared" si="21"/>
        <v>34.799999999999997</v>
      </c>
      <c r="N32" s="548"/>
      <c r="O32" s="674" t="s">
        <v>466</v>
      </c>
      <c r="P32" s="662"/>
      <c r="Q32" s="662"/>
      <c r="R32" s="662"/>
      <c r="S32" s="663"/>
      <c r="T32" s="563"/>
      <c r="U32" s="552"/>
      <c r="V32" s="564">
        <f t="shared" si="22"/>
        <v>0</v>
      </c>
      <c r="W32" s="563"/>
      <c r="X32" s="555"/>
      <c r="Y32" s="564">
        <f t="shared" si="23"/>
        <v>0</v>
      </c>
      <c r="Z32" s="563"/>
      <c r="AA32" s="555"/>
      <c r="AB32" s="564">
        <f t="shared" si="24"/>
        <v>0</v>
      </c>
      <c r="AC32" s="563">
        <v>24</v>
      </c>
      <c r="AD32" s="553">
        <v>104</v>
      </c>
      <c r="AE32" s="564">
        <f t="shared" si="25"/>
        <v>4</v>
      </c>
      <c r="AF32" s="571">
        <v>4</v>
      </c>
      <c r="AG32" s="555">
        <v>4</v>
      </c>
      <c r="AH32" s="544" t="str">
        <f t="shared" ref="AH32:AH67" si="28">IF(OR((T32+W32+Z32+AC32) &gt;= (AF32+AG32),AF32 = 0), "YA", "MAS")</f>
        <v>YA</v>
      </c>
      <c r="AI32" s="559">
        <f t="shared" si="26"/>
        <v>416</v>
      </c>
      <c r="AJ32" s="572">
        <v>520</v>
      </c>
      <c r="AK32" s="693">
        <f t="shared" si="27"/>
        <v>104</v>
      </c>
      <c r="AL32" s="694"/>
    </row>
    <row r="33" spans="2:38" ht="20.100000000000001" customHeight="1" x14ac:dyDescent="0.25">
      <c r="B33" s="662" t="s">
        <v>31</v>
      </c>
      <c r="C33" s="662"/>
      <c r="D33" s="662"/>
      <c r="E33" s="662"/>
      <c r="F33" s="662"/>
      <c r="G33" s="175">
        <f t="shared" si="19"/>
        <v>33.333333333333336</v>
      </c>
      <c r="H33" s="175">
        <f t="shared" si="20"/>
        <v>38.666666666666664</v>
      </c>
      <c r="I33" s="175">
        <v>30</v>
      </c>
      <c r="J33" s="175">
        <f t="shared" si="21"/>
        <v>34.799999999999997</v>
      </c>
      <c r="N33" s="548"/>
      <c r="O33" s="674" t="s">
        <v>568</v>
      </c>
      <c r="P33" s="662"/>
      <c r="Q33" s="662"/>
      <c r="R33" s="662"/>
      <c r="S33" s="663"/>
      <c r="T33" s="563"/>
      <c r="U33" s="552"/>
      <c r="V33" s="564">
        <f t="shared" si="22"/>
        <v>0</v>
      </c>
      <c r="W33" s="563"/>
      <c r="X33" s="553"/>
      <c r="Y33" s="564">
        <f t="shared" si="23"/>
        <v>0</v>
      </c>
      <c r="Z33" s="563">
        <v>24</v>
      </c>
      <c r="AA33" s="555">
        <v>22.3</v>
      </c>
      <c r="AB33" s="564">
        <f t="shared" si="24"/>
        <v>0</v>
      </c>
      <c r="AC33" s="563">
        <v>12</v>
      </c>
      <c r="AD33" s="555">
        <v>22.3</v>
      </c>
      <c r="AE33" s="564">
        <f t="shared" si="25"/>
        <v>2</v>
      </c>
      <c r="AF33" s="571">
        <v>2</v>
      </c>
      <c r="AG33" s="555">
        <v>10</v>
      </c>
      <c r="AH33" s="544" t="str">
        <f t="shared" si="28"/>
        <v>YA</v>
      </c>
      <c r="AI33" s="559">
        <f t="shared" si="26"/>
        <v>44.6</v>
      </c>
      <c r="AJ33" s="572">
        <v>30</v>
      </c>
      <c r="AK33" s="693">
        <f t="shared" si="27"/>
        <v>-14.600000000000001</v>
      </c>
      <c r="AL33" s="694"/>
    </row>
    <row r="34" spans="2:38" ht="23.25" customHeight="1" x14ac:dyDescent="0.25">
      <c r="B34" s="662" t="s">
        <v>48</v>
      </c>
      <c r="C34" s="662"/>
      <c r="D34" s="662"/>
      <c r="E34" s="662"/>
      <c r="F34" s="662"/>
      <c r="G34" s="175">
        <f t="shared" si="19"/>
        <v>111.11111111111111</v>
      </c>
      <c r="H34" s="175">
        <f t="shared" si="20"/>
        <v>128.88888888888889</v>
      </c>
      <c r="I34" s="175">
        <v>100</v>
      </c>
      <c r="J34" s="175">
        <f t="shared" si="21"/>
        <v>115.99999999999999</v>
      </c>
      <c r="O34" s="674" t="s">
        <v>569</v>
      </c>
      <c r="P34" s="662"/>
      <c r="Q34" s="662"/>
      <c r="R34" s="662"/>
      <c r="S34" s="663"/>
      <c r="T34" s="563"/>
      <c r="U34" s="552"/>
      <c r="V34" s="564">
        <f t="shared" si="22"/>
        <v>0</v>
      </c>
      <c r="W34" s="563"/>
      <c r="X34" s="555"/>
      <c r="Y34" s="564">
        <f t="shared" si="23"/>
        <v>0</v>
      </c>
      <c r="Z34" s="563"/>
      <c r="AA34" s="555"/>
      <c r="AB34" s="564">
        <f t="shared" si="24"/>
        <v>0</v>
      </c>
      <c r="AC34" s="563">
        <v>40</v>
      </c>
      <c r="AD34" s="553">
        <v>104</v>
      </c>
      <c r="AE34" s="564">
        <f t="shared" si="25"/>
        <v>7</v>
      </c>
      <c r="AF34" s="571">
        <v>7</v>
      </c>
      <c r="AG34" s="555">
        <v>24</v>
      </c>
      <c r="AH34" s="544" t="str">
        <f t="shared" si="28"/>
        <v>YA</v>
      </c>
      <c r="AI34" s="559">
        <f t="shared" si="26"/>
        <v>728</v>
      </c>
      <c r="AJ34" s="572">
        <v>899.5</v>
      </c>
      <c r="AK34" s="693">
        <f t="shared" si="27"/>
        <v>171.5</v>
      </c>
      <c r="AL34" s="694"/>
    </row>
    <row r="35" spans="2:38" ht="20.100000000000001" customHeight="1" x14ac:dyDescent="0.25">
      <c r="B35" s="662" t="s">
        <v>41</v>
      </c>
      <c r="C35" s="662"/>
      <c r="D35" s="662"/>
      <c r="E35" s="662"/>
      <c r="F35" s="662"/>
      <c r="G35" s="175">
        <f t="shared" si="19"/>
        <v>10</v>
      </c>
      <c r="H35" s="175">
        <f t="shared" si="20"/>
        <v>11.6</v>
      </c>
      <c r="I35" s="175">
        <v>9</v>
      </c>
      <c r="J35" s="175">
        <f t="shared" si="21"/>
        <v>10.44</v>
      </c>
      <c r="O35" s="674" t="s">
        <v>570</v>
      </c>
      <c r="P35" s="662"/>
      <c r="Q35" s="662"/>
      <c r="R35" s="662"/>
      <c r="S35" s="663"/>
      <c r="T35" s="563"/>
      <c r="U35" s="552"/>
      <c r="V35" s="564">
        <f t="shared" si="22"/>
        <v>0</v>
      </c>
      <c r="W35" s="563"/>
      <c r="X35" s="555"/>
      <c r="Y35" s="564">
        <f t="shared" si="23"/>
        <v>0</v>
      </c>
      <c r="Z35" s="563">
        <v>24</v>
      </c>
      <c r="AA35" s="555">
        <v>22.3</v>
      </c>
      <c r="AB35" s="564">
        <f t="shared" si="24"/>
        <v>1</v>
      </c>
      <c r="AC35" s="563">
        <v>8</v>
      </c>
      <c r="AD35" s="553">
        <v>22.3</v>
      </c>
      <c r="AE35" s="564">
        <f t="shared" si="25"/>
        <v>0</v>
      </c>
      <c r="AF35" s="571">
        <v>1</v>
      </c>
      <c r="AG35" s="555">
        <v>13</v>
      </c>
      <c r="AH35" s="544" t="str">
        <f t="shared" si="28"/>
        <v>YA</v>
      </c>
      <c r="AI35" s="559">
        <f t="shared" si="26"/>
        <v>22.3</v>
      </c>
      <c r="AJ35" s="572">
        <v>30</v>
      </c>
      <c r="AK35" s="693">
        <f t="shared" si="27"/>
        <v>7.6999999999999993</v>
      </c>
      <c r="AL35" s="694"/>
    </row>
    <row r="36" spans="2:38" ht="20.100000000000001" customHeight="1" x14ac:dyDescent="0.25">
      <c r="B36" s="662" t="s">
        <v>163</v>
      </c>
      <c r="C36" s="662"/>
      <c r="D36" s="662"/>
      <c r="E36" s="662"/>
      <c r="F36" s="662"/>
      <c r="G36" s="175">
        <f t="shared" si="19"/>
        <v>10</v>
      </c>
      <c r="H36" s="175">
        <f t="shared" si="20"/>
        <v>11.6</v>
      </c>
      <c r="I36" s="175">
        <v>9</v>
      </c>
      <c r="J36" s="175">
        <f t="shared" si="21"/>
        <v>10.44</v>
      </c>
      <c r="O36" s="674" t="s">
        <v>571</v>
      </c>
      <c r="P36" s="662"/>
      <c r="Q36" s="662"/>
      <c r="R36" s="662"/>
      <c r="S36" s="663"/>
      <c r="T36" s="563"/>
      <c r="U36" s="552"/>
      <c r="V36" s="564">
        <f t="shared" si="22"/>
        <v>0</v>
      </c>
      <c r="W36" s="563"/>
      <c r="X36" s="555"/>
      <c r="Y36" s="564">
        <f t="shared" si="23"/>
        <v>0</v>
      </c>
      <c r="Z36" s="563"/>
      <c r="AA36" s="555"/>
      <c r="AB36" s="564">
        <f t="shared" si="24"/>
        <v>0</v>
      </c>
      <c r="AC36" s="563">
        <v>19</v>
      </c>
      <c r="AD36" s="553">
        <v>104</v>
      </c>
      <c r="AE36" s="564">
        <f t="shared" si="25"/>
        <v>0</v>
      </c>
      <c r="AF36" s="571">
        <v>0</v>
      </c>
      <c r="AG36" s="555">
        <v>18</v>
      </c>
      <c r="AH36" s="544" t="str">
        <f t="shared" si="28"/>
        <v>YA</v>
      </c>
      <c r="AI36" s="559">
        <f t="shared" si="26"/>
        <v>0</v>
      </c>
      <c r="AJ36" s="572"/>
      <c r="AK36" s="693">
        <f t="shared" si="27"/>
        <v>0</v>
      </c>
      <c r="AL36" s="694"/>
    </row>
    <row r="37" spans="2:38" ht="20.100000000000001" customHeight="1" x14ac:dyDescent="0.25">
      <c r="B37" s="662" t="s">
        <v>45</v>
      </c>
      <c r="C37" s="662"/>
      <c r="D37" s="662"/>
      <c r="E37" s="662"/>
      <c r="F37" s="662"/>
      <c r="G37" s="175">
        <f t="shared" si="19"/>
        <v>18.888888888888889</v>
      </c>
      <c r="H37" s="175">
        <f t="shared" si="20"/>
        <v>21.911111111111111</v>
      </c>
      <c r="I37" s="175">
        <v>17</v>
      </c>
      <c r="J37" s="175">
        <f t="shared" si="21"/>
        <v>19.72</v>
      </c>
      <c r="O37" s="674" t="s">
        <v>572</v>
      </c>
      <c r="P37" s="662"/>
      <c r="Q37" s="662"/>
      <c r="R37" s="662"/>
      <c r="S37" s="663"/>
      <c r="T37" s="563"/>
      <c r="U37" s="552"/>
      <c r="V37" s="564">
        <f t="shared" si="22"/>
        <v>0</v>
      </c>
      <c r="W37" s="563"/>
      <c r="X37" s="555"/>
      <c r="Y37" s="564">
        <f t="shared" si="23"/>
        <v>0</v>
      </c>
      <c r="Z37" s="563"/>
      <c r="AA37" s="555"/>
      <c r="AB37" s="564">
        <f t="shared" si="24"/>
        <v>0</v>
      </c>
      <c r="AC37" s="563"/>
      <c r="AD37" s="553"/>
      <c r="AE37" s="564">
        <f t="shared" si="25"/>
        <v>0</v>
      </c>
      <c r="AF37" s="571">
        <v>0</v>
      </c>
      <c r="AG37" s="555">
        <v>0</v>
      </c>
      <c r="AH37" s="544" t="str">
        <f t="shared" si="28"/>
        <v>YA</v>
      </c>
      <c r="AI37" s="559">
        <f t="shared" si="26"/>
        <v>0</v>
      </c>
      <c r="AJ37" s="572"/>
      <c r="AK37" s="693">
        <f t="shared" si="27"/>
        <v>0</v>
      </c>
      <c r="AL37" s="694"/>
    </row>
    <row r="38" spans="2:38" ht="20.100000000000001" customHeight="1" x14ac:dyDescent="0.25">
      <c r="B38" s="662" t="s">
        <v>42</v>
      </c>
      <c r="C38" s="662"/>
      <c r="D38" s="662"/>
      <c r="E38" s="662"/>
      <c r="F38" s="662"/>
      <c r="G38" s="175">
        <f t="shared" si="19"/>
        <v>10</v>
      </c>
      <c r="H38" s="175">
        <f t="shared" si="20"/>
        <v>11.6</v>
      </c>
      <c r="I38" s="175">
        <v>9</v>
      </c>
      <c r="J38" s="175">
        <f t="shared" si="21"/>
        <v>10.44</v>
      </c>
      <c r="O38" s="674" t="s">
        <v>573</v>
      </c>
      <c r="P38" s="662"/>
      <c r="Q38" s="662"/>
      <c r="R38" s="662"/>
      <c r="S38" s="663"/>
      <c r="T38" s="563"/>
      <c r="U38" s="552"/>
      <c r="V38" s="564">
        <f t="shared" si="22"/>
        <v>0</v>
      </c>
      <c r="W38" s="563"/>
      <c r="X38" s="555"/>
      <c r="Y38" s="564">
        <f t="shared" si="23"/>
        <v>0</v>
      </c>
      <c r="Z38" s="563"/>
      <c r="AA38" s="555"/>
      <c r="AB38" s="564">
        <f t="shared" si="24"/>
        <v>0</v>
      </c>
      <c r="AC38" s="563">
        <v>42</v>
      </c>
      <c r="AD38" s="553">
        <v>6.56</v>
      </c>
      <c r="AE38" s="564">
        <f t="shared" si="25"/>
        <v>3</v>
      </c>
      <c r="AF38" s="571">
        <v>3</v>
      </c>
      <c r="AG38" s="555">
        <v>30</v>
      </c>
      <c r="AH38" s="544" t="str">
        <f t="shared" si="28"/>
        <v>YA</v>
      </c>
      <c r="AI38" s="559">
        <f t="shared" si="26"/>
        <v>19.68</v>
      </c>
      <c r="AJ38" s="572">
        <v>25.55</v>
      </c>
      <c r="AK38" s="693">
        <f t="shared" si="27"/>
        <v>5.870000000000001</v>
      </c>
      <c r="AL38" s="694"/>
    </row>
    <row r="39" spans="2:38" ht="20.100000000000001" customHeight="1" x14ac:dyDescent="0.25">
      <c r="B39" s="662" t="s">
        <v>320</v>
      </c>
      <c r="C39" s="662"/>
      <c r="D39" s="662"/>
      <c r="E39" s="662"/>
      <c r="F39" s="662"/>
      <c r="G39" s="175">
        <f t="shared" si="19"/>
        <v>10</v>
      </c>
      <c r="H39" s="175">
        <f t="shared" si="20"/>
        <v>11.6</v>
      </c>
      <c r="I39" s="175">
        <v>9</v>
      </c>
      <c r="J39" s="175">
        <f t="shared" si="21"/>
        <v>10.44</v>
      </c>
      <c r="O39" s="674" t="s">
        <v>574</v>
      </c>
      <c r="P39" s="662"/>
      <c r="Q39" s="662"/>
      <c r="R39" s="662"/>
      <c r="S39" s="663"/>
      <c r="T39" s="563"/>
      <c r="U39" s="555"/>
      <c r="V39" s="564">
        <f t="shared" si="22"/>
        <v>0</v>
      </c>
      <c r="W39" s="563"/>
      <c r="X39" s="555"/>
      <c r="Y39" s="564">
        <f t="shared" si="23"/>
        <v>0</v>
      </c>
      <c r="Z39" s="563"/>
      <c r="AA39" s="555"/>
      <c r="AB39" s="564">
        <f t="shared" si="24"/>
        <v>0</v>
      </c>
      <c r="AC39" s="563"/>
      <c r="AD39" s="556"/>
      <c r="AE39" s="564">
        <f t="shared" si="25"/>
        <v>0</v>
      </c>
      <c r="AF39" s="571">
        <v>0</v>
      </c>
      <c r="AG39" s="555">
        <v>0</v>
      </c>
      <c r="AH39" s="544" t="str">
        <f t="shared" si="28"/>
        <v>YA</v>
      </c>
      <c r="AI39" s="559">
        <f t="shared" si="26"/>
        <v>0</v>
      </c>
      <c r="AJ39" s="572"/>
      <c r="AK39" s="693">
        <f t="shared" si="27"/>
        <v>0</v>
      </c>
      <c r="AL39" s="694"/>
    </row>
    <row r="40" spans="2:38" ht="20.100000000000001" customHeight="1" x14ac:dyDescent="0.25">
      <c r="B40" s="662" t="s">
        <v>162</v>
      </c>
      <c r="C40" s="662"/>
      <c r="D40" s="662"/>
      <c r="E40" s="662"/>
      <c r="F40" s="662"/>
      <c r="G40" s="175">
        <f t="shared" si="19"/>
        <v>10</v>
      </c>
      <c r="H40" s="175">
        <f t="shared" si="20"/>
        <v>11.6</v>
      </c>
      <c r="I40" s="175">
        <v>9</v>
      </c>
      <c r="J40" s="175">
        <f t="shared" si="21"/>
        <v>10.44</v>
      </c>
      <c r="O40" s="674" t="s">
        <v>575</v>
      </c>
      <c r="P40" s="662"/>
      <c r="Q40" s="662"/>
      <c r="R40" s="662"/>
      <c r="S40" s="663"/>
      <c r="T40" s="563"/>
      <c r="U40" s="555"/>
      <c r="V40" s="564">
        <f t="shared" si="22"/>
        <v>0</v>
      </c>
      <c r="W40" s="563"/>
      <c r="X40" s="555"/>
      <c r="Y40" s="564">
        <f t="shared" si="23"/>
        <v>0</v>
      </c>
      <c r="Z40" s="563"/>
      <c r="AA40" s="555"/>
      <c r="AB40" s="564">
        <f t="shared" si="24"/>
        <v>0</v>
      </c>
      <c r="AC40" s="563">
        <v>32</v>
      </c>
      <c r="AD40" s="556">
        <v>6.1</v>
      </c>
      <c r="AE40" s="564">
        <f t="shared" si="25"/>
        <v>12</v>
      </c>
      <c r="AF40" s="571">
        <v>12</v>
      </c>
      <c r="AG40" s="555">
        <v>3</v>
      </c>
      <c r="AH40" s="544" t="str">
        <f t="shared" si="28"/>
        <v>YA</v>
      </c>
      <c r="AI40" s="559">
        <f t="shared" si="26"/>
        <v>73.199999999999989</v>
      </c>
      <c r="AJ40" s="572">
        <v>63</v>
      </c>
      <c r="AK40" s="693">
        <f t="shared" si="27"/>
        <v>-10.199999999999989</v>
      </c>
      <c r="AL40" s="694"/>
    </row>
    <row r="41" spans="2:38" ht="20.100000000000001" customHeight="1" x14ac:dyDescent="0.25">
      <c r="B41" s="662" t="s">
        <v>47</v>
      </c>
      <c r="C41" s="662"/>
      <c r="D41" s="662"/>
      <c r="E41" s="662"/>
      <c r="F41" s="662"/>
      <c r="G41" s="175">
        <f t="shared" si="19"/>
        <v>18.888888888888889</v>
      </c>
      <c r="H41" s="175">
        <f t="shared" si="20"/>
        <v>21.911111111111111</v>
      </c>
      <c r="I41" s="175">
        <v>17</v>
      </c>
      <c r="J41" s="175">
        <f t="shared" si="21"/>
        <v>19.72</v>
      </c>
      <c r="O41" s="674" t="s">
        <v>576</v>
      </c>
      <c r="P41" s="662"/>
      <c r="Q41" s="662"/>
      <c r="R41" s="662"/>
      <c r="S41" s="663"/>
      <c r="T41" s="563"/>
      <c r="U41" s="555"/>
      <c r="V41" s="564">
        <f t="shared" si="22"/>
        <v>0</v>
      </c>
      <c r="W41" s="563"/>
      <c r="X41" s="555"/>
      <c r="Y41" s="564">
        <f t="shared" si="23"/>
        <v>0</v>
      </c>
      <c r="Z41" s="563">
        <v>8</v>
      </c>
      <c r="AA41" s="555">
        <v>4.84</v>
      </c>
      <c r="AB41" s="564">
        <f t="shared" si="24"/>
        <v>1</v>
      </c>
      <c r="AC41" s="563">
        <v>8</v>
      </c>
      <c r="AD41" s="556">
        <v>6.1</v>
      </c>
      <c r="AE41" s="564">
        <f t="shared" si="25"/>
        <v>0</v>
      </c>
      <c r="AF41" s="571">
        <v>1</v>
      </c>
      <c r="AG41" s="555">
        <v>9</v>
      </c>
      <c r="AH41" s="544" t="str">
        <f t="shared" si="28"/>
        <v>YA</v>
      </c>
      <c r="AI41" s="559">
        <f t="shared" si="26"/>
        <v>4.84</v>
      </c>
      <c r="AJ41" s="572">
        <v>9</v>
      </c>
      <c r="AK41" s="693">
        <f t="shared" si="27"/>
        <v>4.16</v>
      </c>
      <c r="AL41" s="694"/>
    </row>
    <row r="42" spans="2:38" ht="20.100000000000001" customHeight="1" x14ac:dyDescent="0.25">
      <c r="B42" s="662" t="s">
        <v>43</v>
      </c>
      <c r="C42" s="662"/>
      <c r="D42" s="662"/>
      <c r="E42" s="662"/>
      <c r="F42" s="662"/>
      <c r="G42" s="175">
        <f t="shared" si="19"/>
        <v>10</v>
      </c>
      <c r="H42" s="175">
        <f t="shared" si="20"/>
        <v>11.6</v>
      </c>
      <c r="I42" s="175">
        <v>9</v>
      </c>
      <c r="J42" s="175">
        <f t="shared" si="21"/>
        <v>10.44</v>
      </c>
      <c r="O42" s="674" t="s">
        <v>577</v>
      </c>
      <c r="P42" s="662"/>
      <c r="Q42" s="662"/>
      <c r="R42" s="662"/>
      <c r="S42" s="663"/>
      <c r="T42" s="563"/>
      <c r="U42" s="555"/>
      <c r="V42" s="564">
        <f t="shared" si="22"/>
        <v>0</v>
      </c>
      <c r="W42" s="563"/>
      <c r="X42" s="555"/>
      <c r="Y42" s="564">
        <f t="shared" si="23"/>
        <v>0</v>
      </c>
      <c r="Z42" s="563"/>
      <c r="AA42" s="555"/>
      <c r="AB42" s="564">
        <f t="shared" si="24"/>
        <v>0</v>
      </c>
      <c r="AC42" s="563"/>
      <c r="AD42" s="556"/>
      <c r="AE42" s="564">
        <f t="shared" si="25"/>
        <v>0</v>
      </c>
      <c r="AF42" s="571">
        <v>0</v>
      </c>
      <c r="AG42" s="555">
        <v>1</v>
      </c>
      <c r="AH42" s="544" t="str">
        <f t="shared" si="28"/>
        <v>YA</v>
      </c>
      <c r="AI42" s="559">
        <f t="shared" si="26"/>
        <v>0</v>
      </c>
      <c r="AJ42" s="572"/>
      <c r="AK42" s="693">
        <f t="shared" si="27"/>
        <v>0</v>
      </c>
      <c r="AL42" s="694"/>
    </row>
    <row r="43" spans="2:38" ht="20.100000000000001" customHeight="1" x14ac:dyDescent="0.25">
      <c r="B43" s="662" t="s">
        <v>46</v>
      </c>
      <c r="C43" s="662"/>
      <c r="D43" s="662"/>
      <c r="E43" s="662"/>
      <c r="F43" s="662"/>
      <c r="G43" s="175">
        <f t="shared" si="19"/>
        <v>18.888888888888889</v>
      </c>
      <c r="H43" s="175">
        <f t="shared" si="20"/>
        <v>21.911111111111111</v>
      </c>
      <c r="I43" s="175">
        <v>17</v>
      </c>
      <c r="J43" s="175">
        <f t="shared" si="21"/>
        <v>19.72</v>
      </c>
      <c r="O43" s="674" t="s">
        <v>578</v>
      </c>
      <c r="P43" s="662"/>
      <c r="Q43" s="662"/>
      <c r="R43" s="662"/>
      <c r="S43" s="663"/>
      <c r="T43" s="563"/>
      <c r="U43" s="555"/>
      <c r="V43" s="564">
        <f t="shared" si="22"/>
        <v>0</v>
      </c>
      <c r="W43" s="563"/>
      <c r="X43" s="555"/>
      <c r="Y43" s="564">
        <f t="shared" si="23"/>
        <v>0</v>
      </c>
      <c r="Z43" s="563"/>
      <c r="AA43" s="555"/>
      <c r="AB43" s="564">
        <f t="shared" si="24"/>
        <v>0</v>
      </c>
      <c r="AC43" s="563">
        <v>16</v>
      </c>
      <c r="AD43" s="556">
        <v>6.1</v>
      </c>
      <c r="AE43" s="564">
        <f t="shared" si="25"/>
        <v>0</v>
      </c>
      <c r="AF43" s="571">
        <v>0</v>
      </c>
      <c r="AG43" s="555">
        <v>19</v>
      </c>
      <c r="AH43" s="544" t="str">
        <f t="shared" si="28"/>
        <v>YA</v>
      </c>
      <c r="AI43" s="559">
        <f t="shared" si="26"/>
        <v>0</v>
      </c>
      <c r="AJ43" s="572"/>
      <c r="AK43" s="693">
        <f t="shared" si="27"/>
        <v>0</v>
      </c>
      <c r="AL43" s="694"/>
    </row>
    <row r="44" spans="2:38" ht="20.100000000000001" customHeight="1" x14ac:dyDescent="0.25">
      <c r="B44" s="662" t="s">
        <v>286</v>
      </c>
      <c r="C44" s="662"/>
      <c r="D44" s="662"/>
      <c r="E44" s="662"/>
      <c r="F44" s="662"/>
      <c r="G44" s="175">
        <f t="shared" si="19"/>
        <v>10</v>
      </c>
      <c r="H44" s="175">
        <f t="shared" si="20"/>
        <v>11.6</v>
      </c>
      <c r="I44" s="175">
        <v>9</v>
      </c>
      <c r="J44" s="175">
        <f t="shared" si="21"/>
        <v>10.44</v>
      </c>
      <c r="O44" s="674" t="s">
        <v>579</v>
      </c>
      <c r="P44" s="662"/>
      <c r="Q44" s="662"/>
      <c r="R44" s="662"/>
      <c r="S44" s="663"/>
      <c r="T44" s="563"/>
      <c r="U44" s="555"/>
      <c r="V44" s="564">
        <f t="shared" si="22"/>
        <v>0</v>
      </c>
      <c r="W44" s="563"/>
      <c r="X44" s="555"/>
      <c r="Y44" s="564">
        <f t="shared" si="23"/>
        <v>0</v>
      </c>
      <c r="Z44" s="563"/>
      <c r="AA44" s="555"/>
      <c r="AB44" s="564">
        <f t="shared" si="24"/>
        <v>0</v>
      </c>
      <c r="AC44" s="563"/>
      <c r="AD44" s="556"/>
      <c r="AE44" s="564">
        <f t="shared" si="25"/>
        <v>0</v>
      </c>
      <c r="AF44" s="571">
        <v>0</v>
      </c>
      <c r="AG44" s="555">
        <v>15</v>
      </c>
      <c r="AH44" s="544" t="str">
        <f t="shared" si="28"/>
        <v>YA</v>
      </c>
      <c r="AI44" s="559">
        <f t="shared" si="26"/>
        <v>0</v>
      </c>
      <c r="AJ44" s="572"/>
      <c r="AK44" s="693">
        <f t="shared" si="27"/>
        <v>0</v>
      </c>
      <c r="AL44" s="694"/>
    </row>
    <row r="45" spans="2:38" ht="20.100000000000001" customHeight="1" x14ac:dyDescent="0.25">
      <c r="B45" s="662" t="s">
        <v>26</v>
      </c>
      <c r="C45" s="662"/>
      <c r="D45" s="662"/>
      <c r="E45" s="662"/>
      <c r="F45" s="662"/>
      <c r="G45" s="175" t="s">
        <v>502</v>
      </c>
      <c r="H45" s="175" t="s">
        <v>502</v>
      </c>
      <c r="I45" s="175" t="s">
        <v>502</v>
      </c>
      <c r="J45" s="175" t="s">
        <v>502</v>
      </c>
      <c r="O45" s="674" t="s">
        <v>580</v>
      </c>
      <c r="P45" s="662"/>
      <c r="Q45" s="662"/>
      <c r="R45" s="662"/>
      <c r="S45" s="663"/>
      <c r="T45" s="563"/>
      <c r="U45" s="555"/>
      <c r="V45" s="564">
        <f t="shared" si="22"/>
        <v>0</v>
      </c>
      <c r="W45" s="563"/>
      <c r="X45" s="555"/>
      <c r="Y45" s="564">
        <f t="shared" si="23"/>
        <v>0</v>
      </c>
      <c r="Z45" s="563"/>
      <c r="AA45" s="555"/>
      <c r="AB45" s="564">
        <f t="shared" si="24"/>
        <v>0</v>
      </c>
      <c r="AC45" s="563">
        <v>16</v>
      </c>
      <c r="AD45" s="556">
        <v>6.1</v>
      </c>
      <c r="AE45" s="564">
        <f t="shared" si="25"/>
        <v>4</v>
      </c>
      <c r="AF45" s="571">
        <v>4</v>
      </c>
      <c r="AG45" s="555">
        <v>12</v>
      </c>
      <c r="AH45" s="544" t="str">
        <f t="shared" si="28"/>
        <v>YA</v>
      </c>
      <c r="AI45" s="559">
        <f t="shared" si="26"/>
        <v>24.4</v>
      </c>
      <c r="AJ45" s="572">
        <v>35</v>
      </c>
      <c r="AK45" s="693">
        <f t="shared" si="27"/>
        <v>10.600000000000001</v>
      </c>
      <c r="AL45" s="694"/>
    </row>
    <row r="46" spans="2:38" ht="20.100000000000001" customHeight="1" x14ac:dyDescent="0.25">
      <c r="B46" s="662" t="s">
        <v>35</v>
      </c>
      <c r="C46" s="662"/>
      <c r="D46" s="662"/>
      <c r="E46" s="662"/>
      <c r="F46" s="662"/>
      <c r="G46" s="175">
        <f t="shared" si="19"/>
        <v>7.7777777777777777</v>
      </c>
      <c r="H46" s="175">
        <f t="shared" si="20"/>
        <v>9.0222222222222221</v>
      </c>
      <c r="I46" s="175">
        <v>7</v>
      </c>
      <c r="J46" s="175">
        <f t="shared" si="21"/>
        <v>8.1199999999999992</v>
      </c>
      <c r="O46" s="674" t="s">
        <v>581</v>
      </c>
      <c r="P46" s="662"/>
      <c r="Q46" s="662"/>
      <c r="R46" s="662"/>
      <c r="S46" s="663"/>
      <c r="T46" s="563"/>
      <c r="U46" s="555"/>
      <c r="V46" s="564">
        <f t="shared" si="22"/>
        <v>0</v>
      </c>
      <c r="W46" s="563"/>
      <c r="X46" s="555"/>
      <c r="Y46" s="564">
        <f t="shared" si="23"/>
        <v>0</v>
      </c>
      <c r="Z46" s="563"/>
      <c r="AA46" s="555"/>
      <c r="AB46" s="564">
        <f t="shared" si="24"/>
        <v>0</v>
      </c>
      <c r="AC46" s="563">
        <v>8</v>
      </c>
      <c r="AD46" s="556">
        <v>6.1</v>
      </c>
      <c r="AE46" s="564">
        <f t="shared" si="25"/>
        <v>0</v>
      </c>
      <c r="AF46" s="571">
        <v>0</v>
      </c>
      <c r="AG46" s="555">
        <v>8</v>
      </c>
      <c r="AH46" s="544" t="str">
        <f t="shared" si="28"/>
        <v>YA</v>
      </c>
      <c r="AI46" s="559">
        <f t="shared" si="26"/>
        <v>0</v>
      </c>
      <c r="AJ46" s="572"/>
      <c r="AK46" s="693">
        <f t="shared" si="27"/>
        <v>0</v>
      </c>
      <c r="AL46" s="694"/>
    </row>
    <row r="47" spans="2:38" ht="20.100000000000001" customHeight="1" x14ac:dyDescent="0.25">
      <c r="B47" s="662" t="s">
        <v>33</v>
      </c>
      <c r="C47" s="662"/>
      <c r="D47" s="662"/>
      <c r="E47" s="662"/>
      <c r="F47" s="662"/>
      <c r="G47" s="175">
        <f t="shared" si="19"/>
        <v>16.666666666666668</v>
      </c>
      <c r="H47" s="175">
        <f t="shared" si="20"/>
        <v>19.333333333333332</v>
      </c>
      <c r="I47" s="175">
        <v>15</v>
      </c>
      <c r="J47" s="175">
        <f t="shared" si="21"/>
        <v>17.399999999999999</v>
      </c>
      <c r="O47" s="674" t="s">
        <v>582</v>
      </c>
      <c r="P47" s="662"/>
      <c r="Q47" s="662"/>
      <c r="R47" s="662"/>
      <c r="S47" s="663"/>
      <c r="T47" s="563"/>
      <c r="U47" s="555"/>
      <c r="V47" s="564">
        <f t="shared" si="22"/>
        <v>0</v>
      </c>
      <c r="W47" s="563"/>
      <c r="X47" s="555"/>
      <c r="Y47" s="564">
        <f t="shared" si="23"/>
        <v>0</v>
      </c>
      <c r="Z47" s="563"/>
      <c r="AA47" s="555"/>
      <c r="AB47" s="564">
        <f t="shared" si="24"/>
        <v>0</v>
      </c>
      <c r="AC47" s="563">
        <v>8</v>
      </c>
      <c r="AD47" s="556">
        <v>6.1</v>
      </c>
      <c r="AE47" s="564">
        <f t="shared" si="25"/>
        <v>0</v>
      </c>
      <c r="AF47" s="571">
        <v>0</v>
      </c>
      <c r="AG47" s="555">
        <v>9</v>
      </c>
      <c r="AH47" s="544" t="str">
        <f t="shared" si="28"/>
        <v>YA</v>
      </c>
      <c r="AI47" s="559">
        <f t="shared" si="26"/>
        <v>0</v>
      </c>
      <c r="AJ47" s="572"/>
      <c r="AK47" s="693">
        <f t="shared" si="27"/>
        <v>0</v>
      </c>
      <c r="AL47" s="694"/>
    </row>
    <row r="48" spans="2:38" ht="20.100000000000001" customHeight="1" x14ac:dyDescent="0.25">
      <c r="B48" s="662" t="s">
        <v>34</v>
      </c>
      <c r="C48" s="662"/>
      <c r="D48" s="662"/>
      <c r="E48" s="662"/>
      <c r="F48" s="662"/>
      <c r="G48" s="175">
        <f t="shared" si="19"/>
        <v>16.666666666666668</v>
      </c>
      <c r="H48" s="175">
        <f t="shared" si="20"/>
        <v>19.333333333333332</v>
      </c>
      <c r="I48" s="175">
        <v>15</v>
      </c>
      <c r="J48" s="175">
        <f t="shared" si="21"/>
        <v>17.399999999999999</v>
      </c>
      <c r="O48" s="674" t="s">
        <v>583</v>
      </c>
      <c r="P48" s="662"/>
      <c r="Q48" s="662"/>
      <c r="R48" s="662"/>
      <c r="S48" s="663"/>
      <c r="T48" s="563"/>
      <c r="U48" s="555"/>
      <c r="V48" s="564">
        <f t="shared" si="22"/>
        <v>0</v>
      </c>
      <c r="W48" s="563"/>
      <c r="X48" s="555"/>
      <c r="Y48" s="564">
        <f t="shared" si="23"/>
        <v>0</v>
      </c>
      <c r="Z48" s="563"/>
      <c r="AA48" s="555"/>
      <c r="AB48" s="564">
        <f t="shared" si="24"/>
        <v>0</v>
      </c>
      <c r="AC48" s="563"/>
      <c r="AD48" s="556"/>
      <c r="AE48" s="564">
        <f t="shared" si="25"/>
        <v>0</v>
      </c>
      <c r="AF48" s="571">
        <v>0</v>
      </c>
      <c r="AG48" s="555">
        <v>1</v>
      </c>
      <c r="AH48" s="544" t="str">
        <f t="shared" si="28"/>
        <v>YA</v>
      </c>
      <c r="AI48" s="559">
        <f t="shared" si="26"/>
        <v>0</v>
      </c>
      <c r="AJ48" s="572"/>
      <c r="AK48" s="693">
        <f t="shared" si="27"/>
        <v>0</v>
      </c>
      <c r="AL48" s="694"/>
    </row>
    <row r="49" spans="2:38" ht="20.100000000000001" customHeight="1" x14ac:dyDescent="0.25">
      <c r="B49" s="662" t="s">
        <v>32</v>
      </c>
      <c r="C49" s="662"/>
      <c r="D49" s="662"/>
      <c r="E49" s="662"/>
      <c r="F49" s="662"/>
      <c r="G49" s="175">
        <f t="shared" si="19"/>
        <v>16.666666666666668</v>
      </c>
      <c r="H49" s="175">
        <f t="shared" si="20"/>
        <v>19.333333333333332</v>
      </c>
      <c r="I49" s="175">
        <v>15</v>
      </c>
      <c r="J49" s="175">
        <f t="shared" si="21"/>
        <v>17.399999999999999</v>
      </c>
      <c r="O49" s="674" t="s">
        <v>584</v>
      </c>
      <c r="P49" s="662"/>
      <c r="Q49" s="662"/>
      <c r="R49" s="662"/>
      <c r="S49" s="663"/>
      <c r="T49" s="563"/>
      <c r="U49" s="555"/>
      <c r="V49" s="564">
        <f t="shared" si="22"/>
        <v>0</v>
      </c>
      <c r="W49" s="563"/>
      <c r="X49" s="555"/>
      <c r="Y49" s="564">
        <f t="shared" si="23"/>
        <v>0</v>
      </c>
      <c r="Z49" s="563"/>
      <c r="AA49" s="555"/>
      <c r="AB49" s="564">
        <f t="shared" si="24"/>
        <v>0</v>
      </c>
      <c r="AC49" s="563">
        <v>8</v>
      </c>
      <c r="AD49" s="556">
        <v>3.4</v>
      </c>
      <c r="AE49" s="564">
        <f t="shared" si="25"/>
        <v>1</v>
      </c>
      <c r="AF49" s="571">
        <v>1</v>
      </c>
      <c r="AG49" s="555">
        <v>0</v>
      </c>
      <c r="AH49" s="544" t="str">
        <f t="shared" si="28"/>
        <v>YA</v>
      </c>
      <c r="AI49" s="559">
        <f t="shared" si="26"/>
        <v>3.4</v>
      </c>
      <c r="AJ49" s="572">
        <v>9</v>
      </c>
      <c r="AK49" s="693">
        <f t="shared" si="27"/>
        <v>5.6</v>
      </c>
      <c r="AL49" s="694"/>
    </row>
    <row r="50" spans="2:38" ht="20.100000000000001" customHeight="1" x14ac:dyDescent="0.25">
      <c r="B50" s="662" t="s">
        <v>20</v>
      </c>
      <c r="C50" s="662"/>
      <c r="D50" s="662"/>
      <c r="E50" s="662"/>
      <c r="F50" s="662"/>
      <c r="G50" s="175">
        <f t="shared" si="19"/>
        <v>5.5555555555555554</v>
      </c>
      <c r="H50" s="175">
        <f t="shared" si="20"/>
        <v>6.4444444444444438</v>
      </c>
      <c r="I50" s="175">
        <v>5</v>
      </c>
      <c r="J50" s="175">
        <f t="shared" si="21"/>
        <v>5.8</v>
      </c>
      <c r="O50" s="674" t="s">
        <v>585</v>
      </c>
      <c r="P50" s="662"/>
      <c r="Q50" s="662"/>
      <c r="R50" s="662"/>
      <c r="S50" s="663"/>
      <c r="T50" s="563"/>
      <c r="U50" s="555"/>
      <c r="V50" s="564">
        <f t="shared" si="22"/>
        <v>0</v>
      </c>
      <c r="W50" s="563"/>
      <c r="X50" s="555"/>
      <c r="Y50" s="564">
        <f t="shared" si="23"/>
        <v>0</v>
      </c>
      <c r="Z50" s="563"/>
      <c r="AA50" s="555"/>
      <c r="AB50" s="564">
        <f t="shared" si="24"/>
        <v>0</v>
      </c>
      <c r="AC50" s="563"/>
      <c r="AD50" s="556"/>
      <c r="AE50" s="564">
        <f t="shared" si="25"/>
        <v>0</v>
      </c>
      <c r="AF50" s="571">
        <v>0</v>
      </c>
      <c r="AG50" s="555">
        <v>1</v>
      </c>
      <c r="AH50" s="544" t="str">
        <f t="shared" si="28"/>
        <v>YA</v>
      </c>
      <c r="AI50" s="559">
        <f t="shared" si="26"/>
        <v>0</v>
      </c>
      <c r="AJ50" s="572"/>
      <c r="AK50" s="693">
        <f t="shared" si="27"/>
        <v>0</v>
      </c>
      <c r="AL50" s="694"/>
    </row>
    <row r="51" spans="2:38" ht="20.100000000000001" customHeight="1" x14ac:dyDescent="0.25">
      <c r="B51" s="662" t="s">
        <v>21</v>
      </c>
      <c r="C51" s="662"/>
      <c r="D51" s="662"/>
      <c r="E51" s="662"/>
      <c r="F51" s="662"/>
      <c r="G51" s="175">
        <f t="shared" si="19"/>
        <v>11.111111111111111</v>
      </c>
      <c r="H51" s="175">
        <f t="shared" si="20"/>
        <v>12.888888888888888</v>
      </c>
      <c r="I51" s="175">
        <v>10</v>
      </c>
      <c r="J51" s="175">
        <f t="shared" si="21"/>
        <v>11.6</v>
      </c>
      <c r="O51" s="674" t="s">
        <v>586</v>
      </c>
      <c r="P51" s="662"/>
      <c r="Q51" s="662"/>
      <c r="R51" s="662"/>
      <c r="S51" s="663"/>
      <c r="T51" s="563"/>
      <c r="U51" s="555"/>
      <c r="V51" s="564">
        <f t="shared" si="22"/>
        <v>0</v>
      </c>
      <c r="W51" s="563"/>
      <c r="X51" s="555"/>
      <c r="Y51" s="564">
        <f t="shared" si="23"/>
        <v>0</v>
      </c>
      <c r="Z51" s="563"/>
      <c r="AA51" s="555"/>
      <c r="AB51" s="564">
        <f t="shared" si="24"/>
        <v>0</v>
      </c>
      <c r="AC51" s="563"/>
      <c r="AD51" s="556"/>
      <c r="AE51" s="564">
        <f t="shared" si="25"/>
        <v>0</v>
      </c>
      <c r="AF51" s="571">
        <v>0</v>
      </c>
      <c r="AG51" s="555">
        <v>4</v>
      </c>
      <c r="AH51" s="544" t="str">
        <f t="shared" si="28"/>
        <v>YA</v>
      </c>
      <c r="AI51" s="559">
        <f t="shared" si="26"/>
        <v>0</v>
      </c>
      <c r="AJ51" s="572"/>
      <c r="AK51" s="693">
        <f t="shared" si="27"/>
        <v>0</v>
      </c>
      <c r="AL51" s="694"/>
    </row>
    <row r="52" spans="2:38" ht="20.100000000000001" customHeight="1" x14ac:dyDescent="0.25">
      <c r="B52" s="662" t="s">
        <v>22</v>
      </c>
      <c r="C52" s="662"/>
      <c r="D52" s="662"/>
      <c r="E52" s="662"/>
      <c r="F52" s="662"/>
      <c r="G52" s="175">
        <f t="shared" si="19"/>
        <v>12.222222222222221</v>
      </c>
      <c r="H52" s="175">
        <f t="shared" si="20"/>
        <v>14.177777777777775</v>
      </c>
      <c r="I52" s="175">
        <v>11</v>
      </c>
      <c r="J52" s="175">
        <f t="shared" si="21"/>
        <v>12.76</v>
      </c>
      <c r="O52" s="674" t="s">
        <v>587</v>
      </c>
      <c r="P52" s="662"/>
      <c r="Q52" s="662"/>
      <c r="R52" s="662"/>
      <c r="S52" s="663"/>
      <c r="T52" s="563"/>
      <c r="U52" s="555"/>
      <c r="V52" s="564">
        <f t="shared" ref="V52:V66" si="29">IF((AF52+AG52) &gt; (W52+Z52+AC52), IF(T52 &gt; AF52, AF52, T52),0)</f>
        <v>0</v>
      </c>
      <c r="W52" s="563"/>
      <c r="X52" s="555"/>
      <c r="Y52" s="564">
        <f t="shared" ref="Y52:Y66" si="30">IF((AF52+AG52) &gt; (Z52+AC52),IF(V52 &gt; 0, IF(AF52 - V52 &gt; 0, IF(AF52 - V52 &gt; W52, W52, AF52 - V52),0), IF(AF52  &gt; W52, W52, AF52)),0)</f>
        <v>0</v>
      </c>
      <c r="Z52" s="563">
        <v>10</v>
      </c>
      <c r="AA52" s="555">
        <v>7.45</v>
      </c>
      <c r="AB52" s="564">
        <f t="shared" ref="AB52:AB66" si="31">IF((AF52+AG52) &gt; (AC52),IF(OR(Y52 &gt; 0,V52 &gt; 0), IF(AF52 - V52 - Y52 &gt; 0, IF(AF52 - V52 - Y52 &gt; Z52, Z52, AF52 - Y52 - V52),0), IF(AF52  &gt; Z52, Z52, AF52)),0)</f>
        <v>10</v>
      </c>
      <c r="AC52" s="563">
        <v>50</v>
      </c>
      <c r="AD52" s="556">
        <v>6.66</v>
      </c>
      <c r="AE52" s="564">
        <f t="shared" ref="AE52:AE66" si="32">IF((AF52+AG52) &gt; 0,IF(OR(Y52 &gt; 0,V52 &gt; 0,AB52 &gt; 0), IF(AF52 - V52 - Y52 - AB52 &gt; 0, IF(AF52 - V52 - Y52 - AB52 &gt; AC52, AC52, AF52 - Y52 - V52 - AB52),0), IF(AF52  &gt; AC52, AC52, AF52)),0)</f>
        <v>18</v>
      </c>
      <c r="AF52" s="571">
        <v>28</v>
      </c>
      <c r="AG52" s="555">
        <v>26</v>
      </c>
      <c r="AH52" s="544" t="str">
        <f t="shared" si="28"/>
        <v>YA</v>
      </c>
      <c r="AI52" s="559">
        <f t="shared" ref="AI52:AI66" si="33">AE52*AD52+AB52*AA52+Y52*X52+V52*U52</f>
        <v>194.38</v>
      </c>
      <c r="AJ52" s="572">
        <f>193.16+1.22</f>
        <v>194.38</v>
      </c>
      <c r="AK52" s="693">
        <f t="shared" ref="AK52:AK66" si="34">AJ52-AI52</f>
        <v>0</v>
      </c>
      <c r="AL52" s="694"/>
    </row>
    <row r="53" spans="2:38" ht="20.100000000000001" customHeight="1" x14ac:dyDescent="0.25">
      <c r="B53" s="662" t="s">
        <v>23</v>
      </c>
      <c r="C53" s="662"/>
      <c r="D53" s="662"/>
      <c r="E53" s="662"/>
      <c r="F53" s="662"/>
      <c r="G53" s="175">
        <f t="shared" si="19"/>
        <v>4.4444444444444446</v>
      </c>
      <c r="H53" s="175">
        <f t="shared" si="20"/>
        <v>5.155555555555555</v>
      </c>
      <c r="I53" s="175">
        <v>4</v>
      </c>
      <c r="J53" s="175">
        <f t="shared" si="21"/>
        <v>4.6399999999999997</v>
      </c>
      <c r="O53" s="674" t="s">
        <v>588</v>
      </c>
      <c r="P53" s="662"/>
      <c r="Q53" s="662"/>
      <c r="R53" s="662"/>
      <c r="S53" s="663"/>
      <c r="T53" s="563"/>
      <c r="U53" s="555"/>
      <c r="V53" s="564">
        <f t="shared" si="29"/>
        <v>0</v>
      </c>
      <c r="W53" s="563"/>
      <c r="X53" s="555"/>
      <c r="Y53" s="564">
        <f t="shared" si="30"/>
        <v>0</v>
      </c>
      <c r="Z53" s="563"/>
      <c r="AA53" s="555"/>
      <c r="AB53" s="564">
        <f t="shared" si="31"/>
        <v>0</v>
      </c>
      <c r="AC53" s="563">
        <v>50</v>
      </c>
      <c r="AD53" s="556">
        <v>27.73</v>
      </c>
      <c r="AE53" s="564">
        <f t="shared" si="32"/>
        <v>25</v>
      </c>
      <c r="AF53" s="571">
        <v>25</v>
      </c>
      <c r="AG53" s="555">
        <v>24</v>
      </c>
      <c r="AH53" s="544" t="str">
        <f t="shared" si="28"/>
        <v>YA</v>
      </c>
      <c r="AI53" s="559">
        <f t="shared" si="33"/>
        <v>693.25</v>
      </c>
      <c r="AJ53" s="572">
        <v>693.25</v>
      </c>
      <c r="AK53" s="693">
        <f t="shared" si="34"/>
        <v>0</v>
      </c>
      <c r="AL53" s="694"/>
    </row>
    <row r="54" spans="2:38" ht="20.100000000000001" customHeight="1" x14ac:dyDescent="0.25">
      <c r="B54" s="662" t="s">
        <v>24</v>
      </c>
      <c r="C54" s="662"/>
      <c r="D54" s="662"/>
      <c r="E54" s="662"/>
      <c r="F54" s="662"/>
      <c r="G54" s="175">
        <f t="shared" si="19"/>
        <v>8.8888888888888893</v>
      </c>
      <c r="H54" s="175">
        <f t="shared" si="20"/>
        <v>10.31111111111111</v>
      </c>
      <c r="I54" s="175">
        <v>8</v>
      </c>
      <c r="J54" s="175">
        <f t="shared" si="21"/>
        <v>9.2799999999999994</v>
      </c>
      <c r="O54" s="674" t="s">
        <v>589</v>
      </c>
      <c r="P54" s="662"/>
      <c r="Q54" s="662"/>
      <c r="R54" s="662"/>
      <c r="S54" s="663"/>
      <c r="T54" s="563"/>
      <c r="U54" s="555"/>
      <c r="V54" s="564">
        <f t="shared" si="29"/>
        <v>0</v>
      </c>
      <c r="W54" s="563"/>
      <c r="X54" s="555"/>
      <c r="Y54" s="564">
        <f t="shared" si="30"/>
        <v>0</v>
      </c>
      <c r="Z54" s="563"/>
      <c r="AA54" s="555"/>
      <c r="AB54" s="564">
        <f t="shared" si="31"/>
        <v>0</v>
      </c>
      <c r="AC54" s="563"/>
      <c r="AD54" s="556"/>
      <c r="AE54" s="564">
        <f t="shared" si="32"/>
        <v>0</v>
      </c>
      <c r="AF54" s="571">
        <v>0</v>
      </c>
      <c r="AG54" s="555">
        <v>1</v>
      </c>
      <c r="AH54" s="544" t="str">
        <f t="shared" si="28"/>
        <v>YA</v>
      </c>
      <c r="AI54" s="559">
        <f t="shared" si="33"/>
        <v>0</v>
      </c>
      <c r="AJ54" s="572"/>
      <c r="AK54" s="693">
        <f t="shared" si="34"/>
        <v>0</v>
      </c>
      <c r="AL54" s="694"/>
    </row>
    <row r="55" spans="2:38" ht="20.100000000000001" customHeight="1" x14ac:dyDescent="0.25">
      <c r="B55" s="662" t="s">
        <v>25</v>
      </c>
      <c r="C55" s="662"/>
      <c r="D55" s="662"/>
      <c r="E55" s="662"/>
      <c r="F55" s="662"/>
      <c r="G55" s="175" t="s">
        <v>502</v>
      </c>
      <c r="H55" s="175" t="s">
        <v>502</v>
      </c>
      <c r="I55" s="175" t="s">
        <v>502</v>
      </c>
      <c r="J55" s="175" t="s">
        <v>502</v>
      </c>
      <c r="O55" s="674" t="s">
        <v>590</v>
      </c>
      <c r="P55" s="662"/>
      <c r="Q55" s="662"/>
      <c r="R55" s="662"/>
      <c r="S55" s="663"/>
      <c r="T55" s="563"/>
      <c r="U55" s="555"/>
      <c r="V55" s="564">
        <f t="shared" si="29"/>
        <v>0</v>
      </c>
      <c r="W55" s="563"/>
      <c r="X55" s="555"/>
      <c r="Y55" s="564">
        <f t="shared" si="30"/>
        <v>0</v>
      </c>
      <c r="Z55" s="563"/>
      <c r="AA55" s="555"/>
      <c r="AB55" s="564">
        <f t="shared" si="31"/>
        <v>0</v>
      </c>
      <c r="AC55" s="563"/>
      <c r="AD55" s="556"/>
      <c r="AE55" s="564">
        <f t="shared" si="32"/>
        <v>0</v>
      </c>
      <c r="AF55" s="571">
        <v>0</v>
      </c>
      <c r="AG55" s="555">
        <v>2</v>
      </c>
      <c r="AH55" s="544" t="str">
        <f t="shared" si="28"/>
        <v>YA</v>
      </c>
      <c r="AI55" s="559">
        <f t="shared" si="33"/>
        <v>0</v>
      </c>
      <c r="AJ55" s="572"/>
      <c r="AK55" s="693">
        <f t="shared" si="34"/>
        <v>0</v>
      </c>
      <c r="AL55" s="694"/>
    </row>
    <row r="56" spans="2:38" ht="20.100000000000001" customHeight="1" x14ac:dyDescent="0.25">
      <c r="B56" s="662" t="s">
        <v>36</v>
      </c>
      <c r="C56" s="662"/>
      <c r="D56" s="662"/>
      <c r="E56" s="662"/>
      <c r="F56" s="662"/>
      <c r="G56" s="175">
        <f t="shared" si="19"/>
        <v>7.7777777777777777</v>
      </c>
      <c r="H56" s="175">
        <f t="shared" si="20"/>
        <v>9.0222222222222221</v>
      </c>
      <c r="I56" s="175">
        <v>7</v>
      </c>
      <c r="J56" s="175">
        <f t="shared" si="21"/>
        <v>8.1199999999999992</v>
      </c>
      <c r="O56" s="674" t="s">
        <v>591</v>
      </c>
      <c r="P56" s="662"/>
      <c r="Q56" s="662"/>
      <c r="R56" s="662"/>
      <c r="S56" s="663"/>
      <c r="T56" s="563"/>
      <c r="U56" s="555"/>
      <c r="V56" s="564">
        <f t="shared" si="29"/>
        <v>0</v>
      </c>
      <c r="W56" s="563"/>
      <c r="X56" s="555"/>
      <c r="Y56" s="564">
        <f t="shared" si="30"/>
        <v>0</v>
      </c>
      <c r="Z56" s="563"/>
      <c r="AA56" s="555"/>
      <c r="AB56" s="564">
        <f t="shared" si="31"/>
        <v>0</v>
      </c>
      <c r="AC56" s="563">
        <v>12</v>
      </c>
      <c r="AD56" s="556">
        <v>11.4</v>
      </c>
      <c r="AE56" s="564">
        <f t="shared" si="32"/>
        <v>1</v>
      </c>
      <c r="AF56" s="571">
        <v>1</v>
      </c>
      <c r="AG56" s="555">
        <v>0</v>
      </c>
      <c r="AH56" s="544" t="str">
        <f t="shared" si="28"/>
        <v>YA</v>
      </c>
      <c r="AI56" s="559">
        <f t="shared" si="33"/>
        <v>11.4</v>
      </c>
      <c r="AJ56" s="572">
        <v>15</v>
      </c>
      <c r="AK56" s="693">
        <f t="shared" si="34"/>
        <v>3.5999999999999996</v>
      </c>
      <c r="AL56" s="694"/>
    </row>
    <row r="57" spans="2:38" ht="20.100000000000001" customHeight="1" x14ac:dyDescent="0.25">
      <c r="B57" s="662" t="s">
        <v>38</v>
      </c>
      <c r="C57" s="662"/>
      <c r="D57" s="662"/>
      <c r="E57" s="662"/>
      <c r="F57" s="662"/>
      <c r="G57" s="175">
        <f t="shared" si="19"/>
        <v>14.444444444444445</v>
      </c>
      <c r="H57" s="175">
        <f t="shared" si="20"/>
        <v>16.755555555555553</v>
      </c>
      <c r="I57" s="175">
        <v>13</v>
      </c>
      <c r="J57" s="175">
        <f t="shared" si="21"/>
        <v>15.079999999999998</v>
      </c>
      <c r="O57" s="674" t="s">
        <v>592</v>
      </c>
      <c r="P57" s="662"/>
      <c r="Q57" s="662"/>
      <c r="R57" s="662"/>
      <c r="S57" s="663"/>
      <c r="T57" s="563"/>
      <c r="U57" s="555"/>
      <c r="V57" s="564">
        <f t="shared" si="29"/>
        <v>0</v>
      </c>
      <c r="W57" s="563"/>
      <c r="X57" s="555"/>
      <c r="Y57" s="564">
        <f t="shared" si="30"/>
        <v>0</v>
      </c>
      <c r="Z57" s="563"/>
      <c r="AA57" s="555"/>
      <c r="AB57" s="564">
        <f t="shared" si="31"/>
        <v>0</v>
      </c>
      <c r="AC57" s="563"/>
      <c r="AD57" s="556"/>
      <c r="AE57" s="564">
        <f t="shared" si="32"/>
        <v>0</v>
      </c>
      <c r="AF57" s="571">
        <v>0</v>
      </c>
      <c r="AG57" s="555">
        <v>1</v>
      </c>
      <c r="AH57" s="544" t="str">
        <f t="shared" si="28"/>
        <v>YA</v>
      </c>
      <c r="AI57" s="559">
        <f t="shared" si="33"/>
        <v>0</v>
      </c>
      <c r="AJ57" s="572"/>
      <c r="AK57" s="693">
        <f t="shared" si="34"/>
        <v>0</v>
      </c>
      <c r="AL57" s="694"/>
    </row>
    <row r="58" spans="2:38" ht="20.100000000000001" customHeight="1" x14ac:dyDescent="0.25">
      <c r="B58" s="662" t="s">
        <v>39</v>
      </c>
      <c r="C58" s="662"/>
      <c r="D58" s="662"/>
      <c r="E58" s="662"/>
      <c r="F58" s="662"/>
      <c r="G58" s="175">
        <f t="shared" si="19"/>
        <v>20</v>
      </c>
      <c r="H58" s="175">
        <f t="shared" si="20"/>
        <v>23.2</v>
      </c>
      <c r="I58" s="175">
        <v>18</v>
      </c>
      <c r="J58" s="175">
        <f t="shared" si="21"/>
        <v>20.88</v>
      </c>
      <c r="O58" s="674" t="s">
        <v>593</v>
      </c>
      <c r="P58" s="662"/>
      <c r="Q58" s="662"/>
      <c r="R58" s="662"/>
      <c r="S58" s="663"/>
      <c r="T58" s="563"/>
      <c r="U58" s="555"/>
      <c r="V58" s="564">
        <f t="shared" si="29"/>
        <v>0</v>
      </c>
      <c r="W58" s="563"/>
      <c r="X58" s="555"/>
      <c r="Y58" s="564">
        <f t="shared" si="30"/>
        <v>0</v>
      </c>
      <c r="Z58" s="563"/>
      <c r="AA58" s="555"/>
      <c r="AB58" s="564">
        <f t="shared" si="31"/>
        <v>0</v>
      </c>
      <c r="AC58" s="563"/>
      <c r="AD58" s="556"/>
      <c r="AE58" s="564">
        <f t="shared" si="32"/>
        <v>0</v>
      </c>
      <c r="AF58" s="571">
        <v>0</v>
      </c>
      <c r="AG58" s="555">
        <v>3</v>
      </c>
      <c r="AH58" s="544" t="str">
        <f t="shared" si="28"/>
        <v>YA</v>
      </c>
      <c r="AI58" s="559">
        <f t="shared" si="33"/>
        <v>0</v>
      </c>
      <c r="AJ58" s="572"/>
      <c r="AK58" s="693">
        <f t="shared" si="34"/>
        <v>0</v>
      </c>
      <c r="AL58" s="694"/>
    </row>
    <row r="59" spans="2:38" ht="20.100000000000001" customHeight="1" x14ac:dyDescent="0.25">
      <c r="B59" s="662" t="s">
        <v>369</v>
      </c>
      <c r="C59" s="662"/>
      <c r="D59" s="662"/>
      <c r="E59" s="662"/>
      <c r="F59" s="662"/>
      <c r="G59" s="175">
        <f t="shared" si="19"/>
        <v>10</v>
      </c>
      <c r="H59" s="175">
        <f t="shared" si="20"/>
        <v>11.6</v>
      </c>
      <c r="I59" s="175">
        <v>9</v>
      </c>
      <c r="J59" s="175">
        <f t="shared" si="21"/>
        <v>10.44</v>
      </c>
      <c r="O59" s="674" t="s">
        <v>594</v>
      </c>
      <c r="P59" s="662"/>
      <c r="Q59" s="662"/>
      <c r="R59" s="662"/>
      <c r="S59" s="663"/>
      <c r="T59" s="563"/>
      <c r="U59" s="555"/>
      <c r="V59" s="564">
        <f t="shared" si="29"/>
        <v>0</v>
      </c>
      <c r="W59" s="563"/>
      <c r="X59" s="555"/>
      <c r="Y59" s="564">
        <f t="shared" si="30"/>
        <v>0</v>
      </c>
      <c r="Z59" s="563"/>
      <c r="AA59" s="555"/>
      <c r="AB59" s="564">
        <f t="shared" si="31"/>
        <v>0</v>
      </c>
      <c r="AC59" s="563"/>
      <c r="AD59" s="556"/>
      <c r="AE59" s="564">
        <f t="shared" si="32"/>
        <v>0</v>
      </c>
      <c r="AF59" s="571">
        <v>0</v>
      </c>
      <c r="AG59" s="555">
        <v>7</v>
      </c>
      <c r="AH59" s="544" t="str">
        <f t="shared" si="28"/>
        <v>YA</v>
      </c>
      <c r="AI59" s="559">
        <f t="shared" si="33"/>
        <v>0</v>
      </c>
      <c r="AJ59" s="572"/>
      <c r="AK59" s="693">
        <f t="shared" si="34"/>
        <v>0</v>
      </c>
      <c r="AL59" s="694"/>
    </row>
    <row r="60" spans="2:38" ht="20.100000000000001" customHeight="1" x14ac:dyDescent="0.25">
      <c r="B60" s="662" t="s">
        <v>37</v>
      </c>
      <c r="C60" s="662"/>
      <c r="D60" s="662"/>
      <c r="E60" s="662"/>
      <c r="F60" s="662"/>
      <c r="G60" s="175">
        <f t="shared" si="19"/>
        <v>10</v>
      </c>
      <c r="H60" s="175">
        <f t="shared" si="20"/>
        <v>11.6</v>
      </c>
      <c r="I60" s="175">
        <v>9</v>
      </c>
      <c r="J60" s="175">
        <f t="shared" si="21"/>
        <v>10.44</v>
      </c>
      <c r="O60" s="674" t="s">
        <v>595</v>
      </c>
      <c r="P60" s="662"/>
      <c r="Q60" s="662"/>
      <c r="R60" s="662"/>
      <c r="S60" s="663"/>
      <c r="T60" s="563"/>
      <c r="U60" s="555"/>
      <c r="V60" s="564">
        <f t="shared" si="29"/>
        <v>0</v>
      </c>
      <c r="W60" s="563"/>
      <c r="X60" s="555"/>
      <c r="Y60" s="564">
        <f t="shared" si="30"/>
        <v>0</v>
      </c>
      <c r="Z60" s="563"/>
      <c r="AA60" s="555"/>
      <c r="AB60" s="564">
        <f t="shared" si="31"/>
        <v>0</v>
      </c>
      <c r="AC60" s="563">
        <v>12</v>
      </c>
      <c r="AD60" s="556">
        <v>5.71</v>
      </c>
      <c r="AE60" s="564">
        <f t="shared" si="32"/>
        <v>0</v>
      </c>
      <c r="AF60" s="571">
        <v>0</v>
      </c>
      <c r="AG60" s="555">
        <v>14</v>
      </c>
      <c r="AH60" s="544" t="str">
        <f t="shared" si="28"/>
        <v>YA</v>
      </c>
      <c r="AI60" s="559">
        <f t="shared" si="33"/>
        <v>0</v>
      </c>
      <c r="AJ60" s="572"/>
      <c r="AK60" s="693">
        <f t="shared" si="34"/>
        <v>0</v>
      </c>
      <c r="AL60" s="694"/>
    </row>
    <row r="61" spans="2:38" x14ac:dyDescent="0.25">
      <c r="O61" s="674" t="s">
        <v>596</v>
      </c>
      <c r="P61" s="662"/>
      <c r="Q61" s="662"/>
      <c r="R61" s="662"/>
      <c r="S61" s="663"/>
      <c r="T61" s="563"/>
      <c r="U61" s="555"/>
      <c r="V61" s="564">
        <f t="shared" si="29"/>
        <v>0</v>
      </c>
      <c r="W61" s="563"/>
      <c r="X61" s="555"/>
      <c r="Y61" s="564">
        <f t="shared" si="30"/>
        <v>0</v>
      </c>
      <c r="Z61" s="563"/>
      <c r="AA61" s="555"/>
      <c r="AB61" s="564">
        <f t="shared" si="31"/>
        <v>0</v>
      </c>
      <c r="AC61" s="563"/>
      <c r="AD61" s="556"/>
      <c r="AE61" s="564">
        <f t="shared" si="32"/>
        <v>0</v>
      </c>
      <c r="AF61" s="571">
        <v>0</v>
      </c>
      <c r="AG61" s="555">
        <v>0</v>
      </c>
      <c r="AH61" s="544" t="str">
        <f t="shared" si="28"/>
        <v>YA</v>
      </c>
      <c r="AI61" s="559">
        <f t="shared" si="33"/>
        <v>0</v>
      </c>
      <c r="AJ61" s="572"/>
      <c r="AK61" s="693">
        <f t="shared" si="34"/>
        <v>0</v>
      </c>
      <c r="AL61" s="694"/>
    </row>
    <row r="62" spans="2:38" x14ac:dyDescent="0.25">
      <c r="O62" s="674" t="s">
        <v>597</v>
      </c>
      <c r="P62" s="662"/>
      <c r="Q62" s="662"/>
      <c r="R62" s="662"/>
      <c r="S62" s="663"/>
      <c r="T62" s="563"/>
      <c r="U62" s="555"/>
      <c r="V62" s="564">
        <f t="shared" si="29"/>
        <v>0</v>
      </c>
      <c r="W62" s="563"/>
      <c r="X62" s="555"/>
      <c r="Y62" s="564">
        <f t="shared" si="30"/>
        <v>0</v>
      </c>
      <c r="Z62" s="563"/>
      <c r="AA62" s="555"/>
      <c r="AB62" s="564">
        <f t="shared" si="31"/>
        <v>0</v>
      </c>
      <c r="AC62" s="563"/>
      <c r="AD62" s="556"/>
      <c r="AE62" s="564">
        <f t="shared" si="32"/>
        <v>0</v>
      </c>
      <c r="AF62" s="571">
        <v>0</v>
      </c>
      <c r="AG62" s="555">
        <v>0</v>
      </c>
      <c r="AH62" s="544" t="str">
        <f t="shared" si="28"/>
        <v>YA</v>
      </c>
      <c r="AI62" s="559">
        <f t="shared" si="33"/>
        <v>0</v>
      </c>
      <c r="AJ62" s="572"/>
      <c r="AK62" s="693">
        <f t="shared" si="34"/>
        <v>0</v>
      </c>
      <c r="AL62" s="694"/>
    </row>
    <row r="63" spans="2:38" ht="18.75" x14ac:dyDescent="0.25">
      <c r="B63" s="666" t="s">
        <v>2</v>
      </c>
      <c r="C63" s="666"/>
      <c r="D63" s="666"/>
      <c r="E63" s="666"/>
      <c r="F63" s="666"/>
      <c r="O63" s="674" t="s">
        <v>598</v>
      </c>
      <c r="P63" s="662"/>
      <c r="Q63" s="662"/>
      <c r="R63" s="662"/>
      <c r="S63" s="663"/>
      <c r="T63" s="563"/>
      <c r="U63" s="555"/>
      <c r="V63" s="564">
        <f t="shared" si="29"/>
        <v>0</v>
      </c>
      <c r="W63" s="563"/>
      <c r="X63" s="555"/>
      <c r="Y63" s="564">
        <f t="shared" si="30"/>
        <v>0</v>
      </c>
      <c r="Z63" s="563">
        <v>40</v>
      </c>
      <c r="AA63" s="555">
        <v>3.23</v>
      </c>
      <c r="AB63" s="564">
        <f t="shared" si="31"/>
        <v>29</v>
      </c>
      <c r="AC63" s="563">
        <v>50</v>
      </c>
      <c r="AD63" s="556">
        <v>2.89</v>
      </c>
      <c r="AE63" s="564">
        <f t="shared" si="32"/>
        <v>0</v>
      </c>
      <c r="AF63" s="571">
        <v>29</v>
      </c>
      <c r="AG63" s="555">
        <v>27</v>
      </c>
      <c r="AH63" s="544" t="str">
        <f t="shared" si="28"/>
        <v>YA</v>
      </c>
      <c r="AI63" s="559">
        <f t="shared" si="33"/>
        <v>93.67</v>
      </c>
      <c r="AJ63" s="572">
        <f>80.92+9.52</f>
        <v>90.44</v>
      </c>
      <c r="AK63" s="693">
        <f t="shared" si="34"/>
        <v>-3.230000000000004</v>
      </c>
      <c r="AL63" s="694"/>
    </row>
    <row r="64" spans="2:38" x14ac:dyDescent="0.25">
      <c r="B64" s="662" t="s">
        <v>49</v>
      </c>
      <c r="C64" s="662"/>
      <c r="D64" s="662"/>
      <c r="E64" s="662"/>
      <c r="F64" s="662"/>
      <c r="G64" s="474">
        <v>0</v>
      </c>
      <c r="O64" s="674" t="s">
        <v>599</v>
      </c>
      <c r="P64" s="662"/>
      <c r="Q64" s="662"/>
      <c r="R64" s="662"/>
      <c r="S64" s="663"/>
      <c r="T64" s="563"/>
      <c r="U64" s="555"/>
      <c r="V64" s="564">
        <f t="shared" si="29"/>
        <v>0</v>
      </c>
      <c r="W64" s="563"/>
      <c r="X64" s="555"/>
      <c r="Y64" s="564">
        <f t="shared" si="30"/>
        <v>0</v>
      </c>
      <c r="Z64" s="563"/>
      <c r="AA64" s="555"/>
      <c r="AB64" s="564">
        <f t="shared" si="31"/>
        <v>0</v>
      </c>
      <c r="AC64" s="563">
        <v>50</v>
      </c>
      <c r="AD64" s="556">
        <v>6.55</v>
      </c>
      <c r="AE64" s="564">
        <f t="shared" si="32"/>
        <v>24</v>
      </c>
      <c r="AF64" s="571">
        <v>24</v>
      </c>
      <c r="AG64" s="555">
        <v>23</v>
      </c>
      <c r="AH64" s="544" t="str">
        <f t="shared" si="28"/>
        <v>YA</v>
      </c>
      <c r="AI64" s="559">
        <f t="shared" si="33"/>
        <v>157.19999999999999</v>
      </c>
      <c r="AJ64" s="572">
        <v>157.19999999999999</v>
      </c>
      <c r="AK64" s="693">
        <f t="shared" si="34"/>
        <v>0</v>
      </c>
      <c r="AL64" s="694"/>
    </row>
    <row r="65" spans="2:38" x14ac:dyDescent="0.25">
      <c r="B65" s="662" t="s">
        <v>56</v>
      </c>
      <c r="C65" s="662"/>
      <c r="D65" s="662"/>
      <c r="E65" s="662"/>
      <c r="F65" s="662"/>
      <c r="G65" s="474">
        <v>0</v>
      </c>
      <c r="O65" s="674" t="s">
        <v>516</v>
      </c>
      <c r="P65" s="662"/>
      <c r="Q65" s="662"/>
      <c r="R65" s="662"/>
      <c r="S65" s="663"/>
      <c r="T65" s="563"/>
      <c r="U65" s="555"/>
      <c r="V65" s="564">
        <f t="shared" si="29"/>
        <v>0</v>
      </c>
      <c r="W65" s="563"/>
      <c r="X65" s="555"/>
      <c r="Y65" s="564">
        <f t="shared" si="30"/>
        <v>0</v>
      </c>
      <c r="Z65" s="563"/>
      <c r="AA65" s="555"/>
      <c r="AB65" s="564">
        <f t="shared" si="31"/>
        <v>0</v>
      </c>
      <c r="AC65" s="563">
        <v>30</v>
      </c>
      <c r="AD65" s="556">
        <v>13</v>
      </c>
      <c r="AE65" s="564">
        <f t="shared" si="32"/>
        <v>13</v>
      </c>
      <c r="AF65" s="571">
        <v>13</v>
      </c>
      <c r="AG65" s="555">
        <v>13</v>
      </c>
      <c r="AH65" s="544" t="str">
        <f t="shared" si="28"/>
        <v>YA</v>
      </c>
      <c r="AI65" s="559">
        <f t="shared" si="33"/>
        <v>169</v>
      </c>
      <c r="AJ65" s="572">
        <v>169</v>
      </c>
      <c r="AK65" s="693">
        <f t="shared" si="34"/>
        <v>0</v>
      </c>
      <c r="AL65" s="694"/>
    </row>
    <row r="66" spans="2:38" x14ac:dyDescent="0.25">
      <c r="B66" s="662" t="s">
        <v>50</v>
      </c>
      <c r="C66" s="662"/>
      <c r="D66" s="662"/>
      <c r="E66" s="662"/>
      <c r="F66" s="662"/>
      <c r="G66" s="474">
        <v>0</v>
      </c>
      <c r="O66" s="674" t="s">
        <v>600</v>
      </c>
      <c r="P66" s="662"/>
      <c r="Q66" s="662"/>
      <c r="R66" s="662"/>
      <c r="S66" s="663"/>
      <c r="T66" s="563"/>
      <c r="U66" s="555"/>
      <c r="V66" s="564">
        <f t="shared" si="29"/>
        <v>0</v>
      </c>
      <c r="W66" s="563"/>
      <c r="X66" s="555"/>
      <c r="Y66" s="564">
        <f t="shared" si="30"/>
        <v>0</v>
      </c>
      <c r="Z66" s="563"/>
      <c r="AA66" s="555"/>
      <c r="AB66" s="564">
        <f t="shared" si="31"/>
        <v>0</v>
      </c>
      <c r="AC66" s="563"/>
      <c r="AD66" s="556"/>
      <c r="AE66" s="564">
        <f t="shared" si="32"/>
        <v>0</v>
      </c>
      <c r="AF66" s="571">
        <v>0</v>
      </c>
      <c r="AG66" s="555">
        <v>0</v>
      </c>
      <c r="AH66" s="544" t="str">
        <f t="shared" si="28"/>
        <v>YA</v>
      </c>
      <c r="AI66" s="559">
        <f t="shared" si="33"/>
        <v>0</v>
      </c>
      <c r="AJ66" s="572"/>
      <c r="AK66" s="693">
        <f t="shared" si="34"/>
        <v>0</v>
      </c>
      <c r="AL66" s="694"/>
    </row>
    <row r="67" spans="2:38" ht="15.75" thickBot="1" x14ac:dyDescent="0.3">
      <c r="B67" s="662" t="s">
        <v>7</v>
      </c>
      <c r="C67" s="662"/>
      <c r="D67" s="662"/>
      <c r="E67" s="662"/>
      <c r="F67" s="662"/>
      <c r="G67" s="474">
        <v>10</v>
      </c>
      <c r="O67" s="705" t="s">
        <v>601</v>
      </c>
      <c r="P67" s="706"/>
      <c r="Q67" s="706"/>
      <c r="R67" s="706"/>
      <c r="S67" s="706"/>
      <c r="T67" s="565"/>
      <c r="U67" s="566"/>
      <c r="V67" s="567">
        <f t="shared" ref="V67" si="35">IF((AF67+AG67) &gt; (W67+Z67+AC67), IF(T67 &gt; AF67, AF67, T67),0)</f>
        <v>0</v>
      </c>
      <c r="W67" s="565"/>
      <c r="X67" s="566"/>
      <c r="Y67" s="567">
        <f t="shared" ref="Y67" si="36">IF((AF67+AG67) &gt; (Z67+AC67),IF(V67 &gt; 0, IF(AF67 - V67 &gt; 0, IF(AF67 - V67 &gt; W67, W67, AF67 - V67),0), IF(AF67  &gt; W67, W67, AF67)),0)</f>
        <v>0</v>
      </c>
      <c r="Z67" s="565"/>
      <c r="AA67" s="566"/>
      <c r="AB67" s="567">
        <f t="shared" ref="AB67" si="37">IF((AF67+AG67) &gt; (AC67),IF(OR(Y67 &gt; 0,V67 &gt; 0), IF(AF67 - V67 - Y67 &gt; 0, IF(AF67 - V67 - Y67 &gt; Z67, Z67, AF67 - Y67 - V67),0), IF(AF67  &gt; Z67, Z67, AF67)),0)</f>
        <v>0</v>
      </c>
      <c r="AC67" s="565"/>
      <c r="AD67" s="568"/>
      <c r="AE67" s="567">
        <f t="shared" ref="AE67" si="38">IF((AF67+AG67) &gt; 0,IF(OR(Y67 &gt; 0,V67 &gt; 0,AB67 &gt; 0), IF(AF67 - V67 - Y67 - AB67 &gt; 0, IF(AF67 - V67 - Y67 - AB67 &gt; AC67, AC67, AF67 - Y67 - V67 - AB67),0), IF(AF67  &gt; AC67, AC67, AF67)),0)</f>
        <v>0</v>
      </c>
      <c r="AF67" s="573">
        <v>0</v>
      </c>
      <c r="AG67" s="566">
        <v>2</v>
      </c>
      <c r="AH67" s="574" t="str">
        <f t="shared" si="28"/>
        <v>YA</v>
      </c>
      <c r="AI67" s="599">
        <f t="shared" ref="AI67" si="39">AE67*AD67+AB67*AA67+Y67*X67+V67*U67</f>
        <v>0</v>
      </c>
      <c r="AJ67" s="576"/>
      <c r="AK67" s="703">
        <f t="shared" ref="AK67" si="40">AJ67-AI67</f>
        <v>0</v>
      </c>
      <c r="AL67" s="704"/>
    </row>
    <row r="68" spans="2:38" ht="19.5" thickBot="1" x14ac:dyDescent="0.35">
      <c r="B68" s="662" t="s">
        <v>6</v>
      </c>
      <c r="C68" s="662"/>
      <c r="D68" s="662"/>
      <c r="E68" s="662"/>
      <c r="F68" s="662"/>
      <c r="G68" s="474">
        <v>20</v>
      </c>
      <c r="T68" s="583"/>
      <c r="AI68" s="584">
        <f>SUM(AI31:AI67)</f>
        <v>2655.32</v>
      </c>
      <c r="AJ68" s="585">
        <f>SUM(AJ31:AJ67)</f>
        <v>2940.3199999999997</v>
      </c>
      <c r="AK68" s="586">
        <f>SUM(AK31:AK66)</f>
        <v>285.00000000000006</v>
      </c>
      <c r="AL68" s="587">
        <f>AK68/AI68</f>
        <v>0.10733169636804606</v>
      </c>
    </row>
    <row r="69" spans="2:38" ht="31.5" customHeight="1" thickBot="1" x14ac:dyDescent="0.3">
      <c r="B69" s="662" t="s">
        <v>305</v>
      </c>
      <c r="C69" s="662"/>
      <c r="D69" s="662"/>
      <c r="E69" s="662"/>
      <c r="F69" s="662"/>
      <c r="G69" s="474">
        <v>0</v>
      </c>
      <c r="O69" s="680" t="s">
        <v>602</v>
      </c>
      <c r="P69" s="680"/>
      <c r="Q69" s="680"/>
      <c r="R69" s="680"/>
      <c r="S69" s="680"/>
      <c r="T69" s="680"/>
      <c r="U69" s="680"/>
      <c r="V69" s="680"/>
      <c r="W69" s="680"/>
      <c r="X69" s="680"/>
      <c r="Y69" s="680"/>
      <c r="Z69" s="680"/>
      <c r="AA69" s="680"/>
      <c r="AB69" s="680"/>
      <c r="AC69" s="680"/>
      <c r="AD69" s="680"/>
      <c r="AE69" s="680"/>
      <c r="AF69" s="680"/>
      <c r="AG69" s="680"/>
      <c r="AH69" s="680"/>
      <c r="AI69" s="680"/>
      <c r="AJ69" s="680"/>
      <c r="AK69" s="680"/>
      <c r="AL69" s="680"/>
    </row>
    <row r="70" spans="2:38" ht="15" customHeight="1" thickBot="1" x14ac:dyDescent="0.3">
      <c r="B70" s="662" t="s">
        <v>53</v>
      </c>
      <c r="C70" s="662"/>
      <c r="D70" s="662"/>
      <c r="E70" s="662"/>
      <c r="F70" s="662"/>
      <c r="G70" s="474">
        <v>0</v>
      </c>
      <c r="O70" s="682" t="s">
        <v>2</v>
      </c>
      <c r="P70" s="683"/>
      <c r="Q70" s="683"/>
      <c r="R70" s="683"/>
      <c r="S70" s="684"/>
      <c r="T70" s="579" t="s">
        <v>560</v>
      </c>
      <c r="U70" s="580" t="s">
        <v>561</v>
      </c>
      <c r="V70" s="581" t="s">
        <v>559</v>
      </c>
      <c r="W70" s="579" t="s">
        <v>550</v>
      </c>
      <c r="X70" s="580" t="s">
        <v>551</v>
      </c>
      <c r="Y70" s="581" t="s">
        <v>555</v>
      </c>
      <c r="Z70" s="579" t="s">
        <v>552</v>
      </c>
      <c r="AA70" s="580" t="s">
        <v>553</v>
      </c>
      <c r="AB70" s="581" t="s">
        <v>556</v>
      </c>
      <c r="AC70" s="579" t="s">
        <v>554</v>
      </c>
      <c r="AD70" s="580" t="s">
        <v>562</v>
      </c>
      <c r="AE70" s="581" t="s">
        <v>557</v>
      </c>
      <c r="AF70" s="588" t="s">
        <v>78</v>
      </c>
      <c r="AG70" s="589" t="s">
        <v>558</v>
      </c>
      <c r="AH70" s="580" t="s">
        <v>565</v>
      </c>
      <c r="AI70" s="580" t="s">
        <v>563</v>
      </c>
      <c r="AJ70" s="590" t="s">
        <v>564</v>
      </c>
      <c r="AK70" s="689" t="s">
        <v>566</v>
      </c>
      <c r="AL70" s="690"/>
    </row>
    <row r="71" spans="2:38" ht="15" customHeight="1" x14ac:dyDescent="0.25">
      <c r="B71" s="662" t="s">
        <v>55</v>
      </c>
      <c r="C71" s="662"/>
      <c r="D71" s="662"/>
      <c r="E71" s="662"/>
      <c r="F71" s="662"/>
      <c r="G71" s="474">
        <v>0</v>
      </c>
      <c r="O71" s="697" t="s">
        <v>603</v>
      </c>
      <c r="P71" s="698"/>
      <c r="Q71" s="698"/>
      <c r="R71" s="698"/>
      <c r="S71" s="699"/>
      <c r="T71" s="604"/>
      <c r="U71" s="605"/>
      <c r="V71" s="606">
        <f>IF((AF71+AG71) &gt; (W71+Z71+AC71), IF(T71 &gt; AF71, AF71, T71),0)</f>
        <v>0</v>
      </c>
      <c r="W71" s="604"/>
      <c r="X71" s="598"/>
      <c r="Y71" s="606">
        <f>IF((AF71+AG71) &gt; (Z71+AC71),IF(V71 &gt; 0, IF(AF71 - V71 &gt; 0, IF(AF71 - V71 &gt; W71, W71, AF71 - V71),0), IF(AF71  &gt; W71, W71, AF71)),0)</f>
        <v>0</v>
      </c>
      <c r="Z71" s="604">
        <v>10</v>
      </c>
      <c r="AA71" s="598">
        <v>26.69</v>
      </c>
      <c r="AB71" s="606">
        <f>IF((AF71+AG71) &gt; (AC71),IF(OR(Y71 &gt; 0,V71 &gt; 0), IF(AF71 - V71 - Y71 &gt; 0, IF(AF71 - V71 - Y71 &gt; Z71, Z71, AF71 - Y71 - V71),0), IF(AF71  &gt; Z71, Z71, AF71)),0)</f>
        <v>1</v>
      </c>
      <c r="AC71" s="604">
        <v>2</v>
      </c>
      <c r="AD71" s="598">
        <v>22.5</v>
      </c>
      <c r="AE71" s="606">
        <f>IF((AF71+AG71) &gt; 0,IF(OR(Y71 &gt; 0,V71 &gt; 0,AB71 &gt; 0), IF(AF71 - V71 - Y71 - AB71 &gt; 0, IF(AF71 - V71 - Y71 - AB71 &gt; AC71, AC71, AF71 - Y71 - V71 - AB71),0), IF(AF71  &gt; AC71, AC71, AF71)),0)</f>
        <v>0</v>
      </c>
      <c r="AF71" s="601">
        <v>1</v>
      </c>
      <c r="AG71" s="601">
        <v>8</v>
      </c>
      <c r="AH71" s="562" t="str">
        <f>IF(OR((T71+W71+Z71+AC71) &gt;= (AF71+AG71), AF71 = 0), "YA", "MAS")</f>
        <v>YA</v>
      </c>
      <c r="AI71" s="607">
        <f>AE71*AD71+AB71*AA71+Y71*X71+V71*U71</f>
        <v>26.69</v>
      </c>
      <c r="AJ71" s="602">
        <v>34</v>
      </c>
      <c r="AK71" s="700">
        <f>AJ71-AI71</f>
        <v>7.3099999999999987</v>
      </c>
      <c r="AL71" s="701"/>
    </row>
    <row r="72" spans="2:38" ht="15" customHeight="1" x14ac:dyDescent="0.25">
      <c r="B72" s="662" t="s">
        <v>5</v>
      </c>
      <c r="C72" s="662"/>
      <c r="D72" s="662"/>
      <c r="E72" s="662"/>
      <c r="F72" s="662"/>
      <c r="G72" s="474">
        <v>0</v>
      </c>
      <c r="O72" s="674" t="s">
        <v>604</v>
      </c>
      <c r="P72" s="662"/>
      <c r="Q72" s="662"/>
      <c r="R72" s="662"/>
      <c r="S72" s="671"/>
      <c r="T72" s="563"/>
      <c r="U72" s="552"/>
      <c r="V72" s="564">
        <f t="shared" ref="V72:V93" si="41">IF((AF72+AG72) &gt; (W72+Z72+AC72), IF(T72 &gt; AF72, AF72, T72),0)</f>
        <v>0</v>
      </c>
      <c r="W72" s="563"/>
      <c r="X72" s="555"/>
      <c r="Y72" s="564">
        <f t="shared" ref="Y72:Y93" si="42">IF((AF72+AG72) &gt; (Z72+AC72),IF(V72 &gt; 0, IF(AF72 - V72 &gt; 0, IF(AF72 - V72 &gt; W72, W72, AF72 - V72),0), IF(AF72  &gt; W72, W72, AF72)),0)</f>
        <v>0</v>
      </c>
      <c r="Z72" s="563">
        <v>10</v>
      </c>
      <c r="AA72" s="555">
        <v>15.18</v>
      </c>
      <c r="AB72" s="564">
        <f t="shared" ref="AB72:AB93" si="43">IF((AF72+AG72) &gt; (AC72),IF(OR(Y72 &gt; 0,V72 &gt; 0), IF(AF72 - V72 - Y72 &gt; 0, IF(AF72 - V72 - Y72 &gt; Z72, Z72, AF72 - Y72 - V72),0), IF(AF72  &gt; Z72, Z72, AF72)),0)</f>
        <v>1</v>
      </c>
      <c r="AC72" s="563">
        <v>4</v>
      </c>
      <c r="AD72" s="555">
        <v>13</v>
      </c>
      <c r="AE72" s="564">
        <f t="shared" ref="AE72:AE93" si="44">IF((AF72+AG72) &gt; 0,IF(OR(Y72 &gt; 0,V72 &gt; 0,AB72 &gt; 0), IF(AF72 - V72 - Y72 - AB72 &gt; 0, IF(AF72 - V72 - Y72 - AB72 &gt; AC72, AC72, AF72 - Y72 - V72 - AB72),0), IF(AF72  &gt; AC72, AC72, AF72)),0)</f>
        <v>0</v>
      </c>
      <c r="AF72" s="571">
        <v>1</v>
      </c>
      <c r="AG72" s="571">
        <v>6</v>
      </c>
      <c r="AH72" s="542" t="str">
        <f t="shared" ref="AH72:AH93" si="45">IF(OR((T72+W72+Z72+AC72) &gt;= (AF72+AG72), AF72 = 0), "YA", "MAS")</f>
        <v>YA</v>
      </c>
      <c r="AI72" s="558">
        <f t="shared" ref="AI72:AI93" si="46">AE72*AD72+AB72*AA72+Y72*X72+V72*U72</f>
        <v>15.18</v>
      </c>
      <c r="AJ72" s="572">
        <v>19</v>
      </c>
      <c r="AK72" s="672">
        <f t="shared" ref="AK72:AK93" si="47">AJ72-AI72</f>
        <v>3.8200000000000003</v>
      </c>
      <c r="AL72" s="702"/>
    </row>
    <row r="73" spans="2:38" ht="15" customHeight="1" x14ac:dyDescent="0.25">
      <c r="B73" s="662" t="s">
        <v>4</v>
      </c>
      <c r="C73" s="662"/>
      <c r="D73" s="662"/>
      <c r="E73" s="662"/>
      <c r="F73" s="662"/>
      <c r="G73" s="474">
        <v>0</v>
      </c>
      <c r="O73" s="674" t="s">
        <v>605</v>
      </c>
      <c r="P73" s="662"/>
      <c r="Q73" s="662"/>
      <c r="R73" s="662"/>
      <c r="S73" s="671"/>
      <c r="T73" s="563"/>
      <c r="U73" s="552"/>
      <c r="V73" s="564">
        <f t="shared" si="41"/>
        <v>0</v>
      </c>
      <c r="W73" s="563"/>
      <c r="X73" s="555"/>
      <c r="Y73" s="564">
        <f t="shared" si="42"/>
        <v>0</v>
      </c>
      <c r="Z73" s="563"/>
      <c r="AA73" s="555"/>
      <c r="AB73" s="564">
        <f t="shared" si="43"/>
        <v>0</v>
      </c>
      <c r="AC73" s="563">
        <v>5</v>
      </c>
      <c r="AD73" s="555">
        <v>10.97</v>
      </c>
      <c r="AE73" s="564">
        <f t="shared" si="44"/>
        <v>1</v>
      </c>
      <c r="AF73" s="571">
        <v>1</v>
      </c>
      <c r="AG73" s="571">
        <v>1</v>
      </c>
      <c r="AH73" s="542" t="str">
        <f t="shared" si="45"/>
        <v>YA</v>
      </c>
      <c r="AI73" s="558">
        <f t="shared" si="46"/>
        <v>10.97</v>
      </c>
      <c r="AJ73" s="572">
        <v>16</v>
      </c>
      <c r="AK73" s="672">
        <f t="shared" si="47"/>
        <v>5.0299999999999994</v>
      </c>
      <c r="AL73" s="702"/>
    </row>
    <row r="74" spans="2:38" ht="15" customHeight="1" x14ac:dyDescent="0.25">
      <c r="B74" s="662" t="s">
        <v>12</v>
      </c>
      <c r="C74" s="662"/>
      <c r="D74" s="662"/>
      <c r="E74" s="662"/>
      <c r="F74" s="662"/>
      <c r="G74" s="474">
        <v>0</v>
      </c>
      <c r="O74" s="674" t="s">
        <v>606</v>
      </c>
      <c r="P74" s="662"/>
      <c r="Q74" s="662"/>
      <c r="R74" s="662"/>
      <c r="S74" s="671"/>
      <c r="T74" s="563"/>
      <c r="U74" s="552"/>
      <c r="V74" s="564">
        <f t="shared" si="41"/>
        <v>0</v>
      </c>
      <c r="W74" s="563"/>
      <c r="X74" s="555"/>
      <c r="Y74" s="564">
        <f t="shared" si="42"/>
        <v>0</v>
      </c>
      <c r="Z74" s="563"/>
      <c r="AA74" s="555"/>
      <c r="AB74" s="564">
        <f t="shared" si="43"/>
        <v>0</v>
      </c>
      <c r="AC74" s="563">
        <v>4</v>
      </c>
      <c r="AD74" s="553">
        <v>14.5</v>
      </c>
      <c r="AE74" s="564">
        <f t="shared" si="44"/>
        <v>1</v>
      </c>
      <c r="AF74" s="571">
        <v>1</v>
      </c>
      <c r="AG74" s="571">
        <v>1</v>
      </c>
      <c r="AH74" s="542" t="str">
        <f t="shared" si="45"/>
        <v>YA</v>
      </c>
      <c r="AI74" s="558">
        <f t="shared" si="46"/>
        <v>14.5</v>
      </c>
      <c r="AJ74" s="572">
        <v>18</v>
      </c>
      <c r="AK74" s="672">
        <f t="shared" si="47"/>
        <v>3.5</v>
      </c>
      <c r="AL74" s="702"/>
    </row>
    <row r="75" spans="2:38" x14ac:dyDescent="0.25">
      <c r="B75" s="662" t="s">
        <v>271</v>
      </c>
      <c r="C75" s="662"/>
      <c r="D75" s="662"/>
      <c r="E75" s="662"/>
      <c r="F75" s="662"/>
      <c r="G75" s="474">
        <v>120</v>
      </c>
      <c r="O75" s="674" t="s">
        <v>607</v>
      </c>
      <c r="P75" s="662"/>
      <c r="Q75" s="662"/>
      <c r="R75" s="662"/>
      <c r="S75" s="671"/>
      <c r="T75" s="563"/>
      <c r="U75" s="552"/>
      <c r="V75" s="564">
        <f t="shared" si="41"/>
        <v>0</v>
      </c>
      <c r="W75" s="563"/>
      <c r="X75" s="555"/>
      <c r="Y75" s="564">
        <f t="shared" si="42"/>
        <v>0</v>
      </c>
      <c r="Z75" s="563"/>
      <c r="AA75" s="555"/>
      <c r="AB75" s="564">
        <f t="shared" si="43"/>
        <v>0</v>
      </c>
      <c r="AC75" s="563"/>
      <c r="AD75" s="553"/>
      <c r="AE75" s="564">
        <f t="shared" si="44"/>
        <v>0</v>
      </c>
      <c r="AF75" s="571"/>
      <c r="AG75" s="571">
        <v>0</v>
      </c>
      <c r="AH75" s="542" t="str">
        <f t="shared" si="45"/>
        <v>YA</v>
      </c>
      <c r="AI75" s="558">
        <f t="shared" si="46"/>
        <v>0</v>
      </c>
      <c r="AJ75" s="572"/>
      <c r="AK75" s="672">
        <f t="shared" si="47"/>
        <v>0</v>
      </c>
      <c r="AL75" s="702"/>
    </row>
    <row r="76" spans="2:38" ht="15" customHeight="1" x14ac:dyDescent="0.25">
      <c r="B76" s="662" t="s">
        <v>52</v>
      </c>
      <c r="C76" s="662"/>
      <c r="D76" s="662"/>
      <c r="E76" s="662"/>
      <c r="F76" s="662"/>
      <c r="G76" s="474">
        <v>0</v>
      </c>
      <c r="O76" s="674" t="s">
        <v>608</v>
      </c>
      <c r="P76" s="662"/>
      <c r="Q76" s="662"/>
      <c r="R76" s="662"/>
      <c r="S76" s="671"/>
      <c r="T76" s="563"/>
      <c r="U76" s="552"/>
      <c r="V76" s="564">
        <f t="shared" si="41"/>
        <v>0</v>
      </c>
      <c r="W76" s="563"/>
      <c r="X76" s="553"/>
      <c r="Y76" s="564">
        <f t="shared" si="42"/>
        <v>0</v>
      </c>
      <c r="Z76" s="563"/>
      <c r="AA76" s="555"/>
      <c r="AB76" s="564">
        <f t="shared" si="43"/>
        <v>0</v>
      </c>
      <c r="AC76" s="563"/>
      <c r="AD76" s="555"/>
      <c r="AE76" s="564">
        <f t="shared" si="44"/>
        <v>0</v>
      </c>
      <c r="AF76" s="571"/>
      <c r="AG76" s="571">
        <v>2</v>
      </c>
      <c r="AH76" s="542" t="str">
        <f t="shared" si="45"/>
        <v>YA</v>
      </c>
      <c r="AI76" s="558">
        <f t="shared" si="46"/>
        <v>0</v>
      </c>
      <c r="AJ76" s="572"/>
      <c r="AK76" s="672">
        <f t="shared" si="47"/>
        <v>0</v>
      </c>
      <c r="AL76" s="702"/>
    </row>
    <row r="77" spans="2:38" ht="15" customHeight="1" x14ac:dyDescent="0.25">
      <c r="B77" s="662" t="s">
        <v>107</v>
      </c>
      <c r="C77" s="662"/>
      <c r="D77" s="662"/>
      <c r="E77" s="662"/>
      <c r="F77" s="662"/>
      <c r="G77" s="474">
        <v>0</v>
      </c>
      <c r="O77" s="674" t="s">
        <v>609</v>
      </c>
      <c r="P77" s="662"/>
      <c r="Q77" s="662"/>
      <c r="R77" s="662"/>
      <c r="S77" s="671"/>
      <c r="T77" s="563"/>
      <c r="U77" s="552"/>
      <c r="V77" s="564">
        <f t="shared" si="41"/>
        <v>0</v>
      </c>
      <c r="W77" s="563"/>
      <c r="X77" s="555"/>
      <c r="Y77" s="564">
        <f t="shared" si="42"/>
        <v>0</v>
      </c>
      <c r="Z77" s="563"/>
      <c r="AA77" s="555"/>
      <c r="AB77" s="564">
        <f t="shared" si="43"/>
        <v>0</v>
      </c>
      <c r="AC77" s="563"/>
      <c r="AD77" s="553"/>
      <c r="AE77" s="564">
        <f t="shared" si="44"/>
        <v>0</v>
      </c>
      <c r="AF77" s="571"/>
      <c r="AG77" s="571">
        <v>2</v>
      </c>
      <c r="AH77" s="542" t="str">
        <f t="shared" si="45"/>
        <v>YA</v>
      </c>
      <c r="AI77" s="558">
        <f t="shared" si="46"/>
        <v>0</v>
      </c>
      <c r="AJ77" s="572"/>
      <c r="AK77" s="672">
        <f t="shared" si="47"/>
        <v>0</v>
      </c>
      <c r="AL77" s="702"/>
    </row>
    <row r="78" spans="2:38" ht="15" customHeight="1" x14ac:dyDescent="0.25">
      <c r="B78" s="662" t="s">
        <v>108</v>
      </c>
      <c r="C78" s="662"/>
      <c r="D78" s="662"/>
      <c r="E78" s="662"/>
      <c r="F78" s="662"/>
      <c r="G78" s="474">
        <v>0</v>
      </c>
      <c r="O78" s="674" t="s">
        <v>610</v>
      </c>
      <c r="P78" s="662"/>
      <c r="Q78" s="662"/>
      <c r="R78" s="662"/>
      <c r="S78" s="671"/>
      <c r="T78" s="563"/>
      <c r="U78" s="552"/>
      <c r="V78" s="564">
        <f t="shared" si="41"/>
        <v>0</v>
      </c>
      <c r="W78" s="563"/>
      <c r="X78" s="555"/>
      <c r="Y78" s="564">
        <f t="shared" si="42"/>
        <v>0</v>
      </c>
      <c r="Z78" s="563"/>
      <c r="AA78" s="555"/>
      <c r="AB78" s="564">
        <f t="shared" si="43"/>
        <v>0</v>
      </c>
      <c r="AC78" s="563"/>
      <c r="AD78" s="553"/>
      <c r="AE78" s="564">
        <f t="shared" si="44"/>
        <v>0</v>
      </c>
      <c r="AF78" s="571"/>
      <c r="AG78" s="571">
        <v>36</v>
      </c>
      <c r="AH78" s="542" t="str">
        <f t="shared" si="45"/>
        <v>YA</v>
      </c>
      <c r="AI78" s="558">
        <f t="shared" si="46"/>
        <v>0</v>
      </c>
      <c r="AJ78" s="572"/>
      <c r="AK78" s="672">
        <f t="shared" si="47"/>
        <v>0</v>
      </c>
      <c r="AL78" s="702"/>
    </row>
    <row r="79" spans="2:38" ht="15" customHeight="1" x14ac:dyDescent="0.25">
      <c r="B79" s="662" t="s">
        <v>106</v>
      </c>
      <c r="C79" s="662"/>
      <c r="D79" s="662"/>
      <c r="E79" s="662"/>
      <c r="F79" s="662"/>
      <c r="G79" s="474">
        <v>0</v>
      </c>
      <c r="O79" s="674" t="s">
        <v>611</v>
      </c>
      <c r="P79" s="662"/>
      <c r="Q79" s="662"/>
      <c r="R79" s="662"/>
      <c r="S79" s="671"/>
      <c r="T79" s="563"/>
      <c r="U79" s="552"/>
      <c r="V79" s="564">
        <f t="shared" si="41"/>
        <v>0</v>
      </c>
      <c r="W79" s="563"/>
      <c r="X79" s="555"/>
      <c r="Y79" s="564">
        <f t="shared" si="42"/>
        <v>0</v>
      </c>
      <c r="Z79" s="563"/>
      <c r="AA79" s="555"/>
      <c r="AB79" s="564">
        <f t="shared" si="43"/>
        <v>0</v>
      </c>
      <c r="AC79" s="563">
        <v>50</v>
      </c>
      <c r="AD79" s="553">
        <v>22.25</v>
      </c>
      <c r="AE79" s="564">
        <f t="shared" si="44"/>
        <v>0</v>
      </c>
      <c r="AF79" s="571"/>
      <c r="AG79" s="571">
        <v>31</v>
      </c>
      <c r="AH79" s="542" t="str">
        <f t="shared" si="45"/>
        <v>YA</v>
      </c>
      <c r="AI79" s="558">
        <f t="shared" si="46"/>
        <v>0</v>
      </c>
      <c r="AJ79" s="572"/>
      <c r="AK79" s="672">
        <f t="shared" si="47"/>
        <v>0</v>
      </c>
      <c r="AL79" s="702"/>
    </row>
    <row r="80" spans="2:38" ht="15" customHeight="1" x14ac:dyDescent="0.25">
      <c r="B80" s="662" t="s">
        <v>109</v>
      </c>
      <c r="C80" s="662"/>
      <c r="D80" s="662"/>
      <c r="E80" s="662"/>
      <c r="F80" s="662"/>
      <c r="G80" s="474">
        <v>0</v>
      </c>
      <c r="O80" s="674" t="s">
        <v>612</v>
      </c>
      <c r="P80" s="662"/>
      <c r="Q80" s="662"/>
      <c r="R80" s="662"/>
      <c r="S80" s="671"/>
      <c r="T80" s="563"/>
      <c r="U80" s="552"/>
      <c r="V80" s="564">
        <f t="shared" si="41"/>
        <v>0</v>
      </c>
      <c r="W80" s="563"/>
      <c r="X80" s="555"/>
      <c r="Y80" s="564">
        <f t="shared" si="42"/>
        <v>0</v>
      </c>
      <c r="Z80" s="563"/>
      <c r="AA80" s="555"/>
      <c r="AB80" s="564">
        <f t="shared" si="43"/>
        <v>0</v>
      </c>
      <c r="AC80" s="563"/>
      <c r="AD80" s="553"/>
      <c r="AE80" s="564">
        <f t="shared" si="44"/>
        <v>0</v>
      </c>
      <c r="AF80" s="571"/>
      <c r="AG80" s="571">
        <v>8</v>
      </c>
      <c r="AH80" s="542" t="str">
        <f t="shared" si="45"/>
        <v>YA</v>
      </c>
      <c r="AI80" s="558">
        <f t="shared" si="46"/>
        <v>0</v>
      </c>
      <c r="AJ80" s="572"/>
      <c r="AK80" s="672">
        <f t="shared" si="47"/>
        <v>0</v>
      </c>
      <c r="AL80" s="702"/>
    </row>
    <row r="81" spans="2:38" x14ac:dyDescent="0.25">
      <c r="B81" s="662" t="s">
        <v>11</v>
      </c>
      <c r="C81" s="662"/>
      <c r="D81" s="662"/>
      <c r="E81" s="662"/>
      <c r="F81" s="662"/>
      <c r="G81" s="474">
        <v>20</v>
      </c>
      <c r="O81" s="674" t="s">
        <v>613</v>
      </c>
      <c r="P81" s="662"/>
      <c r="Q81" s="662"/>
      <c r="R81" s="662"/>
      <c r="S81" s="671"/>
      <c r="T81" s="563"/>
      <c r="U81" s="552"/>
      <c r="V81" s="564">
        <f t="shared" si="41"/>
        <v>0</v>
      </c>
      <c r="W81" s="563"/>
      <c r="X81" s="555"/>
      <c r="Y81" s="564">
        <f t="shared" si="42"/>
        <v>0</v>
      </c>
      <c r="Z81" s="563"/>
      <c r="AA81" s="555"/>
      <c r="AB81" s="564">
        <f t="shared" si="43"/>
        <v>0</v>
      </c>
      <c r="AC81" s="563">
        <v>25</v>
      </c>
      <c r="AD81" s="553">
        <v>11.3</v>
      </c>
      <c r="AE81" s="564">
        <f t="shared" si="44"/>
        <v>4</v>
      </c>
      <c r="AF81" s="571">
        <v>4</v>
      </c>
      <c r="AG81" s="571">
        <v>11</v>
      </c>
      <c r="AH81" s="542" t="str">
        <f t="shared" si="45"/>
        <v>YA</v>
      </c>
      <c r="AI81" s="558">
        <f t="shared" si="46"/>
        <v>45.2</v>
      </c>
      <c r="AJ81" s="572">
        <v>60</v>
      </c>
      <c r="AK81" s="672">
        <f t="shared" si="47"/>
        <v>14.799999999999997</v>
      </c>
      <c r="AL81" s="702"/>
    </row>
    <row r="82" spans="2:38" ht="15" customHeight="1" x14ac:dyDescent="0.25">
      <c r="B82" s="662" t="s">
        <v>10</v>
      </c>
      <c r="C82" s="662"/>
      <c r="D82" s="662"/>
      <c r="E82" s="662"/>
      <c r="F82" s="662"/>
      <c r="G82" s="474">
        <v>0</v>
      </c>
      <c r="O82" s="674" t="s">
        <v>614</v>
      </c>
      <c r="P82" s="662"/>
      <c r="Q82" s="662"/>
      <c r="R82" s="662"/>
      <c r="S82" s="671"/>
      <c r="T82" s="563"/>
      <c r="U82" s="555"/>
      <c r="V82" s="564">
        <f t="shared" si="41"/>
        <v>0</v>
      </c>
      <c r="W82" s="563"/>
      <c r="X82" s="555"/>
      <c r="Y82" s="564">
        <f t="shared" si="42"/>
        <v>0</v>
      </c>
      <c r="Z82" s="563"/>
      <c r="AA82" s="555"/>
      <c r="AB82" s="564">
        <f t="shared" si="43"/>
        <v>0</v>
      </c>
      <c r="AC82" s="563"/>
      <c r="AD82" s="556"/>
      <c r="AE82" s="564">
        <f t="shared" si="44"/>
        <v>0</v>
      </c>
      <c r="AF82" s="571"/>
      <c r="AG82" s="571">
        <v>10</v>
      </c>
      <c r="AH82" s="542" t="str">
        <f t="shared" si="45"/>
        <v>YA</v>
      </c>
      <c r="AI82" s="558">
        <f t="shared" si="46"/>
        <v>0</v>
      </c>
      <c r="AJ82" s="572"/>
      <c r="AK82" s="672">
        <f t="shared" si="47"/>
        <v>0</v>
      </c>
      <c r="AL82" s="702"/>
    </row>
    <row r="83" spans="2:38" ht="15" customHeight="1" x14ac:dyDescent="0.25">
      <c r="B83" s="662" t="s">
        <v>9</v>
      </c>
      <c r="C83" s="662"/>
      <c r="D83" s="662"/>
      <c r="E83" s="662"/>
      <c r="F83" s="662"/>
      <c r="G83" s="474">
        <v>0</v>
      </c>
      <c r="O83" s="674" t="s">
        <v>615</v>
      </c>
      <c r="P83" s="662"/>
      <c r="Q83" s="662"/>
      <c r="R83" s="662"/>
      <c r="S83" s="671"/>
      <c r="T83" s="563"/>
      <c r="U83" s="555"/>
      <c r="V83" s="564">
        <f t="shared" si="41"/>
        <v>0</v>
      </c>
      <c r="W83" s="563"/>
      <c r="X83" s="555"/>
      <c r="Y83" s="564">
        <f t="shared" si="42"/>
        <v>0</v>
      </c>
      <c r="Z83" s="563"/>
      <c r="AA83" s="555"/>
      <c r="AB83" s="564">
        <f t="shared" si="43"/>
        <v>0</v>
      </c>
      <c r="AC83" s="563">
        <v>50</v>
      </c>
      <c r="AD83" s="556">
        <v>13</v>
      </c>
      <c r="AE83" s="564">
        <f t="shared" si="44"/>
        <v>30</v>
      </c>
      <c r="AF83" s="571">
        <v>30</v>
      </c>
      <c r="AG83" s="571">
        <v>20</v>
      </c>
      <c r="AH83" s="542" t="str">
        <f t="shared" si="45"/>
        <v>YA</v>
      </c>
      <c r="AI83" s="558">
        <f t="shared" si="46"/>
        <v>390</v>
      </c>
      <c r="AJ83" s="572">
        <v>450</v>
      </c>
      <c r="AK83" s="672">
        <f t="shared" si="47"/>
        <v>60</v>
      </c>
      <c r="AL83" s="702"/>
    </row>
    <row r="84" spans="2:38" x14ac:dyDescent="0.25">
      <c r="B84" s="662" t="s">
        <v>8</v>
      </c>
      <c r="C84" s="662"/>
      <c r="D84" s="662"/>
      <c r="E84" s="662"/>
      <c r="F84" s="662"/>
      <c r="G84" s="474">
        <v>20</v>
      </c>
      <c r="O84" s="674" t="s">
        <v>616</v>
      </c>
      <c r="P84" s="662"/>
      <c r="Q84" s="662"/>
      <c r="R84" s="662"/>
      <c r="S84" s="671"/>
      <c r="T84" s="563"/>
      <c r="U84" s="555"/>
      <c r="V84" s="564">
        <f t="shared" si="41"/>
        <v>0</v>
      </c>
      <c r="W84" s="563"/>
      <c r="X84" s="555"/>
      <c r="Y84" s="564">
        <f t="shared" si="42"/>
        <v>0</v>
      </c>
      <c r="Z84" s="563"/>
      <c r="AA84" s="555"/>
      <c r="AB84" s="564">
        <f t="shared" si="43"/>
        <v>0</v>
      </c>
      <c r="AC84" s="563"/>
      <c r="AD84" s="556"/>
      <c r="AE84" s="564">
        <f t="shared" si="44"/>
        <v>0</v>
      </c>
      <c r="AF84" s="571"/>
      <c r="AG84" s="571">
        <v>10</v>
      </c>
      <c r="AH84" s="542" t="str">
        <f t="shared" si="45"/>
        <v>YA</v>
      </c>
      <c r="AI84" s="558">
        <f t="shared" si="46"/>
        <v>0</v>
      </c>
      <c r="AJ84" s="572"/>
      <c r="AK84" s="672">
        <f t="shared" si="47"/>
        <v>0</v>
      </c>
      <c r="AL84" s="702"/>
    </row>
    <row r="85" spans="2:38" x14ac:dyDescent="0.25">
      <c r="B85" s="662" t="s">
        <v>57</v>
      </c>
      <c r="C85" s="662"/>
      <c r="D85" s="662"/>
      <c r="E85" s="662"/>
      <c r="F85" s="662"/>
      <c r="G85" s="474">
        <v>20</v>
      </c>
      <c r="O85" s="674" t="s">
        <v>617</v>
      </c>
      <c r="P85" s="662"/>
      <c r="Q85" s="662"/>
      <c r="R85" s="662"/>
      <c r="S85" s="671"/>
      <c r="T85" s="563"/>
      <c r="U85" s="555"/>
      <c r="V85" s="564">
        <f t="shared" si="41"/>
        <v>0</v>
      </c>
      <c r="W85" s="563"/>
      <c r="X85" s="555"/>
      <c r="Y85" s="564">
        <f t="shared" si="42"/>
        <v>0</v>
      </c>
      <c r="Z85" s="563"/>
      <c r="AA85" s="555"/>
      <c r="AB85" s="564">
        <f t="shared" si="43"/>
        <v>0</v>
      </c>
      <c r="AC85" s="563"/>
      <c r="AD85" s="556"/>
      <c r="AE85" s="564">
        <f t="shared" si="44"/>
        <v>0</v>
      </c>
      <c r="AF85" s="571"/>
      <c r="AG85" s="571">
        <v>0</v>
      </c>
      <c r="AH85" s="542" t="str">
        <f t="shared" si="45"/>
        <v>YA</v>
      </c>
      <c r="AI85" s="558">
        <f t="shared" si="46"/>
        <v>0</v>
      </c>
      <c r="AJ85" s="572"/>
      <c r="AK85" s="672">
        <f t="shared" si="47"/>
        <v>0</v>
      </c>
      <c r="AL85" s="702"/>
    </row>
    <row r="86" spans="2:38" x14ac:dyDescent="0.25">
      <c r="B86" s="662" t="s">
        <v>51</v>
      </c>
      <c r="C86" s="662"/>
      <c r="D86" s="662"/>
      <c r="E86" s="662"/>
      <c r="F86" s="662"/>
      <c r="G86" s="474">
        <v>0</v>
      </c>
      <c r="O86" s="674" t="s">
        <v>618</v>
      </c>
      <c r="P86" s="662"/>
      <c r="Q86" s="662"/>
      <c r="R86" s="662"/>
      <c r="S86" s="671"/>
      <c r="T86" s="563"/>
      <c r="U86" s="555"/>
      <c r="V86" s="564">
        <f t="shared" si="41"/>
        <v>0</v>
      </c>
      <c r="W86" s="563"/>
      <c r="X86" s="555"/>
      <c r="Y86" s="564">
        <f t="shared" si="42"/>
        <v>0</v>
      </c>
      <c r="Z86" s="563"/>
      <c r="AA86" s="555"/>
      <c r="AB86" s="564">
        <f t="shared" si="43"/>
        <v>0</v>
      </c>
      <c r="AC86" s="563"/>
      <c r="AD86" s="556"/>
      <c r="AE86" s="564">
        <f t="shared" si="44"/>
        <v>0</v>
      </c>
      <c r="AF86" s="571"/>
      <c r="AG86" s="571">
        <v>10</v>
      </c>
      <c r="AH86" s="542" t="str">
        <f t="shared" si="45"/>
        <v>YA</v>
      </c>
      <c r="AI86" s="558">
        <f t="shared" si="46"/>
        <v>0</v>
      </c>
      <c r="AJ86" s="572"/>
      <c r="AK86" s="672">
        <f t="shared" si="47"/>
        <v>0</v>
      </c>
      <c r="AL86" s="702"/>
    </row>
    <row r="87" spans="2:38" x14ac:dyDescent="0.25">
      <c r="O87" s="674" t="s">
        <v>619</v>
      </c>
      <c r="P87" s="662"/>
      <c r="Q87" s="662"/>
      <c r="R87" s="662"/>
      <c r="S87" s="671"/>
      <c r="T87" s="563"/>
      <c r="U87" s="555"/>
      <c r="V87" s="564">
        <f t="shared" si="41"/>
        <v>0</v>
      </c>
      <c r="W87" s="563"/>
      <c r="X87" s="555"/>
      <c r="Y87" s="564">
        <f t="shared" si="42"/>
        <v>0</v>
      </c>
      <c r="Z87" s="563"/>
      <c r="AA87" s="555"/>
      <c r="AB87" s="564">
        <f t="shared" si="43"/>
        <v>0</v>
      </c>
      <c r="AC87" s="563"/>
      <c r="AD87" s="556"/>
      <c r="AE87" s="564">
        <f t="shared" si="44"/>
        <v>0</v>
      </c>
      <c r="AF87" s="571"/>
      <c r="AG87" s="571">
        <v>6</v>
      </c>
      <c r="AH87" s="542" t="str">
        <f t="shared" si="45"/>
        <v>YA</v>
      </c>
      <c r="AI87" s="558">
        <f t="shared" si="46"/>
        <v>0</v>
      </c>
      <c r="AJ87" s="572"/>
      <c r="AK87" s="672">
        <f t="shared" si="47"/>
        <v>0</v>
      </c>
      <c r="AL87" s="702"/>
    </row>
    <row r="88" spans="2:38" x14ac:dyDescent="0.25">
      <c r="O88" s="674" t="s">
        <v>620</v>
      </c>
      <c r="P88" s="662"/>
      <c r="Q88" s="662"/>
      <c r="R88" s="662"/>
      <c r="S88" s="671"/>
      <c r="T88" s="563"/>
      <c r="U88" s="555"/>
      <c r="V88" s="564">
        <f t="shared" si="41"/>
        <v>0</v>
      </c>
      <c r="W88" s="563"/>
      <c r="X88" s="555"/>
      <c r="Y88" s="564">
        <f t="shared" si="42"/>
        <v>0</v>
      </c>
      <c r="Z88" s="563"/>
      <c r="AA88" s="555"/>
      <c r="AB88" s="564">
        <f t="shared" si="43"/>
        <v>0</v>
      </c>
      <c r="AC88" s="563">
        <v>15</v>
      </c>
      <c r="AD88" s="556">
        <v>8.33</v>
      </c>
      <c r="AE88" s="564">
        <f t="shared" si="44"/>
        <v>4</v>
      </c>
      <c r="AF88" s="571">
        <v>4</v>
      </c>
      <c r="AG88" s="571">
        <v>11</v>
      </c>
      <c r="AH88" s="542" t="str">
        <f t="shared" si="45"/>
        <v>YA</v>
      </c>
      <c r="AI88" s="558">
        <f t="shared" si="46"/>
        <v>33.32</v>
      </c>
      <c r="AJ88" s="572">
        <v>44</v>
      </c>
      <c r="AK88" s="672">
        <f t="shared" si="47"/>
        <v>10.68</v>
      </c>
      <c r="AL88" s="702"/>
    </row>
    <row r="89" spans="2:38" x14ac:dyDescent="0.25">
      <c r="O89" s="674" t="s">
        <v>621</v>
      </c>
      <c r="P89" s="662"/>
      <c r="Q89" s="662"/>
      <c r="R89" s="662"/>
      <c r="S89" s="671"/>
      <c r="T89" s="563"/>
      <c r="U89" s="555"/>
      <c r="V89" s="564">
        <f t="shared" si="41"/>
        <v>0</v>
      </c>
      <c r="W89" s="563"/>
      <c r="X89" s="555"/>
      <c r="Y89" s="564">
        <f t="shared" si="42"/>
        <v>0</v>
      </c>
      <c r="Z89" s="563">
        <v>10</v>
      </c>
      <c r="AA89" s="555">
        <v>9.92</v>
      </c>
      <c r="AB89" s="564">
        <f t="shared" si="43"/>
        <v>1</v>
      </c>
      <c r="AC89" s="563">
        <v>6</v>
      </c>
      <c r="AD89" s="556">
        <v>11.8</v>
      </c>
      <c r="AE89" s="564">
        <f t="shared" si="44"/>
        <v>0</v>
      </c>
      <c r="AF89" s="571">
        <v>1</v>
      </c>
      <c r="AG89" s="571">
        <v>6</v>
      </c>
      <c r="AH89" s="542" t="str">
        <f t="shared" si="45"/>
        <v>YA</v>
      </c>
      <c r="AI89" s="558">
        <f t="shared" si="46"/>
        <v>9.92</v>
      </c>
      <c r="AJ89" s="572">
        <v>13</v>
      </c>
      <c r="AK89" s="672">
        <f t="shared" si="47"/>
        <v>3.08</v>
      </c>
      <c r="AL89" s="702"/>
    </row>
    <row r="90" spans="2:38" x14ac:dyDescent="0.25">
      <c r="O90" s="674" t="s">
        <v>622</v>
      </c>
      <c r="P90" s="662"/>
      <c r="Q90" s="662"/>
      <c r="R90" s="662"/>
      <c r="S90" s="671"/>
      <c r="T90" s="563"/>
      <c r="U90" s="555"/>
      <c r="V90" s="564">
        <f t="shared" si="41"/>
        <v>0</v>
      </c>
      <c r="W90" s="563"/>
      <c r="X90" s="555"/>
      <c r="Y90" s="564">
        <f t="shared" si="42"/>
        <v>0</v>
      </c>
      <c r="Z90" s="563">
        <v>10</v>
      </c>
      <c r="AA90" s="555">
        <v>7.26</v>
      </c>
      <c r="AB90" s="564">
        <f t="shared" si="43"/>
        <v>2</v>
      </c>
      <c r="AC90" s="563">
        <v>15</v>
      </c>
      <c r="AD90" s="556">
        <v>7.56</v>
      </c>
      <c r="AE90" s="564">
        <f t="shared" si="44"/>
        <v>0</v>
      </c>
      <c r="AF90" s="571">
        <v>2</v>
      </c>
      <c r="AG90" s="571">
        <v>14</v>
      </c>
      <c r="AH90" s="542" t="str">
        <f t="shared" si="45"/>
        <v>YA</v>
      </c>
      <c r="AI90" s="558">
        <f t="shared" si="46"/>
        <v>14.52</v>
      </c>
      <c r="AJ90" s="572">
        <v>20</v>
      </c>
      <c r="AK90" s="672">
        <f t="shared" si="47"/>
        <v>5.48</v>
      </c>
      <c r="AL90" s="702"/>
    </row>
    <row r="91" spans="2:38" x14ac:dyDescent="0.25">
      <c r="O91" s="674" t="s">
        <v>623</v>
      </c>
      <c r="P91" s="662"/>
      <c r="Q91" s="662"/>
      <c r="R91" s="662"/>
      <c r="S91" s="671"/>
      <c r="T91" s="563"/>
      <c r="U91" s="555"/>
      <c r="V91" s="564">
        <f t="shared" si="41"/>
        <v>0</v>
      </c>
      <c r="W91" s="563"/>
      <c r="X91" s="555"/>
      <c r="Y91" s="564">
        <f t="shared" si="42"/>
        <v>0</v>
      </c>
      <c r="Z91" s="563"/>
      <c r="AA91" s="555"/>
      <c r="AB91" s="564">
        <f t="shared" si="43"/>
        <v>0</v>
      </c>
      <c r="AC91" s="563">
        <v>5</v>
      </c>
      <c r="AD91" s="556">
        <v>18.29</v>
      </c>
      <c r="AE91" s="564">
        <f t="shared" si="44"/>
        <v>1</v>
      </c>
      <c r="AF91" s="571">
        <v>1</v>
      </c>
      <c r="AG91" s="571">
        <v>4</v>
      </c>
      <c r="AH91" s="542" t="str">
        <f t="shared" si="45"/>
        <v>YA</v>
      </c>
      <c r="AI91" s="558">
        <f t="shared" si="46"/>
        <v>18.29</v>
      </c>
      <c r="AJ91" s="572">
        <v>33</v>
      </c>
      <c r="AK91" s="672">
        <f t="shared" si="47"/>
        <v>14.71</v>
      </c>
      <c r="AL91" s="702"/>
    </row>
    <row r="92" spans="2:38" x14ac:dyDescent="0.25">
      <c r="O92" s="674" t="s">
        <v>624</v>
      </c>
      <c r="P92" s="662"/>
      <c r="Q92" s="662"/>
      <c r="R92" s="662"/>
      <c r="S92" s="671"/>
      <c r="T92" s="563"/>
      <c r="U92" s="555"/>
      <c r="V92" s="564">
        <f t="shared" si="41"/>
        <v>0</v>
      </c>
      <c r="W92" s="563"/>
      <c r="X92" s="555"/>
      <c r="Y92" s="564">
        <f t="shared" si="42"/>
        <v>0</v>
      </c>
      <c r="Z92" s="563"/>
      <c r="AA92" s="555"/>
      <c r="AB92" s="564">
        <f t="shared" si="43"/>
        <v>0</v>
      </c>
      <c r="AC92" s="563"/>
      <c r="AD92" s="556"/>
      <c r="AE92" s="564">
        <f t="shared" si="44"/>
        <v>0</v>
      </c>
      <c r="AF92" s="571"/>
      <c r="AG92" s="571">
        <v>6</v>
      </c>
      <c r="AH92" s="542" t="str">
        <f t="shared" si="45"/>
        <v>YA</v>
      </c>
      <c r="AI92" s="558">
        <f t="shared" si="46"/>
        <v>0</v>
      </c>
      <c r="AJ92" s="572"/>
      <c r="AK92" s="672">
        <f t="shared" si="47"/>
        <v>0</v>
      </c>
      <c r="AL92" s="702"/>
    </row>
    <row r="93" spans="2:38" ht="15.75" thickBot="1" x14ac:dyDescent="0.3">
      <c r="O93" s="707" t="s">
        <v>625</v>
      </c>
      <c r="P93" s="708"/>
      <c r="Q93" s="708"/>
      <c r="R93" s="708"/>
      <c r="S93" s="709"/>
      <c r="T93" s="565"/>
      <c r="U93" s="566"/>
      <c r="V93" s="567">
        <f t="shared" si="41"/>
        <v>0</v>
      </c>
      <c r="W93" s="565"/>
      <c r="X93" s="566"/>
      <c r="Y93" s="567">
        <f t="shared" si="42"/>
        <v>0</v>
      </c>
      <c r="Z93" s="565"/>
      <c r="AA93" s="566"/>
      <c r="AB93" s="567">
        <f t="shared" si="43"/>
        <v>0</v>
      </c>
      <c r="AC93" s="565">
        <v>5</v>
      </c>
      <c r="AD93" s="568">
        <v>13</v>
      </c>
      <c r="AE93" s="567">
        <f t="shared" si="44"/>
        <v>5</v>
      </c>
      <c r="AF93" s="573">
        <v>5</v>
      </c>
      <c r="AG93" s="573">
        <v>0</v>
      </c>
      <c r="AH93" s="608" t="str">
        <f t="shared" si="45"/>
        <v>YA</v>
      </c>
      <c r="AI93" s="575">
        <f t="shared" si="46"/>
        <v>65</v>
      </c>
      <c r="AJ93" s="576">
        <v>90</v>
      </c>
      <c r="AK93" s="710">
        <f t="shared" si="47"/>
        <v>25</v>
      </c>
      <c r="AL93" s="711"/>
    </row>
    <row r="94" spans="2:38" ht="19.5" thickBot="1" x14ac:dyDescent="0.35">
      <c r="O94" s="549"/>
      <c r="P94" s="549"/>
      <c r="Q94" s="549"/>
      <c r="R94" s="549"/>
      <c r="S94" s="549"/>
      <c r="T94" s="550"/>
      <c r="U94" s="548"/>
      <c r="V94" s="548"/>
      <c r="W94" s="548"/>
      <c r="X94" s="548"/>
      <c r="AG94" s="560"/>
      <c r="AI94" s="584">
        <f>SUM(AI71:AI93)</f>
        <v>643.58999999999992</v>
      </c>
      <c r="AJ94" s="585">
        <f>SUM(AJ71:AJ93)</f>
        <v>797</v>
      </c>
      <c r="AK94" s="586">
        <f>SUM(AK71:AK93)</f>
        <v>153.41</v>
      </c>
      <c r="AL94" s="587">
        <f>AK94/AI94</f>
        <v>0.23836604049161736</v>
      </c>
    </row>
    <row r="95" spans="2:38" ht="15.75" thickBot="1" x14ac:dyDescent="0.3">
      <c r="O95" s="582"/>
    </row>
    <row r="96" spans="2:38" ht="32.25" thickBot="1" x14ac:dyDescent="0.3">
      <c r="O96" s="680" t="s">
        <v>626</v>
      </c>
      <c r="P96" s="680"/>
      <c r="Q96" s="680"/>
      <c r="R96" s="680"/>
      <c r="S96" s="680"/>
      <c r="T96" s="680"/>
      <c r="U96" s="680"/>
      <c r="V96" s="680"/>
      <c r="W96" s="680"/>
      <c r="X96" s="680"/>
      <c r="Y96" s="680"/>
      <c r="Z96" s="680"/>
      <c r="AA96" s="680"/>
      <c r="AB96" s="680"/>
      <c r="AC96" s="680"/>
      <c r="AD96" s="680"/>
      <c r="AE96" s="680"/>
      <c r="AF96" s="680"/>
      <c r="AG96" s="680"/>
      <c r="AH96" s="680"/>
      <c r="AI96" s="680"/>
      <c r="AJ96" s="680"/>
      <c r="AK96" s="680"/>
      <c r="AL96" s="680"/>
    </row>
    <row r="97" spans="15:38" ht="19.5" thickBot="1" x14ac:dyDescent="0.3">
      <c r="O97" s="682" t="s">
        <v>2</v>
      </c>
      <c r="P97" s="683"/>
      <c r="Q97" s="683"/>
      <c r="R97" s="683"/>
      <c r="S97" s="684"/>
      <c r="T97" s="579" t="s">
        <v>560</v>
      </c>
      <c r="U97" s="580" t="s">
        <v>561</v>
      </c>
      <c r="V97" s="581" t="s">
        <v>559</v>
      </c>
      <c r="W97" s="579" t="s">
        <v>550</v>
      </c>
      <c r="X97" s="580" t="s">
        <v>551</v>
      </c>
      <c r="Y97" s="581" t="s">
        <v>555</v>
      </c>
      <c r="Z97" s="579" t="s">
        <v>552</v>
      </c>
      <c r="AA97" s="580" t="s">
        <v>553</v>
      </c>
      <c r="AB97" s="581" t="s">
        <v>556</v>
      </c>
      <c r="AC97" s="579" t="s">
        <v>554</v>
      </c>
      <c r="AD97" s="580" t="s">
        <v>562</v>
      </c>
      <c r="AE97" s="581" t="s">
        <v>557</v>
      </c>
      <c r="AF97" s="588" t="s">
        <v>78</v>
      </c>
      <c r="AG97" s="589" t="s">
        <v>558</v>
      </c>
      <c r="AH97" s="580" t="s">
        <v>565</v>
      </c>
      <c r="AI97" s="580" t="s">
        <v>563</v>
      </c>
      <c r="AJ97" s="590" t="s">
        <v>564</v>
      </c>
      <c r="AK97" s="689" t="s">
        <v>566</v>
      </c>
      <c r="AL97" s="690"/>
    </row>
    <row r="98" spans="15:38" x14ac:dyDescent="0.25">
      <c r="O98" s="674" t="s">
        <v>627</v>
      </c>
      <c r="P98" s="662"/>
      <c r="Q98" s="662"/>
      <c r="R98" s="662"/>
      <c r="S98" s="671"/>
      <c r="T98" s="604"/>
      <c r="U98" s="605"/>
      <c r="V98" s="606">
        <f>IF((AF98+AG98) &gt; (W98+Z98+AC98), IF(T98 &gt; AF98, AF98, T98),0)</f>
        <v>0</v>
      </c>
      <c r="W98" s="604"/>
      <c r="X98" s="598"/>
      <c r="Y98" s="606">
        <f>IF((AF98+AG98) &gt; (Z98+AC98),IF(V98 &gt; 0, IF(AF98 - V98 &gt; 0, IF(AF98 - V98 &gt; W98, W98, AF98 - V98),0), IF(AF98  &gt; W98, W98, AF98)),0)</f>
        <v>0</v>
      </c>
      <c r="Z98" s="604"/>
      <c r="AA98" s="598"/>
      <c r="AB98" s="606">
        <f>IF((AF98+AG98) &gt; (AC98),IF(OR(Y98 &gt; 0,V98 &gt; 0), IF(AF98 - V98 - Y98 &gt; 0, IF(AF98 - V98 - Y98 &gt; Z98, Z98, AF98 - Y98 - V98),0), IF(AF98  &gt; Z98, Z98, AF98)),0)</f>
        <v>0</v>
      </c>
      <c r="AC98" s="604">
        <v>6</v>
      </c>
      <c r="AD98" s="598">
        <v>120</v>
      </c>
      <c r="AE98" s="606">
        <f>IF((AF98+AG98) &gt; 0,IF(OR(Y98 &gt; 0,V98 &gt; 0,AB98 &gt; 0), IF(AF98 - V98 - Y98 - AB98 &gt; 0, IF(AF98 - V98 - Y98 - AB98 &gt; AC98, AC98, AF98 - Y98 - V98 - AB98),0), IF(AF98  &gt; AC98, AC98, AF98)),0)</f>
        <v>1</v>
      </c>
      <c r="AF98" s="601">
        <v>1</v>
      </c>
      <c r="AG98" s="571">
        <v>1</v>
      </c>
      <c r="AH98" s="562" t="str">
        <f>IF(OR((T98+W98+Z98+AC98) &gt;= (AF98+AG98), AF98 = 0), "YA", "MAS")</f>
        <v>YA</v>
      </c>
      <c r="AI98" s="607">
        <f>AE98*AD98+AB98*AA98+Y98*X98+V98*U98</f>
        <v>120</v>
      </c>
      <c r="AJ98" s="602">
        <v>120</v>
      </c>
      <c r="AK98" s="700">
        <f>AJ98-AI98</f>
        <v>0</v>
      </c>
      <c r="AL98" s="701"/>
    </row>
    <row r="99" spans="15:38" x14ac:dyDescent="0.25">
      <c r="O99" s="674" t="s">
        <v>628</v>
      </c>
      <c r="P99" s="662"/>
      <c r="Q99" s="662"/>
      <c r="R99" s="662"/>
      <c r="S99" s="671"/>
      <c r="T99" s="563"/>
      <c r="U99" s="552"/>
      <c r="V99" s="564">
        <f t="shared" ref="V99:V105" si="48">IF((AF99+AG99) &gt; (W99+Z99+AC99), IF(T99 &gt; AF99, AF99, T99),0)</f>
        <v>0</v>
      </c>
      <c r="W99" s="563"/>
      <c r="X99" s="555"/>
      <c r="Y99" s="564">
        <f t="shared" ref="Y99:Y105" si="49">IF((AF99+AG99) &gt; (Z99+AC99),IF(V99 &gt; 0, IF(AF99 - V99 &gt; 0, IF(AF99 - V99 &gt; W99, W99, AF99 - V99),0), IF(AF99  &gt; W99, W99, AF99)),0)</f>
        <v>0</v>
      </c>
      <c r="Z99" s="563"/>
      <c r="AA99" s="555"/>
      <c r="AB99" s="564">
        <f t="shared" ref="AB99:AB105" si="50">IF((AF99+AG99) &gt; (AC99),IF(OR(Y99 &gt; 0,V99 &gt; 0), IF(AF99 - V99 - Y99 &gt; 0, IF(AF99 - V99 - Y99 &gt; Z99, Z99, AF99 - Y99 - V99),0), IF(AF99  &gt; Z99, Z99, AF99)),0)</f>
        <v>0</v>
      </c>
      <c r="AC99" s="563"/>
      <c r="AD99" s="555"/>
      <c r="AE99" s="564">
        <f t="shared" ref="AE99:AE105" si="51">IF((AF99+AG99) &gt; 0,IF(OR(Y99 &gt; 0,V99 &gt; 0,AB99 &gt; 0), IF(AF99 - V99 - Y99 - AB99 &gt; 0, IF(AF99 - V99 - Y99 - AB99 &gt; AC99, AC99, AF99 - Y99 - V99 - AB99),0), IF(AF99  &gt; AC99, AC99, AF99)),0)</f>
        <v>0</v>
      </c>
      <c r="AF99" s="571"/>
      <c r="AG99" s="571">
        <v>3</v>
      </c>
      <c r="AH99" s="542" t="str">
        <f t="shared" ref="AH99:AH105" si="52">IF(OR((T99+W99+Z99+AC99) &gt;= (AF99+AG99), AF99 = 0), "YA", "MAS")</f>
        <v>YA</v>
      </c>
      <c r="AI99" s="558">
        <f t="shared" ref="AI99:AI105" si="53">AE99*AD99+AB99*AA99+Y99*X99+V99*U99</f>
        <v>0</v>
      </c>
      <c r="AJ99" s="572"/>
      <c r="AK99" s="672">
        <f t="shared" ref="AK99:AK105" si="54">AJ99-AI99</f>
        <v>0</v>
      </c>
      <c r="AL99" s="702"/>
    </row>
    <row r="100" spans="15:38" x14ac:dyDescent="0.25">
      <c r="O100" s="674" t="s">
        <v>629</v>
      </c>
      <c r="P100" s="662"/>
      <c r="Q100" s="662"/>
      <c r="R100" s="662"/>
      <c r="S100" s="671"/>
      <c r="T100" s="563"/>
      <c r="U100" s="552"/>
      <c r="V100" s="564">
        <f t="shared" si="48"/>
        <v>0</v>
      </c>
      <c r="W100" s="563"/>
      <c r="X100" s="555"/>
      <c r="Y100" s="564">
        <f t="shared" si="49"/>
        <v>0</v>
      </c>
      <c r="Z100" s="563">
        <v>10</v>
      </c>
      <c r="AA100" s="555">
        <v>80</v>
      </c>
      <c r="AB100" s="564">
        <f t="shared" si="50"/>
        <v>3</v>
      </c>
      <c r="AC100" s="563">
        <v>1</v>
      </c>
      <c r="AD100" s="555">
        <v>65</v>
      </c>
      <c r="AE100" s="564">
        <f t="shared" si="51"/>
        <v>0</v>
      </c>
      <c r="AF100" s="571">
        <v>3</v>
      </c>
      <c r="AG100" s="571">
        <v>0</v>
      </c>
      <c r="AH100" s="542" t="str">
        <f t="shared" si="52"/>
        <v>YA</v>
      </c>
      <c r="AI100" s="558">
        <f t="shared" si="53"/>
        <v>240</v>
      </c>
      <c r="AJ100" s="572">
        <v>160</v>
      </c>
      <c r="AK100" s="672">
        <f t="shared" si="54"/>
        <v>-80</v>
      </c>
      <c r="AL100" s="702"/>
    </row>
    <row r="101" spans="15:38" x14ac:dyDescent="0.25">
      <c r="O101" s="674" t="s">
        <v>630</v>
      </c>
      <c r="P101" s="662"/>
      <c r="Q101" s="662"/>
      <c r="R101" s="662"/>
      <c r="S101" s="671"/>
      <c r="T101" s="563"/>
      <c r="U101" s="552"/>
      <c r="V101" s="564">
        <f t="shared" si="48"/>
        <v>0</v>
      </c>
      <c r="W101" s="563"/>
      <c r="X101" s="555"/>
      <c r="Y101" s="564">
        <f t="shared" si="49"/>
        <v>0</v>
      </c>
      <c r="Z101" s="563">
        <v>9</v>
      </c>
      <c r="AA101" s="555">
        <v>80</v>
      </c>
      <c r="AB101" s="564">
        <f t="shared" si="50"/>
        <v>1</v>
      </c>
      <c r="AC101" s="563">
        <v>6</v>
      </c>
      <c r="AD101" s="553">
        <v>85</v>
      </c>
      <c r="AE101" s="564">
        <f t="shared" si="51"/>
        <v>0</v>
      </c>
      <c r="AF101" s="571">
        <v>1</v>
      </c>
      <c r="AG101" s="571">
        <v>10</v>
      </c>
      <c r="AH101" s="542" t="str">
        <f t="shared" si="52"/>
        <v>YA</v>
      </c>
      <c r="AI101" s="558">
        <f t="shared" si="53"/>
        <v>80</v>
      </c>
      <c r="AJ101" s="572"/>
      <c r="AK101" s="672">
        <f t="shared" si="54"/>
        <v>-80</v>
      </c>
      <c r="AL101" s="702"/>
    </row>
    <row r="102" spans="15:38" x14ac:dyDescent="0.25">
      <c r="O102" s="674" t="s">
        <v>631</v>
      </c>
      <c r="P102" s="662"/>
      <c r="Q102" s="662"/>
      <c r="R102" s="662"/>
      <c r="S102" s="671"/>
      <c r="T102" s="563"/>
      <c r="U102" s="552"/>
      <c r="V102" s="564">
        <f t="shared" si="48"/>
        <v>0</v>
      </c>
      <c r="W102" s="563"/>
      <c r="X102" s="555"/>
      <c r="Y102" s="564">
        <f t="shared" si="49"/>
        <v>0</v>
      </c>
      <c r="Z102" s="563"/>
      <c r="AA102" s="555"/>
      <c r="AB102" s="564">
        <f t="shared" si="50"/>
        <v>0</v>
      </c>
      <c r="AC102" s="563"/>
      <c r="AD102" s="553"/>
      <c r="AE102" s="564">
        <f t="shared" si="51"/>
        <v>0</v>
      </c>
      <c r="AF102" s="571"/>
      <c r="AG102" s="571">
        <v>3</v>
      </c>
      <c r="AH102" s="542" t="str">
        <f t="shared" si="52"/>
        <v>YA</v>
      </c>
      <c r="AI102" s="558">
        <f t="shared" si="53"/>
        <v>0</v>
      </c>
      <c r="AJ102" s="572"/>
      <c r="AK102" s="672">
        <f t="shared" si="54"/>
        <v>0</v>
      </c>
      <c r="AL102" s="702"/>
    </row>
    <row r="103" spans="15:38" x14ac:dyDescent="0.25">
      <c r="O103" s="674" t="s">
        <v>632</v>
      </c>
      <c r="P103" s="662"/>
      <c r="Q103" s="662"/>
      <c r="R103" s="662"/>
      <c r="S103" s="671"/>
      <c r="T103" s="563"/>
      <c r="U103" s="552"/>
      <c r="V103" s="564">
        <f t="shared" si="48"/>
        <v>0</v>
      </c>
      <c r="W103" s="563">
        <v>2</v>
      </c>
      <c r="X103" s="553">
        <v>210</v>
      </c>
      <c r="Y103" s="564">
        <f t="shared" si="49"/>
        <v>2</v>
      </c>
      <c r="Z103" s="563">
        <v>2</v>
      </c>
      <c r="AA103" s="555">
        <v>180</v>
      </c>
      <c r="AB103" s="564">
        <f t="shared" si="50"/>
        <v>1</v>
      </c>
      <c r="AC103" s="563">
        <v>2</v>
      </c>
      <c r="AD103" s="555">
        <v>180</v>
      </c>
      <c r="AE103" s="564">
        <f t="shared" si="51"/>
        <v>0</v>
      </c>
      <c r="AF103" s="571">
        <v>3</v>
      </c>
      <c r="AG103" s="571">
        <v>2</v>
      </c>
      <c r="AH103" s="542" t="str">
        <f t="shared" si="52"/>
        <v>YA</v>
      </c>
      <c r="AI103" s="558">
        <f t="shared" si="53"/>
        <v>600</v>
      </c>
      <c r="AJ103" s="572">
        <v>675</v>
      </c>
      <c r="AK103" s="672">
        <f t="shared" si="54"/>
        <v>75</v>
      </c>
      <c r="AL103" s="702"/>
    </row>
    <row r="104" spans="15:38" x14ac:dyDescent="0.25">
      <c r="O104" s="674" t="s">
        <v>633</v>
      </c>
      <c r="P104" s="662"/>
      <c r="Q104" s="662"/>
      <c r="R104" s="662"/>
      <c r="S104" s="671"/>
      <c r="T104" s="563"/>
      <c r="U104" s="552"/>
      <c r="V104" s="564">
        <f t="shared" si="48"/>
        <v>0</v>
      </c>
      <c r="W104" s="563">
        <v>6</v>
      </c>
      <c r="X104" s="555">
        <v>85</v>
      </c>
      <c r="Y104" s="564">
        <f t="shared" si="49"/>
        <v>2</v>
      </c>
      <c r="Z104" s="563">
        <v>5</v>
      </c>
      <c r="AA104" s="555">
        <v>88</v>
      </c>
      <c r="AB104" s="564">
        <f t="shared" si="50"/>
        <v>0</v>
      </c>
      <c r="AC104" s="563">
        <v>1</v>
      </c>
      <c r="AD104" s="553">
        <v>88</v>
      </c>
      <c r="AE104" s="564">
        <f t="shared" si="51"/>
        <v>0</v>
      </c>
      <c r="AF104" s="571">
        <v>2</v>
      </c>
      <c r="AG104" s="571">
        <v>5</v>
      </c>
      <c r="AH104" s="542" t="str">
        <f t="shared" si="52"/>
        <v>YA</v>
      </c>
      <c r="AI104" s="558">
        <f t="shared" si="53"/>
        <v>170</v>
      </c>
      <c r="AJ104" s="572">
        <v>220</v>
      </c>
      <c r="AK104" s="672">
        <f t="shared" si="54"/>
        <v>50</v>
      </c>
      <c r="AL104" s="702"/>
    </row>
    <row r="105" spans="15:38" x14ac:dyDescent="0.25">
      <c r="O105" s="674" t="s">
        <v>634</v>
      </c>
      <c r="P105" s="662"/>
      <c r="Q105" s="662"/>
      <c r="R105" s="662"/>
      <c r="S105" s="671"/>
      <c r="T105" s="563"/>
      <c r="U105" s="552"/>
      <c r="V105" s="564">
        <f t="shared" si="48"/>
        <v>0</v>
      </c>
      <c r="W105" s="563"/>
      <c r="X105" s="555"/>
      <c r="Y105" s="564">
        <f t="shared" si="49"/>
        <v>0</v>
      </c>
      <c r="Z105" s="563"/>
      <c r="AA105" s="555"/>
      <c r="AB105" s="564">
        <f t="shared" si="50"/>
        <v>0</v>
      </c>
      <c r="AC105" s="563"/>
      <c r="AD105" s="553"/>
      <c r="AE105" s="564">
        <f t="shared" si="51"/>
        <v>0</v>
      </c>
      <c r="AF105" s="571"/>
      <c r="AG105" s="571">
        <v>1</v>
      </c>
      <c r="AH105" s="542" t="str">
        <f t="shared" si="52"/>
        <v>YA</v>
      </c>
      <c r="AI105" s="558">
        <f t="shared" si="53"/>
        <v>0</v>
      </c>
      <c r="AJ105" s="572"/>
      <c r="AK105" s="672">
        <f t="shared" si="54"/>
        <v>0</v>
      </c>
      <c r="AL105" s="702"/>
    </row>
    <row r="106" spans="15:38" ht="19.5" thickBot="1" x14ac:dyDescent="0.35">
      <c r="O106" s="549"/>
      <c r="P106" s="549"/>
      <c r="Q106" s="549"/>
      <c r="R106" s="549"/>
      <c r="S106" s="549"/>
      <c r="T106" s="550"/>
      <c r="U106" s="548"/>
      <c r="V106" s="548"/>
      <c r="W106" s="548"/>
      <c r="X106" s="548"/>
      <c r="AG106" s="560"/>
      <c r="AI106" s="584">
        <f>SUM(AI98:AI105)</f>
        <v>1210</v>
      </c>
      <c r="AJ106" s="585">
        <f>SUM(AJ98:AJ105)</f>
        <v>1175</v>
      </c>
      <c r="AK106" s="586">
        <f>SUM(AK98:AK105)</f>
        <v>-35</v>
      </c>
      <c r="AL106" s="587">
        <f>AK106/AI106</f>
        <v>-2.8925619834710745E-2</v>
      </c>
    </row>
    <row r="107" spans="15:38" ht="15.75" thickBot="1" x14ac:dyDescent="0.3"/>
    <row r="108" spans="15:38" ht="32.25" thickBot="1" x14ac:dyDescent="0.3">
      <c r="O108" s="680" t="s">
        <v>635</v>
      </c>
      <c r="P108" s="680"/>
      <c r="Q108" s="680"/>
      <c r="R108" s="680"/>
      <c r="S108" s="680"/>
      <c r="T108" s="680"/>
      <c r="U108" s="680"/>
      <c r="V108" s="680"/>
      <c r="W108" s="680"/>
      <c r="X108" s="680"/>
      <c r="Y108" s="680"/>
      <c r="Z108" s="680"/>
      <c r="AA108" s="680"/>
      <c r="AB108" s="680"/>
      <c r="AC108" s="680"/>
      <c r="AD108" s="680"/>
      <c r="AE108" s="680"/>
      <c r="AF108" s="680"/>
      <c r="AG108" s="680"/>
      <c r="AH108" s="680"/>
      <c r="AI108" s="680"/>
      <c r="AJ108" s="680"/>
      <c r="AK108" s="680"/>
      <c r="AL108" s="680"/>
    </row>
    <row r="109" spans="15:38" ht="19.5" thickBot="1" x14ac:dyDescent="0.3">
      <c r="O109" s="682" t="s">
        <v>2</v>
      </c>
      <c r="P109" s="683"/>
      <c r="Q109" s="683"/>
      <c r="R109" s="683"/>
      <c r="S109" s="684"/>
      <c r="T109" s="579" t="s">
        <v>560</v>
      </c>
      <c r="U109" s="580" t="s">
        <v>561</v>
      </c>
      <c r="V109" s="581" t="s">
        <v>559</v>
      </c>
      <c r="W109" s="579" t="s">
        <v>550</v>
      </c>
      <c r="X109" s="580" t="s">
        <v>551</v>
      </c>
      <c r="Y109" s="581" t="s">
        <v>555</v>
      </c>
      <c r="Z109" s="579" t="s">
        <v>552</v>
      </c>
      <c r="AA109" s="580" t="s">
        <v>553</v>
      </c>
      <c r="AB109" s="581" t="s">
        <v>556</v>
      </c>
      <c r="AC109" s="579" t="s">
        <v>554</v>
      </c>
      <c r="AD109" s="580" t="s">
        <v>562</v>
      </c>
      <c r="AE109" s="581" t="s">
        <v>557</v>
      </c>
      <c r="AF109" s="588" t="s">
        <v>78</v>
      </c>
      <c r="AG109" s="589" t="s">
        <v>558</v>
      </c>
      <c r="AH109" s="580" t="s">
        <v>565</v>
      </c>
      <c r="AI109" s="580" t="s">
        <v>563</v>
      </c>
      <c r="AJ109" s="590" t="s">
        <v>564</v>
      </c>
      <c r="AK109" s="689" t="s">
        <v>566</v>
      </c>
      <c r="AL109" s="690"/>
    </row>
    <row r="110" spans="15:38" x14ac:dyDescent="0.25">
      <c r="O110" s="697" t="s">
        <v>636</v>
      </c>
      <c r="P110" s="698"/>
      <c r="Q110" s="698"/>
      <c r="R110" s="698"/>
      <c r="S110" s="699"/>
      <c r="T110" s="614"/>
      <c r="U110" s="605"/>
      <c r="V110" s="606">
        <f>IF((AF110+AG110) &gt; (W110+Z110+AC110), IF(T110 &gt; AF110, AF110, T110),0)</f>
        <v>0</v>
      </c>
      <c r="W110" s="604"/>
      <c r="X110" s="598"/>
      <c r="Y110" s="606">
        <f>IF((AF110+AG110) &gt; (Z110+AC110),IF(V110 &gt; 0, IF(AF110 - V110 &gt; 0, IF(AF110 - V110 &gt; W110, W110, AF110 - V110),0), IF(AF110  &gt; W110, W110, AF110)),0)</f>
        <v>0</v>
      </c>
      <c r="Z110" s="604"/>
      <c r="AA110" s="598"/>
      <c r="AB110" s="606">
        <f>IF((AF110+AG110) &gt; (AC110),IF(OR(Y110 &gt; 0,V110 &gt; 0), IF(AF110 - V110 - Y110 &gt; 0, IF(AF110 - V110 - Y110 &gt; Z110, Z110, AF110 - Y110 - V110),0), IF(AF110  &gt; Z110, Z110, AF110)),0)</f>
        <v>0</v>
      </c>
      <c r="AC110" s="604"/>
      <c r="AD110" s="598"/>
      <c r="AE110" s="606">
        <f>IF((AF110+AG110) &gt; 0,IF(OR(Y110 &gt; 0,V110 &gt; 0,AB110 &gt; 0), IF(AF110 - V110 - Y110 - AB110 &gt; 0, IF(AF110 - V110 - Y110 - AB110 &gt; AC110, AC110, AF110 - Y110 - V110 - AB110),0), IF(AF110  &gt; AC110, AC110, AF110)),0)</f>
        <v>0</v>
      </c>
      <c r="AF110" s="601"/>
      <c r="AG110" s="601">
        <v>0</v>
      </c>
      <c r="AH110" s="562" t="str">
        <f>IF(OR((T110+W110+Z110+AC110) &gt;= (AF110+AG110), AF110 = 0), "YA", "MAS")</f>
        <v>YA</v>
      </c>
      <c r="AI110" s="607">
        <f>AE110*AD110+AB110*AA110+Y110*X110+V110*U110</f>
        <v>0</v>
      </c>
      <c r="AJ110" s="602"/>
      <c r="AK110" s="700">
        <f>AJ110-AI110</f>
        <v>0</v>
      </c>
      <c r="AL110" s="701"/>
    </row>
    <row r="111" spans="15:38" x14ac:dyDescent="0.25">
      <c r="O111" s="674" t="s">
        <v>637</v>
      </c>
      <c r="P111" s="662"/>
      <c r="Q111" s="662"/>
      <c r="R111" s="662"/>
      <c r="S111" s="671"/>
      <c r="T111" s="561"/>
      <c r="U111" s="552"/>
      <c r="V111" s="564">
        <f t="shared" ref="V111:V113" si="55">IF((AF111+AG111) &gt; (W111+Z111+AC111), IF(T111 &gt; AF111, AF111, T111),0)</f>
        <v>0</v>
      </c>
      <c r="W111" s="563"/>
      <c r="X111" s="555"/>
      <c r="Y111" s="564">
        <f t="shared" ref="Y111:Y113" si="56">IF((AF111+AG111) &gt; (Z111+AC111),IF(V111 &gt; 0, IF(AF111 - V111 &gt; 0, IF(AF111 - V111 &gt; W111, W111, AF111 - V111),0), IF(AF111  &gt; W111, W111, AF111)),0)</f>
        <v>0</v>
      </c>
      <c r="Z111" s="563"/>
      <c r="AA111" s="555"/>
      <c r="AB111" s="564">
        <f t="shared" ref="AB111:AB113" si="57">IF((AF111+AG111) &gt; (AC111),IF(OR(Y111 &gt; 0,V111 &gt; 0), IF(AF111 - V111 - Y111 &gt; 0, IF(AF111 - V111 - Y111 &gt; Z111, Z111, AF111 - Y111 - V111),0), IF(AF111  &gt; Z111, Z111, AF111)),0)</f>
        <v>0</v>
      </c>
      <c r="AC111" s="563">
        <v>3</v>
      </c>
      <c r="AD111" s="555">
        <v>3.97</v>
      </c>
      <c r="AE111" s="564">
        <f t="shared" ref="AE111:AE113" si="58">IF((AF111+AG111) &gt; 0,IF(OR(Y111 &gt; 0,V111 &gt; 0,AB111 &gt; 0), IF(AF111 - V111 - Y111 - AB111 &gt; 0, IF(AF111 - V111 - Y111 - AB111 &gt; AC111, AC111, AF111 - Y111 - V111 - AB111),0), IF(AF111  &gt; AC111, AC111, AF111)),0)</f>
        <v>1</v>
      </c>
      <c r="AF111" s="571">
        <v>1</v>
      </c>
      <c r="AG111" s="571">
        <v>1</v>
      </c>
      <c r="AH111" s="542" t="str">
        <f t="shared" ref="AH111:AH113" si="59">IF(OR((T111+W111+Z111+AC111) &gt;= (AF111+AG111), AF111 = 0), "YA", "MAS")</f>
        <v>YA</v>
      </c>
      <c r="AI111" s="558">
        <f t="shared" ref="AI111:AI113" si="60">AE111*AD111+AB111*AA111+Y111*X111+V111*U111</f>
        <v>3.97</v>
      </c>
      <c r="AJ111" s="572">
        <v>5.95</v>
      </c>
      <c r="AK111" s="672">
        <f t="shared" ref="AK111:AK113" si="61">AJ111-AI111</f>
        <v>1.98</v>
      </c>
      <c r="AL111" s="702"/>
    </row>
    <row r="112" spans="15:38" x14ac:dyDescent="0.25">
      <c r="O112" s="674" t="s">
        <v>638</v>
      </c>
      <c r="P112" s="662"/>
      <c r="Q112" s="662"/>
      <c r="R112" s="662"/>
      <c r="S112" s="671"/>
      <c r="T112" s="561"/>
      <c r="U112" s="552"/>
      <c r="V112" s="564">
        <f t="shared" si="55"/>
        <v>0</v>
      </c>
      <c r="W112" s="563"/>
      <c r="X112" s="555"/>
      <c r="Y112" s="564">
        <f t="shared" si="56"/>
        <v>0</v>
      </c>
      <c r="Z112" s="563"/>
      <c r="AA112" s="555"/>
      <c r="AB112" s="564">
        <f t="shared" si="57"/>
        <v>0</v>
      </c>
      <c r="AC112" s="563"/>
      <c r="AD112" s="555"/>
      <c r="AE112" s="564">
        <f t="shared" si="58"/>
        <v>0</v>
      </c>
      <c r="AF112" s="571"/>
      <c r="AG112" s="571">
        <v>5</v>
      </c>
      <c r="AH112" s="542" t="str">
        <f t="shared" si="59"/>
        <v>YA</v>
      </c>
      <c r="AI112" s="558">
        <f t="shared" si="60"/>
        <v>0</v>
      </c>
      <c r="AJ112" s="572"/>
      <c r="AK112" s="672">
        <f t="shared" si="61"/>
        <v>0</v>
      </c>
      <c r="AL112" s="702"/>
    </row>
    <row r="113" spans="15:38" ht="15.75" thickBot="1" x14ac:dyDescent="0.3">
      <c r="O113" s="707" t="s">
        <v>639</v>
      </c>
      <c r="P113" s="708"/>
      <c r="Q113" s="708"/>
      <c r="R113" s="708"/>
      <c r="S113" s="709"/>
      <c r="T113" s="600"/>
      <c r="U113" s="615"/>
      <c r="V113" s="567">
        <f t="shared" si="55"/>
        <v>0</v>
      </c>
      <c r="W113" s="565"/>
      <c r="X113" s="566"/>
      <c r="Y113" s="567">
        <f t="shared" si="56"/>
        <v>0</v>
      </c>
      <c r="Z113" s="565">
        <v>18</v>
      </c>
      <c r="AA113" s="566">
        <v>3.66</v>
      </c>
      <c r="AB113" s="567">
        <f t="shared" si="57"/>
        <v>18</v>
      </c>
      <c r="AC113" s="565">
        <v>4</v>
      </c>
      <c r="AD113" s="616">
        <v>5</v>
      </c>
      <c r="AE113" s="567">
        <f t="shared" si="58"/>
        <v>1</v>
      </c>
      <c r="AF113" s="573">
        <v>19</v>
      </c>
      <c r="AG113" s="573">
        <v>0</v>
      </c>
      <c r="AH113" s="608" t="str">
        <f t="shared" si="59"/>
        <v>YA</v>
      </c>
      <c r="AI113" s="575">
        <f t="shared" si="60"/>
        <v>70.88</v>
      </c>
      <c r="AJ113" s="576">
        <v>95</v>
      </c>
      <c r="AK113" s="710">
        <f t="shared" si="61"/>
        <v>24.120000000000005</v>
      </c>
      <c r="AL113" s="711"/>
    </row>
    <row r="114" spans="15:38" ht="19.5" thickBot="1" x14ac:dyDescent="0.35">
      <c r="O114" s="549"/>
      <c r="P114" s="549"/>
      <c r="Q114" s="549"/>
      <c r="R114" s="549"/>
      <c r="S114" s="549"/>
      <c r="T114" s="550"/>
      <c r="U114" s="548"/>
      <c r="V114" s="548"/>
      <c r="W114" s="548"/>
      <c r="X114" s="548"/>
      <c r="AG114" s="560"/>
      <c r="AI114" s="584">
        <f>SUM(AI110:AI113)</f>
        <v>74.849999999999994</v>
      </c>
      <c r="AJ114" s="585">
        <f>SUM(AJ110:AJ113)</f>
        <v>100.95</v>
      </c>
      <c r="AK114" s="586">
        <f>SUM(AK110:AK113)</f>
        <v>26.100000000000005</v>
      </c>
      <c r="AL114" s="587">
        <f>AK114/AI114</f>
        <v>0.34869739478957923</v>
      </c>
    </row>
    <row r="115" spans="15:38" ht="15" customHeight="1" thickBot="1" x14ac:dyDescent="0.3">
      <c r="T115" s="617"/>
    </row>
    <row r="116" spans="15:38" ht="19.5" thickBot="1" x14ac:dyDescent="0.3">
      <c r="O116" s="937" t="s">
        <v>95</v>
      </c>
      <c r="P116" s="938"/>
      <c r="Q116" s="938"/>
      <c r="R116" s="938"/>
      <c r="S116" s="939"/>
      <c r="T116" s="9"/>
    </row>
    <row r="117" spans="15:38" ht="37.5" x14ac:dyDescent="0.25">
      <c r="O117" s="940"/>
      <c r="P117" s="941" t="s">
        <v>92</v>
      </c>
      <c r="Q117" s="941" t="s">
        <v>91</v>
      </c>
      <c r="R117" s="942" t="s">
        <v>75</v>
      </c>
      <c r="S117" s="943" t="s">
        <v>96</v>
      </c>
    </row>
    <row r="118" spans="15:38" ht="37.5" x14ac:dyDescent="0.25">
      <c r="O118" s="944" t="s">
        <v>80</v>
      </c>
      <c r="P118" s="945">
        <f>AJ28</f>
        <v>15437.060000000001</v>
      </c>
      <c r="Q118" s="945">
        <f>AI28</f>
        <v>13797.387037037037</v>
      </c>
      <c r="R118" s="946">
        <f>AK28</f>
        <v>1639.6729629629631</v>
      </c>
      <c r="S118" s="947">
        <f>AL28</f>
        <v>0.11883938303401249</v>
      </c>
    </row>
    <row r="119" spans="15:38" ht="18.75" x14ac:dyDescent="0.25">
      <c r="O119" s="948" t="s">
        <v>82</v>
      </c>
      <c r="P119" s="949">
        <f>AJ68</f>
        <v>2940.3199999999997</v>
      </c>
      <c r="Q119" s="949">
        <f>AI68</f>
        <v>2655.32</v>
      </c>
      <c r="R119" s="946">
        <f>AK68</f>
        <v>285.00000000000006</v>
      </c>
      <c r="S119" s="947">
        <f>AL68</f>
        <v>0.10733169636804606</v>
      </c>
    </row>
    <row r="120" spans="15:38" ht="37.5" x14ac:dyDescent="0.25">
      <c r="O120" s="948" t="s">
        <v>602</v>
      </c>
      <c r="P120" s="949">
        <f>AJ94</f>
        <v>797</v>
      </c>
      <c r="Q120" s="949">
        <f>AI94</f>
        <v>643.58999999999992</v>
      </c>
      <c r="R120" s="946">
        <f>AK94</f>
        <v>153.41</v>
      </c>
      <c r="S120" s="947">
        <f>AL94</f>
        <v>0.23836604049161736</v>
      </c>
    </row>
    <row r="121" spans="15:38" ht="37.5" x14ac:dyDescent="0.25">
      <c r="O121" s="944" t="s">
        <v>626</v>
      </c>
      <c r="P121" s="949">
        <f>AJ106</f>
        <v>1175</v>
      </c>
      <c r="Q121" s="949">
        <f>AI106</f>
        <v>1210</v>
      </c>
      <c r="R121" s="946">
        <f>AK106</f>
        <v>-35</v>
      </c>
      <c r="S121" s="947">
        <f>AL106</f>
        <v>-2.8925619834710745E-2</v>
      </c>
      <c r="U121" s="548"/>
      <c r="V121" s="548"/>
    </row>
    <row r="122" spans="15:38" ht="37.5" x14ac:dyDescent="0.25">
      <c r="O122" s="948" t="s">
        <v>635</v>
      </c>
      <c r="P122" s="949">
        <f>AJ114</f>
        <v>100.95</v>
      </c>
      <c r="Q122" s="949">
        <f>AI114</f>
        <v>74.849999999999994</v>
      </c>
      <c r="R122" s="946">
        <f>AK114</f>
        <v>26.100000000000005</v>
      </c>
      <c r="S122" s="947">
        <f>AL114</f>
        <v>0.34869739478957923</v>
      </c>
    </row>
    <row r="123" spans="15:38" ht="18" customHeight="1" x14ac:dyDescent="0.25">
      <c r="O123" s="950" t="s">
        <v>72</v>
      </c>
      <c r="P123" s="951">
        <f>SUM(P118:P122)</f>
        <v>20450.330000000002</v>
      </c>
      <c r="Q123" s="951">
        <f>SUM(Q118:Q122)</f>
        <v>18381.147037037037</v>
      </c>
      <c r="R123" s="946">
        <f>SUM(R118:R122)</f>
        <v>2069.1829629629628</v>
      </c>
      <c r="S123" s="952">
        <f>R123/Q123</f>
        <v>0.11257093797213356</v>
      </c>
    </row>
    <row r="124" spans="15:38" ht="24" customHeight="1" x14ac:dyDescent="0.25">
      <c r="O124" s="936" t="s">
        <v>641</v>
      </c>
      <c r="P124" s="936"/>
    </row>
  </sheetData>
  <mergeCells count="290">
    <mergeCell ref="O108:AL108"/>
    <mergeCell ref="O124:P124"/>
    <mergeCell ref="O116:S116"/>
    <mergeCell ref="O111:S111"/>
    <mergeCell ref="AK111:AL111"/>
    <mergeCell ref="O112:S112"/>
    <mergeCell ref="AK112:AL112"/>
    <mergeCell ref="O113:S113"/>
    <mergeCell ref="AK113:AL113"/>
    <mergeCell ref="O109:S109"/>
    <mergeCell ref="AK109:AL109"/>
    <mergeCell ref="O110:S110"/>
    <mergeCell ref="AK110:AL110"/>
    <mergeCell ref="O105:S105"/>
    <mergeCell ref="AK105:AL105"/>
    <mergeCell ref="O102:S102"/>
    <mergeCell ref="AK102:AL102"/>
    <mergeCell ref="O103:S103"/>
    <mergeCell ref="AK103:AL103"/>
    <mergeCell ref="O104:S104"/>
    <mergeCell ref="AK104:AL104"/>
    <mergeCell ref="O99:S99"/>
    <mergeCell ref="AK99:AL99"/>
    <mergeCell ref="O100:S100"/>
    <mergeCell ref="AK100:AL100"/>
    <mergeCell ref="O101:S101"/>
    <mergeCell ref="AK101:AL101"/>
    <mergeCell ref="O96:AL96"/>
    <mergeCell ref="O97:S97"/>
    <mergeCell ref="AK97:AL97"/>
    <mergeCell ref="O98:S98"/>
    <mergeCell ref="AK98:AL98"/>
    <mergeCell ref="O92:S92"/>
    <mergeCell ref="AK92:AL92"/>
    <mergeCell ref="O93:S93"/>
    <mergeCell ref="AK93:AL93"/>
    <mergeCell ref="O89:S89"/>
    <mergeCell ref="AK89:AL89"/>
    <mergeCell ref="O90:S90"/>
    <mergeCell ref="AK90:AL90"/>
    <mergeCell ref="O91:S91"/>
    <mergeCell ref="AK91:AL91"/>
    <mergeCell ref="O86:S86"/>
    <mergeCell ref="AK86:AL86"/>
    <mergeCell ref="O87:S87"/>
    <mergeCell ref="AK87:AL87"/>
    <mergeCell ref="O88:S88"/>
    <mergeCell ref="AK88:AL88"/>
    <mergeCell ref="O83:S83"/>
    <mergeCell ref="AK83:AL83"/>
    <mergeCell ref="O84:S84"/>
    <mergeCell ref="AK84:AL84"/>
    <mergeCell ref="O85:S85"/>
    <mergeCell ref="AK85:AL85"/>
    <mergeCell ref="O80:S80"/>
    <mergeCell ref="AK80:AL80"/>
    <mergeCell ref="O81:S81"/>
    <mergeCell ref="AK81:AL81"/>
    <mergeCell ref="O82:S82"/>
    <mergeCell ref="AK82:AL82"/>
    <mergeCell ref="O77:S77"/>
    <mergeCell ref="AK77:AL77"/>
    <mergeCell ref="O78:S78"/>
    <mergeCell ref="AK78:AL78"/>
    <mergeCell ref="O79:S79"/>
    <mergeCell ref="AK79:AL79"/>
    <mergeCell ref="O74:S74"/>
    <mergeCell ref="AK74:AL74"/>
    <mergeCell ref="O75:S75"/>
    <mergeCell ref="AK75:AL75"/>
    <mergeCell ref="O76:S76"/>
    <mergeCell ref="AK76:AL76"/>
    <mergeCell ref="O65:S65"/>
    <mergeCell ref="O71:S71"/>
    <mergeCell ref="AK71:AL71"/>
    <mergeCell ref="O72:S72"/>
    <mergeCell ref="AK72:AL72"/>
    <mergeCell ref="O73:S73"/>
    <mergeCell ref="AK73:AL73"/>
    <mergeCell ref="AK67:AL67"/>
    <mergeCell ref="O69:AL69"/>
    <mergeCell ref="O70:S70"/>
    <mergeCell ref="AK70:AL70"/>
    <mergeCell ref="O67:S67"/>
    <mergeCell ref="AK58:AL58"/>
    <mergeCell ref="AK59:AL59"/>
    <mergeCell ref="AK60:AL60"/>
    <mergeCell ref="AK61:AL61"/>
    <mergeCell ref="O53:S53"/>
    <mergeCell ref="O59:S59"/>
    <mergeCell ref="O62:S62"/>
    <mergeCell ref="O63:S63"/>
    <mergeCell ref="O64:S64"/>
    <mergeCell ref="O66:S66"/>
    <mergeCell ref="O54:S54"/>
    <mergeCell ref="O56:S56"/>
    <mergeCell ref="O55:S55"/>
    <mergeCell ref="O57:S57"/>
    <mergeCell ref="O50:S50"/>
    <mergeCell ref="AK50:AL50"/>
    <mergeCell ref="O51:S51"/>
    <mergeCell ref="AK51:AL51"/>
    <mergeCell ref="O52:S52"/>
    <mergeCell ref="AK62:AL62"/>
    <mergeCell ref="AK63:AL63"/>
    <mergeCell ref="AK64:AL64"/>
    <mergeCell ref="AK65:AL65"/>
    <mergeCell ref="AK66:AL66"/>
    <mergeCell ref="O58:S58"/>
    <mergeCell ref="O60:S60"/>
    <mergeCell ref="O61:S61"/>
    <mergeCell ref="AK52:AL52"/>
    <mergeCell ref="AK53:AL53"/>
    <mergeCell ref="AK54:AL54"/>
    <mergeCell ref="AK55:AL55"/>
    <mergeCell ref="AK56:AL56"/>
    <mergeCell ref="AK57:AL57"/>
    <mergeCell ref="O47:S47"/>
    <mergeCell ref="AK47:AL47"/>
    <mergeCell ref="O48:S48"/>
    <mergeCell ref="AK48:AL48"/>
    <mergeCell ref="O49:S49"/>
    <mergeCell ref="AK49:AL49"/>
    <mergeCell ref="O44:S44"/>
    <mergeCell ref="AK44:AL44"/>
    <mergeCell ref="O45:S45"/>
    <mergeCell ref="AK45:AL45"/>
    <mergeCell ref="O46:S46"/>
    <mergeCell ref="AK46:AL46"/>
    <mergeCell ref="O42:S42"/>
    <mergeCell ref="AK42:AL42"/>
    <mergeCell ref="O43:S43"/>
    <mergeCell ref="AK43:AL43"/>
    <mergeCell ref="O38:S38"/>
    <mergeCell ref="AK38:AL38"/>
    <mergeCell ref="O39:S39"/>
    <mergeCell ref="AK39:AL39"/>
    <mergeCell ref="O40:S40"/>
    <mergeCell ref="AK40:AL40"/>
    <mergeCell ref="O36:S36"/>
    <mergeCell ref="AK36:AL36"/>
    <mergeCell ref="O37:S37"/>
    <mergeCell ref="AK37:AL37"/>
    <mergeCell ref="AK31:AL31"/>
    <mergeCell ref="AK32:AL32"/>
    <mergeCell ref="AK33:AL33"/>
    <mergeCell ref="O41:S41"/>
    <mergeCell ref="AK41:AL41"/>
    <mergeCell ref="O2:AL2"/>
    <mergeCell ref="O29:AL29"/>
    <mergeCell ref="O30:S30"/>
    <mergeCell ref="AK30:AL30"/>
    <mergeCell ref="AK7:AL7"/>
    <mergeCell ref="AK6:AL6"/>
    <mergeCell ref="AK5:AL5"/>
    <mergeCell ref="AK4:AL4"/>
    <mergeCell ref="O3:S3"/>
    <mergeCell ref="AK12:AL12"/>
    <mergeCell ref="AK11:AL11"/>
    <mergeCell ref="AK10:AL10"/>
    <mergeCell ref="AK9:AL9"/>
    <mergeCell ref="AK8:AL8"/>
    <mergeCell ref="AK3:AL3"/>
    <mergeCell ref="AK27:AL27"/>
    <mergeCell ref="AK26:AL26"/>
    <mergeCell ref="AK25:AL25"/>
    <mergeCell ref="AK24:AL24"/>
    <mergeCell ref="AK23:AL23"/>
    <mergeCell ref="AK22:AL22"/>
    <mergeCell ref="AK21:AL21"/>
    <mergeCell ref="AK19:AL19"/>
    <mergeCell ref="AK20:AL20"/>
    <mergeCell ref="AK18:AL18"/>
    <mergeCell ref="AK17:AL17"/>
    <mergeCell ref="AK16:AL16"/>
    <mergeCell ref="AK15:AL15"/>
    <mergeCell ref="AK14:AL14"/>
    <mergeCell ref="AK13:AL13"/>
    <mergeCell ref="O33:S33"/>
    <mergeCell ref="O34:S34"/>
    <mergeCell ref="O35:S35"/>
    <mergeCell ref="O31:S31"/>
    <mergeCell ref="O32:S32"/>
    <mergeCell ref="O27:S27"/>
    <mergeCell ref="O22:S22"/>
    <mergeCell ref="O23:S23"/>
    <mergeCell ref="O24:S24"/>
    <mergeCell ref="O25:S25"/>
    <mergeCell ref="O26:S26"/>
    <mergeCell ref="O18:S18"/>
    <mergeCell ref="O19:S19"/>
    <mergeCell ref="O20:S20"/>
    <mergeCell ref="O21:S21"/>
    <mergeCell ref="AK34:AL34"/>
    <mergeCell ref="AK35:AL35"/>
    <mergeCell ref="B17:F17"/>
    <mergeCell ref="O4:S4"/>
    <mergeCell ref="O5:S5"/>
    <mergeCell ref="O6:S6"/>
    <mergeCell ref="O7:S7"/>
    <mergeCell ref="O8:S8"/>
    <mergeCell ref="O9:S9"/>
    <mergeCell ref="O10:S10"/>
    <mergeCell ref="O11:S11"/>
    <mergeCell ref="O12:S12"/>
    <mergeCell ref="O13:S13"/>
    <mergeCell ref="O14:S14"/>
    <mergeCell ref="O15:S15"/>
    <mergeCell ref="O16:S16"/>
    <mergeCell ref="O17:S17"/>
    <mergeCell ref="B83:F83"/>
    <mergeCell ref="B84:F84"/>
    <mergeCell ref="B85:F85"/>
    <mergeCell ref="B86:F86"/>
    <mergeCell ref="B78:F78"/>
    <mergeCell ref="B79:F79"/>
    <mergeCell ref="B80:F80"/>
    <mergeCell ref="B81:F81"/>
    <mergeCell ref="B82:F82"/>
    <mergeCell ref="B73:F73"/>
    <mergeCell ref="B74:F74"/>
    <mergeCell ref="B75:F75"/>
    <mergeCell ref="B76:F76"/>
    <mergeCell ref="B77:F77"/>
    <mergeCell ref="B68:F68"/>
    <mergeCell ref="B69:F69"/>
    <mergeCell ref="B70:F70"/>
    <mergeCell ref="B71:F71"/>
    <mergeCell ref="B72:F72"/>
    <mergeCell ref="B63:F63"/>
    <mergeCell ref="B64:F64"/>
    <mergeCell ref="B65:F65"/>
    <mergeCell ref="B66:F66"/>
    <mergeCell ref="B67:F67"/>
    <mergeCell ref="B59:F59"/>
    <mergeCell ref="B60:F60"/>
    <mergeCell ref="B29:F29"/>
    <mergeCell ref="B53:F53"/>
    <mergeCell ref="B54:F54"/>
    <mergeCell ref="B55:F55"/>
    <mergeCell ref="B56:F56"/>
    <mergeCell ref="B57:F57"/>
    <mergeCell ref="B58:F58"/>
    <mergeCell ref="B47:F47"/>
    <mergeCell ref="B48:F48"/>
    <mergeCell ref="B49:F49"/>
    <mergeCell ref="B50:F50"/>
    <mergeCell ref="B51:F51"/>
    <mergeCell ref="B52:F52"/>
    <mergeCell ref="B41:F41"/>
    <mergeCell ref="B42:F42"/>
    <mergeCell ref="B43:F43"/>
    <mergeCell ref="B44:F44"/>
    <mergeCell ref="B26:F26"/>
    <mergeCell ref="B45:F45"/>
    <mergeCell ref="B46:F46"/>
    <mergeCell ref="B40:F4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27:F27"/>
    <mergeCell ref="B30:F30"/>
    <mergeCell ref="B12:F12"/>
    <mergeCell ref="B13:F13"/>
    <mergeCell ref="B14:F14"/>
    <mergeCell ref="B15:F15"/>
    <mergeCell ref="B16:F1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</mergeCells>
  <pageMargins left="0.7" right="0.7" top="0.75" bottom="0.75" header="0.3" footer="0.3"/>
  <pageSetup paperSize="9" scale="29" fitToHeight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62" zoomScale="70" zoomScaleNormal="70" workbookViewId="0">
      <selection activeCell="I306" sqref="I306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86" t="s">
        <v>86</v>
      </c>
      <c r="B1" s="786"/>
      <c r="C1" s="786"/>
      <c r="D1" s="786"/>
      <c r="E1" s="786"/>
      <c r="F1" s="786"/>
      <c r="G1" s="786"/>
      <c r="H1" s="786"/>
      <c r="I1" s="786"/>
      <c r="J1" s="786"/>
      <c r="K1" s="786"/>
      <c r="L1" s="786"/>
      <c r="M1" s="786"/>
      <c r="N1" s="786"/>
      <c r="O1" s="786"/>
      <c r="P1" s="786"/>
      <c r="Q1" s="786"/>
      <c r="R1" s="786"/>
      <c r="S1" s="786"/>
      <c r="T1" s="786"/>
      <c r="U1" s="786"/>
      <c r="V1" s="786"/>
      <c r="W1" s="786"/>
      <c r="X1" s="786"/>
      <c r="Y1" s="786"/>
      <c r="Z1" s="786"/>
      <c r="AA1" s="786"/>
      <c r="AB1" s="786"/>
      <c r="AC1" s="786"/>
      <c r="AD1" s="786"/>
      <c r="AE1" s="786"/>
      <c r="AF1" s="786"/>
      <c r="AG1" s="786"/>
      <c r="AH1" s="786"/>
      <c r="AI1" s="786"/>
      <c r="AJ1" s="786"/>
      <c r="AK1" s="786"/>
      <c r="AL1" s="786"/>
      <c r="AM1" s="786"/>
      <c r="AN1" s="786"/>
      <c r="AO1" s="786"/>
      <c r="AP1" s="786"/>
      <c r="AQ1" s="786"/>
      <c r="AR1" s="786"/>
      <c r="AS1" s="786"/>
      <c r="AT1" s="786"/>
      <c r="AU1" s="786"/>
      <c r="AV1" s="786"/>
      <c r="AW1" s="786"/>
      <c r="AX1" s="786"/>
      <c r="AY1" s="786"/>
      <c r="AZ1" s="786"/>
      <c r="BA1" s="786"/>
      <c r="BB1" s="786"/>
      <c r="BC1" s="786"/>
      <c r="BD1" s="786"/>
      <c r="BE1" s="786"/>
      <c r="BF1" s="786"/>
      <c r="BG1" s="786"/>
      <c r="BH1" s="786"/>
      <c r="BI1" s="786"/>
      <c r="BJ1" s="786"/>
      <c r="BK1" s="786"/>
      <c r="BL1" s="786"/>
      <c r="BM1" s="786"/>
      <c r="BN1" s="786"/>
      <c r="BO1" s="786"/>
      <c r="BP1" s="786"/>
      <c r="BQ1" s="786"/>
      <c r="BR1" s="786"/>
      <c r="BS1" s="786"/>
      <c r="BT1" s="786"/>
      <c r="BU1" s="786"/>
      <c r="BV1" s="786"/>
      <c r="BW1" s="786"/>
      <c r="BX1" s="786"/>
      <c r="BY1" s="786"/>
      <c r="BZ1" s="786"/>
      <c r="CA1" s="786"/>
      <c r="CB1" s="786"/>
      <c r="CC1" s="786"/>
      <c r="CD1" s="786"/>
      <c r="CE1" s="786"/>
      <c r="CF1" s="786"/>
      <c r="CG1" s="786"/>
      <c r="CH1" s="786"/>
      <c r="CI1" s="786"/>
      <c r="CJ1" s="786"/>
      <c r="CK1" s="786"/>
      <c r="CL1" s="786"/>
      <c r="CM1" s="786"/>
      <c r="CN1" s="786"/>
      <c r="CO1" s="786"/>
      <c r="CP1" s="786"/>
      <c r="CQ1" s="786"/>
      <c r="CR1" s="786"/>
      <c r="CS1" s="786"/>
      <c r="CT1" s="786"/>
      <c r="CU1" s="786"/>
      <c r="CV1" s="786"/>
      <c r="CW1" s="786"/>
      <c r="CX1" s="786"/>
      <c r="CY1" s="786"/>
      <c r="CZ1" s="786"/>
      <c r="DA1" s="786"/>
      <c r="DB1" s="786"/>
      <c r="DC1" s="786"/>
      <c r="DD1" s="786"/>
      <c r="DE1" s="786"/>
      <c r="DF1" s="786"/>
      <c r="DG1" s="786"/>
      <c r="DH1" s="786"/>
      <c r="DI1" s="786"/>
      <c r="DJ1" s="786"/>
      <c r="DK1" s="786"/>
      <c r="DL1" s="786"/>
      <c r="DM1" s="786"/>
      <c r="DN1" s="786"/>
      <c r="DO1" s="786"/>
      <c r="DP1" s="786"/>
      <c r="DQ1" s="786"/>
      <c r="DR1" s="786"/>
      <c r="DS1" s="786"/>
      <c r="DT1" s="786"/>
      <c r="DU1" s="786"/>
      <c r="DV1" s="786"/>
    </row>
    <row r="2" spans="1:394" ht="14.45" customHeight="1" x14ac:dyDescent="0.25">
      <c r="A2" s="786"/>
      <c r="B2" s="786"/>
      <c r="C2" s="786"/>
      <c r="D2" s="786"/>
      <c r="E2" s="786"/>
      <c r="F2" s="786"/>
      <c r="G2" s="786"/>
      <c r="H2" s="786"/>
      <c r="I2" s="786"/>
      <c r="J2" s="786"/>
      <c r="K2" s="786"/>
      <c r="L2" s="786"/>
      <c r="M2" s="786"/>
      <c r="N2" s="786"/>
      <c r="O2" s="786"/>
      <c r="P2" s="786"/>
      <c r="Q2" s="786"/>
      <c r="R2" s="786"/>
      <c r="S2" s="786"/>
      <c r="T2" s="786"/>
      <c r="U2" s="786"/>
      <c r="V2" s="786"/>
      <c r="W2" s="786"/>
      <c r="X2" s="786"/>
      <c r="Y2" s="786"/>
      <c r="Z2" s="786"/>
      <c r="AA2" s="786"/>
      <c r="AB2" s="786"/>
      <c r="AC2" s="786"/>
      <c r="AD2" s="786"/>
      <c r="AE2" s="786"/>
      <c r="AF2" s="786"/>
      <c r="AG2" s="786"/>
      <c r="AH2" s="786"/>
      <c r="AI2" s="786"/>
      <c r="AJ2" s="786"/>
      <c r="AK2" s="786"/>
      <c r="AL2" s="786"/>
      <c r="AM2" s="786"/>
      <c r="AN2" s="786"/>
      <c r="AO2" s="786"/>
      <c r="AP2" s="786"/>
      <c r="AQ2" s="786"/>
      <c r="AR2" s="786"/>
      <c r="AS2" s="786"/>
      <c r="AT2" s="786"/>
      <c r="AU2" s="786"/>
      <c r="AV2" s="786"/>
      <c r="AW2" s="786"/>
      <c r="AX2" s="786"/>
      <c r="AY2" s="786"/>
      <c r="AZ2" s="786"/>
      <c r="BA2" s="786"/>
      <c r="BB2" s="786"/>
      <c r="BC2" s="786"/>
      <c r="BD2" s="786"/>
      <c r="BE2" s="786"/>
      <c r="BF2" s="786"/>
      <c r="BG2" s="786"/>
      <c r="BH2" s="786"/>
      <c r="BI2" s="786"/>
      <c r="BJ2" s="786"/>
      <c r="BK2" s="786"/>
      <c r="BL2" s="786"/>
      <c r="BM2" s="786"/>
      <c r="BN2" s="786"/>
      <c r="BO2" s="786"/>
      <c r="BP2" s="786"/>
      <c r="BQ2" s="786"/>
      <c r="BR2" s="786"/>
      <c r="BS2" s="786"/>
      <c r="BT2" s="786"/>
      <c r="BU2" s="786"/>
      <c r="BV2" s="786"/>
      <c r="BW2" s="786"/>
      <c r="BX2" s="786"/>
      <c r="BY2" s="786"/>
      <c r="BZ2" s="786"/>
      <c r="CA2" s="786"/>
      <c r="CB2" s="786"/>
      <c r="CC2" s="786"/>
      <c r="CD2" s="786"/>
      <c r="CE2" s="786"/>
      <c r="CF2" s="786"/>
      <c r="CG2" s="786"/>
      <c r="CH2" s="786"/>
      <c r="CI2" s="786"/>
      <c r="CJ2" s="786"/>
      <c r="CK2" s="786"/>
      <c r="CL2" s="786"/>
      <c r="CM2" s="786"/>
      <c r="CN2" s="786"/>
      <c r="CO2" s="786"/>
      <c r="CP2" s="786"/>
      <c r="CQ2" s="786"/>
      <c r="CR2" s="786"/>
      <c r="CS2" s="786"/>
      <c r="CT2" s="786"/>
      <c r="CU2" s="786"/>
      <c r="CV2" s="786"/>
      <c r="CW2" s="786"/>
      <c r="CX2" s="786"/>
      <c r="CY2" s="786"/>
      <c r="CZ2" s="786"/>
      <c r="DA2" s="786"/>
      <c r="DB2" s="786"/>
      <c r="DC2" s="786"/>
      <c r="DD2" s="786"/>
      <c r="DE2" s="786"/>
      <c r="DF2" s="786"/>
      <c r="DG2" s="786"/>
      <c r="DH2" s="786"/>
      <c r="DI2" s="786"/>
      <c r="DJ2" s="786"/>
      <c r="DK2" s="786"/>
      <c r="DL2" s="786"/>
      <c r="DM2" s="786"/>
      <c r="DN2" s="786"/>
      <c r="DO2" s="786"/>
      <c r="DP2" s="786"/>
      <c r="DQ2" s="786"/>
      <c r="DR2" s="786"/>
      <c r="DS2" s="786"/>
      <c r="DT2" s="786"/>
      <c r="DU2" s="786"/>
      <c r="DV2" s="786"/>
    </row>
    <row r="3" spans="1:394" x14ac:dyDescent="0.25">
      <c r="A3" s="786"/>
      <c r="B3" s="786"/>
      <c r="C3" s="786"/>
      <c r="D3" s="786"/>
      <c r="E3" s="786"/>
      <c r="F3" s="786"/>
      <c r="G3" s="786"/>
      <c r="H3" s="786"/>
      <c r="I3" s="786"/>
      <c r="J3" s="786"/>
      <c r="K3" s="786"/>
      <c r="L3" s="786"/>
      <c r="M3" s="786"/>
      <c r="N3" s="786"/>
      <c r="O3" s="786"/>
      <c r="P3" s="786"/>
      <c r="Q3" s="786"/>
      <c r="R3" s="786"/>
      <c r="S3" s="786"/>
      <c r="T3" s="786"/>
      <c r="U3" s="786"/>
      <c r="V3" s="786"/>
      <c r="W3" s="786"/>
      <c r="X3" s="786"/>
      <c r="Y3" s="786"/>
      <c r="Z3" s="786"/>
      <c r="AA3" s="786"/>
      <c r="AB3" s="786"/>
      <c r="AC3" s="786"/>
      <c r="AD3" s="786"/>
      <c r="AE3" s="786"/>
      <c r="AF3" s="786"/>
      <c r="AG3" s="786"/>
      <c r="AH3" s="786"/>
      <c r="AI3" s="786"/>
      <c r="AJ3" s="786"/>
      <c r="AK3" s="786"/>
      <c r="AL3" s="786"/>
      <c r="AM3" s="786"/>
      <c r="AN3" s="786"/>
      <c r="AO3" s="786"/>
      <c r="AP3" s="786"/>
      <c r="AQ3" s="786"/>
      <c r="AR3" s="786"/>
      <c r="AS3" s="786"/>
      <c r="AT3" s="786"/>
      <c r="AU3" s="786"/>
      <c r="AV3" s="786"/>
      <c r="AW3" s="786"/>
      <c r="AX3" s="786"/>
      <c r="AY3" s="786"/>
      <c r="AZ3" s="786"/>
      <c r="BA3" s="786"/>
      <c r="BB3" s="786"/>
      <c r="BC3" s="786"/>
      <c r="BD3" s="786"/>
      <c r="BE3" s="786"/>
      <c r="BF3" s="786"/>
      <c r="BG3" s="786"/>
      <c r="BH3" s="786"/>
      <c r="BI3" s="786"/>
      <c r="BJ3" s="786"/>
      <c r="BK3" s="786"/>
      <c r="BL3" s="786"/>
      <c r="BM3" s="786"/>
      <c r="BN3" s="786"/>
      <c r="BO3" s="786"/>
      <c r="BP3" s="786"/>
      <c r="BQ3" s="786"/>
      <c r="BR3" s="786"/>
      <c r="BS3" s="786"/>
      <c r="BT3" s="786"/>
      <c r="BU3" s="786"/>
      <c r="BV3" s="786"/>
      <c r="BW3" s="786"/>
      <c r="BX3" s="786"/>
      <c r="BY3" s="786"/>
      <c r="BZ3" s="786"/>
      <c r="CA3" s="786"/>
      <c r="CB3" s="786"/>
      <c r="CC3" s="786"/>
      <c r="CD3" s="786"/>
      <c r="CE3" s="786"/>
      <c r="CF3" s="786"/>
      <c r="CG3" s="786"/>
      <c r="CH3" s="786"/>
      <c r="CI3" s="786"/>
      <c r="CJ3" s="786"/>
      <c r="CK3" s="786"/>
      <c r="CL3" s="786"/>
      <c r="CM3" s="786"/>
      <c r="CN3" s="786"/>
      <c r="CO3" s="786"/>
      <c r="CP3" s="786"/>
      <c r="CQ3" s="786"/>
      <c r="CR3" s="786"/>
      <c r="CS3" s="786"/>
      <c r="CT3" s="786"/>
      <c r="CU3" s="786"/>
      <c r="CV3" s="786"/>
      <c r="CW3" s="786"/>
      <c r="CX3" s="786"/>
      <c r="CY3" s="786"/>
      <c r="CZ3" s="786"/>
      <c r="DA3" s="786"/>
      <c r="DB3" s="786"/>
      <c r="DC3" s="786"/>
      <c r="DD3" s="786"/>
      <c r="DE3" s="786"/>
      <c r="DF3" s="786"/>
      <c r="DG3" s="786"/>
      <c r="DH3" s="786"/>
      <c r="DI3" s="786"/>
      <c r="DJ3" s="786"/>
      <c r="DK3" s="786"/>
      <c r="DL3" s="786"/>
      <c r="DM3" s="786"/>
      <c r="DN3" s="786"/>
      <c r="DO3" s="786"/>
      <c r="DP3" s="786"/>
      <c r="DQ3" s="786"/>
      <c r="DR3" s="786"/>
      <c r="DS3" s="786"/>
      <c r="DT3" s="786"/>
      <c r="DU3" s="786"/>
      <c r="DV3" s="786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625" t="s">
        <v>71</v>
      </c>
      <c r="D5" s="625"/>
      <c r="E5" s="625"/>
      <c r="F5" s="625"/>
      <c r="G5" s="625"/>
      <c r="H5" s="625"/>
      <c r="I5" s="625"/>
      <c r="J5" s="5"/>
      <c r="K5" s="7"/>
      <c r="L5" s="9"/>
      <c r="M5" s="9"/>
      <c r="N5" s="9"/>
      <c r="O5" s="9"/>
      <c r="P5" s="625" t="s">
        <v>60</v>
      </c>
      <c r="Q5" s="625"/>
      <c r="R5" s="625"/>
      <c r="S5" s="625"/>
      <c r="T5" s="625"/>
      <c r="U5" s="625"/>
      <c r="V5" s="625"/>
      <c r="W5" s="7"/>
      <c r="X5" s="9"/>
      <c r="Y5" s="9"/>
      <c r="Z5" s="9"/>
      <c r="AA5" s="9"/>
      <c r="AB5" s="9"/>
      <c r="AC5" s="9"/>
      <c r="AD5" s="9"/>
      <c r="AE5" s="9"/>
      <c r="AF5" s="9"/>
      <c r="AH5" s="732" t="s">
        <v>61</v>
      </c>
      <c r="AI5" s="625"/>
      <c r="AJ5" s="625"/>
      <c r="AK5" s="625"/>
      <c r="AL5" s="625"/>
      <c r="AM5" s="625"/>
      <c r="AN5" s="625"/>
      <c r="AO5" s="7"/>
      <c r="AP5" s="7"/>
      <c r="AQ5" s="7"/>
      <c r="AS5" s="732" t="s">
        <v>62</v>
      </c>
      <c r="AT5" s="625"/>
      <c r="AU5" s="625"/>
      <c r="AV5" s="625"/>
      <c r="AW5" s="625"/>
      <c r="AX5" s="625"/>
      <c r="AY5" s="625"/>
      <c r="AZ5" s="7"/>
      <c r="BG5" s="732" t="s">
        <v>63</v>
      </c>
      <c r="BH5" s="625"/>
      <c r="BI5" s="625"/>
      <c r="BJ5" s="625"/>
      <c r="BK5" s="625"/>
      <c r="BL5" s="625"/>
      <c r="BM5" s="625"/>
      <c r="BN5" s="7"/>
      <c r="BS5" s="732" t="s">
        <v>65</v>
      </c>
      <c r="BT5" s="625"/>
      <c r="BU5" s="625"/>
      <c r="BV5" s="625"/>
      <c r="BW5" s="625"/>
      <c r="BX5" s="625"/>
      <c r="BY5" s="625"/>
      <c r="BZ5" s="7"/>
      <c r="CL5" s="732" t="s">
        <v>69</v>
      </c>
      <c r="CM5" s="625"/>
      <c r="CN5" s="625"/>
      <c r="CO5" s="625"/>
      <c r="CP5" s="625"/>
      <c r="CQ5" s="625"/>
      <c r="CR5" s="625"/>
      <c r="CS5" s="7"/>
      <c r="DD5" s="732" t="s">
        <v>76</v>
      </c>
      <c r="DE5" s="625"/>
      <c r="DF5" s="625"/>
      <c r="DG5" s="625"/>
      <c r="DH5" s="625"/>
      <c r="DI5" s="625"/>
      <c r="DJ5" s="625"/>
      <c r="DX5" s="732" t="s">
        <v>160</v>
      </c>
      <c r="DY5" s="625"/>
      <c r="DZ5" s="625"/>
      <c r="EA5" s="625"/>
      <c r="EB5" s="625"/>
      <c r="EC5" s="625"/>
      <c r="ED5" s="625"/>
      <c r="ER5" s="732" t="s">
        <v>245</v>
      </c>
      <c r="ES5" s="625"/>
      <c r="ET5" s="625"/>
      <c r="EU5" s="625"/>
      <c r="EV5" s="625"/>
      <c r="EW5" s="625"/>
      <c r="EX5" s="625"/>
      <c r="FW5" s="732" t="s">
        <v>254</v>
      </c>
      <c r="FX5" s="625"/>
      <c r="FY5" s="625"/>
      <c r="FZ5" s="625"/>
      <c r="GA5" s="625"/>
      <c r="GB5" s="625"/>
      <c r="GC5" s="625"/>
      <c r="GT5" s="732" t="s">
        <v>273</v>
      </c>
      <c r="GU5" s="625"/>
      <c r="GV5" s="625"/>
      <c r="GW5" s="625"/>
      <c r="GX5" s="625"/>
      <c r="GY5" s="625"/>
      <c r="GZ5" s="625"/>
      <c r="HO5" s="732" t="s">
        <v>272</v>
      </c>
      <c r="HP5" s="625"/>
      <c r="HQ5" s="625"/>
      <c r="HR5" s="625"/>
      <c r="HS5" s="625"/>
      <c r="HT5" s="625"/>
      <c r="HU5" s="625"/>
      <c r="HZ5" s="732" t="s">
        <v>272</v>
      </c>
      <c r="IA5" s="625"/>
      <c r="IB5" s="625"/>
      <c r="IC5" s="625"/>
      <c r="ID5" s="625"/>
      <c r="IE5" s="625"/>
      <c r="IF5" s="625"/>
      <c r="IP5" s="732" t="s">
        <v>295</v>
      </c>
      <c r="IQ5" s="625"/>
      <c r="IR5" s="625"/>
      <c r="IS5" s="625"/>
      <c r="IT5" s="625"/>
      <c r="IU5" s="625"/>
      <c r="IV5" s="625"/>
      <c r="JB5" s="732" t="s">
        <v>315</v>
      </c>
      <c r="JC5" s="625"/>
      <c r="JD5" s="625"/>
      <c r="JE5" s="625"/>
      <c r="JF5" s="625"/>
      <c r="JG5" s="625"/>
      <c r="JH5" s="625"/>
      <c r="KH5" s="732" t="s">
        <v>316</v>
      </c>
      <c r="KI5" s="625"/>
      <c r="KJ5" s="625"/>
      <c r="KK5" s="625"/>
      <c r="KL5" s="625"/>
      <c r="KM5" s="625"/>
      <c r="KN5" s="625"/>
      <c r="KV5" s="732" t="s">
        <v>342</v>
      </c>
      <c r="KW5" s="625"/>
      <c r="KX5" s="625"/>
      <c r="KY5" s="625"/>
      <c r="KZ5" s="625"/>
      <c r="LA5" s="625"/>
      <c r="LB5" s="625"/>
      <c r="LI5" s="732" t="s">
        <v>361</v>
      </c>
      <c r="LJ5" s="625"/>
      <c r="LK5" s="625"/>
      <c r="LL5" s="625"/>
      <c r="LM5" s="625"/>
      <c r="LN5" s="625"/>
      <c r="LO5" s="625"/>
      <c r="MH5" s="732" t="s">
        <v>395</v>
      </c>
      <c r="MI5" s="625"/>
      <c r="MJ5" s="625"/>
      <c r="MK5" s="625"/>
      <c r="ML5" s="625"/>
      <c r="MM5" s="625"/>
      <c r="MN5" s="625"/>
      <c r="NG5" s="732" t="s">
        <v>396</v>
      </c>
      <c r="NH5" s="625"/>
      <c r="NI5" s="625"/>
      <c r="NJ5" s="625"/>
      <c r="NK5" s="625"/>
      <c r="NL5" s="625"/>
      <c r="NM5" s="625"/>
    </row>
    <row r="6" spans="1:394" ht="14.45" customHeight="1" x14ac:dyDescent="0.25">
      <c r="A6" s="58"/>
      <c r="B6" s="7"/>
      <c r="C6" s="625"/>
      <c r="D6" s="625"/>
      <c r="E6" s="625"/>
      <c r="F6" s="625"/>
      <c r="G6" s="625"/>
      <c r="H6" s="625"/>
      <c r="I6" s="625"/>
      <c r="J6" s="5"/>
      <c r="K6" s="7"/>
      <c r="L6" s="9"/>
      <c r="M6" s="9"/>
      <c r="N6" s="9"/>
      <c r="O6" s="9"/>
      <c r="P6" s="625"/>
      <c r="Q6" s="625"/>
      <c r="R6" s="625"/>
      <c r="S6" s="625"/>
      <c r="T6" s="625"/>
      <c r="U6" s="625"/>
      <c r="V6" s="625"/>
      <c r="W6" s="7"/>
      <c r="X6" s="9"/>
      <c r="Y6" s="9"/>
      <c r="Z6" s="9"/>
      <c r="AA6" s="9"/>
      <c r="AB6" s="9"/>
      <c r="AC6" s="9"/>
      <c r="AD6" s="9"/>
      <c r="AE6" s="9"/>
      <c r="AF6" s="9"/>
      <c r="AH6" s="625"/>
      <c r="AI6" s="625"/>
      <c r="AJ6" s="625"/>
      <c r="AK6" s="625"/>
      <c r="AL6" s="625"/>
      <c r="AM6" s="625"/>
      <c r="AN6" s="625"/>
      <c r="AO6" s="7"/>
      <c r="AP6" s="7"/>
      <c r="AQ6" s="7"/>
      <c r="AS6" s="625"/>
      <c r="AT6" s="625"/>
      <c r="AU6" s="625"/>
      <c r="AV6" s="625"/>
      <c r="AW6" s="625"/>
      <c r="AX6" s="625"/>
      <c r="AY6" s="625"/>
      <c r="AZ6" s="7"/>
      <c r="BG6" s="625"/>
      <c r="BH6" s="625"/>
      <c r="BI6" s="625"/>
      <c r="BJ6" s="625"/>
      <c r="BK6" s="625"/>
      <c r="BL6" s="625"/>
      <c r="BM6" s="625"/>
      <c r="BN6" s="7"/>
      <c r="BS6" s="625"/>
      <c r="BT6" s="625"/>
      <c r="BU6" s="625"/>
      <c r="BV6" s="625"/>
      <c r="BW6" s="625"/>
      <c r="BX6" s="625"/>
      <c r="BY6" s="625"/>
      <c r="BZ6" s="7"/>
      <c r="CL6" s="625"/>
      <c r="CM6" s="625"/>
      <c r="CN6" s="625"/>
      <c r="CO6" s="625"/>
      <c r="CP6" s="625"/>
      <c r="CQ6" s="625"/>
      <c r="CR6" s="625"/>
      <c r="CS6" s="7"/>
      <c r="DD6" s="625"/>
      <c r="DE6" s="625"/>
      <c r="DF6" s="625"/>
      <c r="DG6" s="625"/>
      <c r="DH6" s="625"/>
      <c r="DI6" s="625"/>
      <c r="DJ6" s="625"/>
      <c r="DX6" s="625"/>
      <c r="DY6" s="625"/>
      <c r="DZ6" s="625"/>
      <c r="EA6" s="625"/>
      <c r="EB6" s="625"/>
      <c r="EC6" s="625"/>
      <c r="ED6" s="625"/>
      <c r="ER6" s="625"/>
      <c r="ES6" s="625"/>
      <c r="ET6" s="625"/>
      <c r="EU6" s="625"/>
      <c r="EV6" s="625"/>
      <c r="EW6" s="625"/>
      <c r="EX6" s="625"/>
      <c r="FW6" s="625"/>
      <c r="FX6" s="625"/>
      <c r="FY6" s="625"/>
      <c r="FZ6" s="625"/>
      <c r="GA6" s="625"/>
      <c r="GB6" s="625"/>
      <c r="GC6" s="625"/>
      <c r="GT6" s="625"/>
      <c r="GU6" s="625"/>
      <c r="GV6" s="625"/>
      <c r="GW6" s="625"/>
      <c r="GX6" s="625"/>
      <c r="GY6" s="625"/>
      <c r="GZ6" s="625"/>
      <c r="HO6" s="625"/>
      <c r="HP6" s="625"/>
      <c r="HQ6" s="625"/>
      <c r="HR6" s="625"/>
      <c r="HS6" s="625"/>
      <c r="HT6" s="625"/>
      <c r="HU6" s="625"/>
      <c r="HZ6" s="625"/>
      <c r="IA6" s="625"/>
      <c r="IB6" s="625"/>
      <c r="IC6" s="625"/>
      <c r="ID6" s="625"/>
      <c r="IE6" s="625"/>
      <c r="IF6" s="625"/>
      <c r="IP6" s="625"/>
      <c r="IQ6" s="625"/>
      <c r="IR6" s="625"/>
      <c r="IS6" s="625"/>
      <c r="IT6" s="625"/>
      <c r="IU6" s="625"/>
      <c r="IV6" s="625"/>
      <c r="IW6" t="s">
        <v>298</v>
      </c>
      <c r="JB6" s="625"/>
      <c r="JC6" s="625"/>
      <c r="JD6" s="625"/>
      <c r="JE6" s="625"/>
      <c r="JF6" s="625"/>
      <c r="JG6" s="625"/>
      <c r="JH6" s="625"/>
      <c r="KH6" s="625"/>
      <c r="KI6" s="625"/>
      <c r="KJ6" s="625"/>
      <c r="KK6" s="625"/>
      <c r="KL6" s="625"/>
      <c r="KM6" s="625"/>
      <c r="KN6" s="625"/>
      <c r="KV6" s="625"/>
      <c r="KW6" s="625"/>
      <c r="KX6" s="625"/>
      <c r="KY6" s="625"/>
      <c r="KZ6" s="625"/>
      <c r="LA6" s="625"/>
      <c r="LB6" s="625"/>
      <c r="LI6" s="625"/>
      <c r="LJ6" s="625"/>
      <c r="LK6" s="625"/>
      <c r="LL6" s="625"/>
      <c r="LM6" s="625"/>
      <c r="LN6" s="625"/>
      <c r="LO6" s="625"/>
      <c r="MH6" s="625"/>
      <c r="MI6" s="625"/>
      <c r="MJ6" s="625"/>
      <c r="MK6" s="625"/>
      <c r="ML6" s="625"/>
      <c r="MM6" s="625"/>
      <c r="MN6" s="625"/>
      <c r="NG6" s="625"/>
      <c r="NH6" s="625"/>
      <c r="NI6" s="625"/>
      <c r="NJ6" s="625"/>
      <c r="NK6" s="625"/>
      <c r="NL6" s="625"/>
      <c r="NM6" s="625"/>
    </row>
    <row r="7" spans="1:394" ht="14.45" customHeight="1" x14ac:dyDescent="0.25">
      <c r="A7" s="58"/>
      <c r="B7" s="10"/>
      <c r="C7" s="748" t="s">
        <v>2</v>
      </c>
      <c r="D7" s="748"/>
      <c r="E7" s="748"/>
      <c r="F7" s="748"/>
      <c r="G7" s="748"/>
      <c r="H7" s="748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48" t="s">
        <v>2</v>
      </c>
      <c r="Q7" s="748"/>
      <c r="R7" s="748"/>
      <c r="S7" s="748"/>
      <c r="T7" s="748"/>
      <c r="U7" s="748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1"/>
      <c r="AB7" s="351"/>
      <c r="AC7" s="351"/>
      <c r="AD7" s="351"/>
      <c r="AE7" s="351"/>
      <c r="AF7" s="351"/>
      <c r="AG7" s="17"/>
      <c r="AH7" s="748" t="s">
        <v>2</v>
      </c>
      <c r="AI7" s="748"/>
      <c r="AJ7" s="748"/>
      <c r="AK7" s="748"/>
      <c r="AL7" s="748"/>
      <c r="AM7" s="748"/>
      <c r="AN7" s="11" t="s">
        <v>3</v>
      </c>
      <c r="AO7" s="18">
        <v>27</v>
      </c>
      <c r="AP7" s="22" t="s">
        <v>1</v>
      </c>
      <c r="AQ7" s="18" t="s">
        <v>72</v>
      </c>
      <c r="AS7" s="748" t="s">
        <v>2</v>
      </c>
      <c r="AT7" s="748"/>
      <c r="AU7" s="748"/>
      <c r="AV7" s="748"/>
      <c r="AW7" s="748"/>
      <c r="AX7" s="748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48" t="s">
        <v>2</v>
      </c>
      <c r="BH7" s="748"/>
      <c r="BI7" s="748"/>
      <c r="BJ7" s="748"/>
      <c r="BK7" s="748"/>
      <c r="BL7" s="748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48" t="s">
        <v>2</v>
      </c>
      <c r="BT7" s="748"/>
      <c r="BU7" s="748"/>
      <c r="BV7" s="748"/>
      <c r="BW7" s="748"/>
      <c r="BX7" s="748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48" t="s">
        <v>2</v>
      </c>
      <c r="CM7" s="748"/>
      <c r="CN7" s="748"/>
      <c r="CO7" s="748"/>
      <c r="CP7" s="748"/>
      <c r="CQ7" s="748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48" t="s">
        <v>2</v>
      </c>
      <c r="DE7" s="748"/>
      <c r="DF7" s="748"/>
      <c r="DG7" s="748"/>
      <c r="DH7" s="748"/>
      <c r="DI7" s="748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48" t="s">
        <v>2</v>
      </c>
      <c r="DY7" s="748"/>
      <c r="DZ7" s="748"/>
      <c r="EA7" s="748"/>
      <c r="EB7" s="748"/>
      <c r="EC7" s="748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48" t="s">
        <v>2</v>
      </c>
      <c r="ES7" s="748"/>
      <c r="ET7" s="748"/>
      <c r="EU7" s="748"/>
      <c r="EV7" s="748"/>
      <c r="EW7" s="748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48" t="s">
        <v>2</v>
      </c>
      <c r="FX7" s="748"/>
      <c r="FY7" s="748"/>
      <c r="FZ7" s="748"/>
      <c r="GA7" s="748"/>
      <c r="GB7" s="748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48" t="s">
        <v>2</v>
      </c>
      <c r="GU7" s="748"/>
      <c r="GV7" s="748"/>
      <c r="GW7" s="748"/>
      <c r="GX7" s="748"/>
      <c r="GY7" s="748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48" t="s">
        <v>2</v>
      </c>
      <c r="HP7" s="748"/>
      <c r="HQ7" s="748"/>
      <c r="HR7" s="748"/>
      <c r="HS7" s="748"/>
      <c r="HT7" s="748"/>
      <c r="HU7" s="11" t="s">
        <v>3</v>
      </c>
      <c r="HV7" s="18">
        <v>25</v>
      </c>
      <c r="HW7" s="22" t="s">
        <v>1</v>
      </c>
      <c r="HX7" s="18" t="s">
        <v>72</v>
      </c>
      <c r="HZ7" s="748" t="s">
        <v>2</v>
      </c>
      <c r="IA7" s="748"/>
      <c r="IB7" s="748"/>
      <c r="IC7" s="748"/>
      <c r="ID7" s="748"/>
      <c r="IE7" s="748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748" t="s">
        <v>2</v>
      </c>
      <c r="IQ7" s="748"/>
      <c r="IR7" s="748"/>
      <c r="IS7" s="748"/>
      <c r="IT7" s="748"/>
      <c r="IU7" s="748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48" t="s">
        <v>2</v>
      </c>
      <c r="JC7" s="748"/>
      <c r="JD7" s="748"/>
      <c r="JE7" s="748"/>
      <c r="JF7" s="748"/>
      <c r="JG7" s="748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48" t="s">
        <v>2</v>
      </c>
      <c r="KI7" s="748"/>
      <c r="KJ7" s="748"/>
      <c r="KK7" s="748"/>
      <c r="KL7" s="748"/>
      <c r="KM7" s="748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48" t="s">
        <v>2</v>
      </c>
      <c r="KW7" s="748"/>
      <c r="KX7" s="748"/>
      <c r="KY7" s="748"/>
      <c r="KZ7" s="748"/>
      <c r="LA7" s="748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48" t="s">
        <v>2</v>
      </c>
      <c r="LJ7" s="748"/>
      <c r="LK7" s="748"/>
      <c r="LL7" s="748"/>
      <c r="LM7" s="748"/>
      <c r="LN7" s="748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48" t="s">
        <v>2</v>
      </c>
      <c r="MI7" s="748"/>
      <c r="MJ7" s="748"/>
      <c r="MK7" s="748"/>
      <c r="ML7" s="748"/>
      <c r="MM7" s="748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48" t="s">
        <v>2</v>
      </c>
      <c r="NH7" s="748"/>
      <c r="NI7" s="748"/>
      <c r="NJ7" s="748"/>
      <c r="NK7" s="748"/>
      <c r="NL7" s="748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656" t="s">
        <v>55</v>
      </c>
      <c r="D8" s="656"/>
      <c r="E8" s="656"/>
      <c r="F8" s="656"/>
      <c r="G8" s="656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39" t="s">
        <v>55</v>
      </c>
      <c r="Q8" s="740"/>
      <c r="R8" s="740"/>
      <c r="S8" s="740"/>
      <c r="T8" s="740"/>
      <c r="U8" s="741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56" t="s">
        <v>55</v>
      </c>
      <c r="AI8" s="656"/>
      <c r="AJ8" s="656"/>
      <c r="AK8" s="656"/>
      <c r="AL8" s="656"/>
      <c r="AM8" s="11"/>
      <c r="AN8" s="13"/>
      <c r="AO8" s="19"/>
      <c r="AP8" s="23">
        <f>SUM(AO8)</f>
        <v>0</v>
      </c>
      <c r="AQ8" s="19">
        <f>AP8*AN8</f>
        <v>0</v>
      </c>
      <c r="AS8" s="728" t="s">
        <v>55</v>
      </c>
      <c r="AT8" s="729"/>
      <c r="AU8" s="729"/>
      <c r="AV8" s="729"/>
      <c r="AW8" s="729"/>
      <c r="AX8" s="730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28" t="s">
        <v>55</v>
      </c>
      <c r="BH8" s="729"/>
      <c r="BI8" s="729"/>
      <c r="BJ8" s="729"/>
      <c r="BK8" s="729"/>
      <c r="BL8" s="730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28" t="s">
        <v>55</v>
      </c>
      <c r="BT8" s="729"/>
      <c r="BU8" s="729"/>
      <c r="BV8" s="729"/>
      <c r="BW8" s="729"/>
      <c r="BX8" s="730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28" t="s">
        <v>55</v>
      </c>
      <c r="CM8" s="729"/>
      <c r="CN8" s="729"/>
      <c r="CO8" s="729"/>
      <c r="CP8" s="729"/>
      <c r="CQ8" s="730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28" t="s">
        <v>55</v>
      </c>
      <c r="DE8" s="729"/>
      <c r="DF8" s="729"/>
      <c r="DG8" s="729"/>
      <c r="DH8" s="729"/>
      <c r="DI8" s="730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28" t="s">
        <v>55</v>
      </c>
      <c r="DY8" s="729"/>
      <c r="DZ8" s="729"/>
      <c r="EA8" s="729"/>
      <c r="EB8" s="729"/>
      <c r="EC8" s="730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28" t="s">
        <v>55</v>
      </c>
      <c r="ES8" s="729"/>
      <c r="ET8" s="729"/>
      <c r="EU8" s="729"/>
      <c r="EV8" s="729"/>
      <c r="EW8" s="730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28" t="s">
        <v>55</v>
      </c>
      <c r="FX8" s="729"/>
      <c r="FY8" s="729"/>
      <c r="FZ8" s="729"/>
      <c r="GA8" s="729"/>
      <c r="GB8" s="730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28" t="s">
        <v>55</v>
      </c>
      <c r="GU8" s="729"/>
      <c r="GV8" s="729"/>
      <c r="GW8" s="729"/>
      <c r="GX8" s="729"/>
      <c r="GY8" s="730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28" t="s">
        <v>55</v>
      </c>
      <c r="HP8" s="729"/>
      <c r="HQ8" s="729"/>
      <c r="HR8" s="729"/>
      <c r="HS8" s="729"/>
      <c r="HT8" s="730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28" t="s">
        <v>55</v>
      </c>
      <c r="IA8" s="729"/>
      <c r="IB8" s="729"/>
      <c r="IC8" s="729"/>
      <c r="ID8" s="729"/>
      <c r="IE8" s="730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28" t="s">
        <v>55</v>
      </c>
      <c r="IQ8" s="729"/>
      <c r="IR8" s="729"/>
      <c r="IS8" s="729"/>
      <c r="IT8" s="729"/>
      <c r="IU8" s="730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28" t="s">
        <v>55</v>
      </c>
      <c r="JC8" s="729"/>
      <c r="JD8" s="729"/>
      <c r="JE8" s="729"/>
      <c r="JF8" s="729"/>
      <c r="JG8" s="730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28" t="s">
        <v>55</v>
      </c>
      <c r="KI8" s="729"/>
      <c r="KJ8" s="729"/>
      <c r="KK8" s="729"/>
      <c r="KL8" s="729"/>
      <c r="KM8" s="730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28" t="s">
        <v>55</v>
      </c>
      <c r="KW8" s="729"/>
      <c r="KX8" s="729"/>
      <c r="KY8" s="729"/>
      <c r="KZ8" s="729"/>
      <c r="LA8" s="730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28" t="s">
        <v>55</v>
      </c>
      <c r="LJ8" s="729"/>
      <c r="LK8" s="729"/>
      <c r="LL8" s="729"/>
      <c r="LM8" s="729"/>
      <c r="LN8" s="730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28" t="s">
        <v>55</v>
      </c>
      <c r="MI8" s="729"/>
      <c r="MJ8" s="729"/>
      <c r="MK8" s="729"/>
      <c r="ML8" s="729"/>
      <c r="MM8" s="730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28" t="s">
        <v>55</v>
      </c>
      <c r="NH8" s="729"/>
      <c r="NI8" s="729"/>
      <c r="NJ8" s="729"/>
      <c r="NK8" s="729"/>
      <c r="NL8" s="730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656" t="s">
        <v>4</v>
      </c>
      <c r="D9" s="656"/>
      <c r="E9" s="656"/>
      <c r="F9" s="656"/>
      <c r="G9" s="656"/>
      <c r="H9" s="656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56" t="s">
        <v>4</v>
      </c>
      <c r="Q9" s="656"/>
      <c r="R9" s="656"/>
      <c r="S9" s="656"/>
      <c r="T9" s="656"/>
      <c r="U9" s="656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56" t="s">
        <v>4</v>
      </c>
      <c r="AI9" s="656"/>
      <c r="AJ9" s="656"/>
      <c r="AK9" s="656"/>
      <c r="AL9" s="656"/>
      <c r="AM9" s="656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56" t="s">
        <v>4</v>
      </c>
      <c r="AT9" s="656"/>
      <c r="AU9" s="656"/>
      <c r="AV9" s="656"/>
      <c r="AW9" s="656"/>
      <c r="AX9" s="656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56" t="s">
        <v>4</v>
      </c>
      <c r="BH9" s="656"/>
      <c r="BI9" s="656"/>
      <c r="BJ9" s="656"/>
      <c r="BK9" s="656"/>
      <c r="BL9" s="656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56" t="s">
        <v>4</v>
      </c>
      <c r="BT9" s="656"/>
      <c r="BU9" s="656"/>
      <c r="BV9" s="656"/>
      <c r="BW9" s="656"/>
      <c r="BX9" s="656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56" t="s">
        <v>4</v>
      </c>
      <c r="CM9" s="656"/>
      <c r="CN9" s="656"/>
      <c r="CO9" s="656"/>
      <c r="CP9" s="656"/>
      <c r="CQ9" s="656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56" t="s">
        <v>4</v>
      </c>
      <c r="DE9" s="656"/>
      <c r="DF9" s="656"/>
      <c r="DG9" s="656"/>
      <c r="DH9" s="656"/>
      <c r="DI9" s="656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56" t="s">
        <v>4</v>
      </c>
      <c r="DY9" s="656"/>
      <c r="DZ9" s="656"/>
      <c r="EA9" s="656"/>
      <c r="EB9" s="656"/>
      <c r="EC9" s="656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56" t="s">
        <v>4</v>
      </c>
      <c r="ES9" s="656"/>
      <c r="ET9" s="656"/>
      <c r="EU9" s="656"/>
      <c r="EV9" s="656"/>
      <c r="EW9" s="656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56" t="s">
        <v>4</v>
      </c>
      <c r="FX9" s="656"/>
      <c r="FY9" s="656"/>
      <c r="FZ9" s="656"/>
      <c r="GA9" s="656"/>
      <c r="GB9" s="656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56" t="s">
        <v>4</v>
      </c>
      <c r="GU9" s="656"/>
      <c r="GV9" s="656"/>
      <c r="GW9" s="656"/>
      <c r="GX9" s="656"/>
      <c r="GY9" s="656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56" t="s">
        <v>4</v>
      </c>
      <c r="HP9" s="656"/>
      <c r="HQ9" s="656"/>
      <c r="HR9" s="656"/>
      <c r="HS9" s="656"/>
      <c r="HT9" s="656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56" t="s">
        <v>4</v>
      </c>
      <c r="IA9" s="656"/>
      <c r="IB9" s="656"/>
      <c r="IC9" s="656"/>
      <c r="ID9" s="656"/>
      <c r="IE9" s="656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56" t="s">
        <v>4</v>
      </c>
      <c r="IQ9" s="656"/>
      <c r="IR9" s="656"/>
      <c r="IS9" s="656"/>
      <c r="IT9" s="656"/>
      <c r="IU9" s="656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56" t="s">
        <v>4</v>
      </c>
      <c r="JC9" s="656"/>
      <c r="JD9" s="656"/>
      <c r="JE9" s="656"/>
      <c r="JF9" s="656"/>
      <c r="JG9" s="656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56" t="s">
        <v>4</v>
      </c>
      <c r="KI9" s="656"/>
      <c r="KJ9" s="656"/>
      <c r="KK9" s="656"/>
      <c r="KL9" s="656"/>
      <c r="KM9" s="656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56" t="s">
        <v>4</v>
      </c>
      <c r="KW9" s="656"/>
      <c r="KX9" s="656"/>
      <c r="KY9" s="656"/>
      <c r="KZ9" s="656"/>
      <c r="LA9" s="656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56" t="s">
        <v>4</v>
      </c>
      <c r="LJ9" s="656"/>
      <c r="LK9" s="656"/>
      <c r="LL9" s="656"/>
      <c r="LM9" s="656"/>
      <c r="LN9" s="656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56" t="s">
        <v>4</v>
      </c>
      <c r="MI9" s="656"/>
      <c r="MJ9" s="656"/>
      <c r="MK9" s="656"/>
      <c r="ML9" s="656"/>
      <c r="MM9" s="656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56" t="s">
        <v>4</v>
      </c>
      <c r="NH9" s="656"/>
      <c r="NI9" s="656"/>
      <c r="NJ9" s="656"/>
      <c r="NK9" s="656"/>
      <c r="NL9" s="656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656" t="s">
        <v>5</v>
      </c>
      <c r="D10" s="656"/>
      <c r="E10" s="656"/>
      <c r="F10" s="656"/>
      <c r="G10" s="656"/>
      <c r="H10" s="656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56" t="s">
        <v>5</v>
      </c>
      <c r="Q10" s="656"/>
      <c r="R10" s="656"/>
      <c r="S10" s="656"/>
      <c r="T10" s="656"/>
      <c r="U10" s="656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56" t="s">
        <v>5</v>
      </c>
      <c r="AI10" s="656"/>
      <c r="AJ10" s="656"/>
      <c r="AK10" s="656"/>
      <c r="AL10" s="656"/>
      <c r="AM10" s="656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31" t="s">
        <v>5</v>
      </c>
      <c r="AT10" s="731"/>
      <c r="AU10" s="731"/>
      <c r="AV10" s="731"/>
      <c r="AW10" s="731"/>
      <c r="AX10" s="731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31" t="s">
        <v>5</v>
      </c>
      <c r="BH10" s="731"/>
      <c r="BI10" s="731"/>
      <c r="BJ10" s="731"/>
      <c r="BK10" s="731"/>
      <c r="BL10" s="731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31" t="s">
        <v>5</v>
      </c>
      <c r="BT10" s="731"/>
      <c r="BU10" s="731"/>
      <c r="BV10" s="731"/>
      <c r="BW10" s="731"/>
      <c r="BX10" s="731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31" t="s">
        <v>5</v>
      </c>
      <c r="CM10" s="731"/>
      <c r="CN10" s="731"/>
      <c r="CO10" s="731"/>
      <c r="CP10" s="731"/>
      <c r="CQ10" s="731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31" t="s">
        <v>5</v>
      </c>
      <c r="DE10" s="731"/>
      <c r="DF10" s="731"/>
      <c r="DG10" s="731"/>
      <c r="DH10" s="731"/>
      <c r="DI10" s="731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31" t="s">
        <v>5</v>
      </c>
      <c r="DY10" s="731"/>
      <c r="DZ10" s="731"/>
      <c r="EA10" s="731"/>
      <c r="EB10" s="731"/>
      <c r="EC10" s="731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31" t="s">
        <v>5</v>
      </c>
      <c r="ES10" s="731"/>
      <c r="ET10" s="731"/>
      <c r="EU10" s="731"/>
      <c r="EV10" s="731"/>
      <c r="EW10" s="731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31" t="s">
        <v>5</v>
      </c>
      <c r="FX10" s="731"/>
      <c r="FY10" s="731"/>
      <c r="FZ10" s="731"/>
      <c r="GA10" s="731"/>
      <c r="GB10" s="731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31" t="s">
        <v>5</v>
      </c>
      <c r="GU10" s="731"/>
      <c r="GV10" s="731"/>
      <c r="GW10" s="731"/>
      <c r="GX10" s="731"/>
      <c r="GY10" s="731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31" t="s">
        <v>5</v>
      </c>
      <c r="HP10" s="731"/>
      <c r="HQ10" s="731"/>
      <c r="HR10" s="731"/>
      <c r="HS10" s="731"/>
      <c r="HT10" s="731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31" t="s">
        <v>5</v>
      </c>
      <c r="IA10" s="731"/>
      <c r="IB10" s="731"/>
      <c r="IC10" s="731"/>
      <c r="ID10" s="731"/>
      <c r="IE10" s="731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31" t="s">
        <v>5</v>
      </c>
      <c r="IQ10" s="731"/>
      <c r="IR10" s="731"/>
      <c r="IS10" s="731"/>
      <c r="IT10" s="731"/>
      <c r="IU10" s="731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31" t="s">
        <v>5</v>
      </c>
      <c r="JC10" s="731"/>
      <c r="JD10" s="731"/>
      <c r="JE10" s="731"/>
      <c r="JF10" s="731"/>
      <c r="JG10" s="731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31" t="s">
        <v>5</v>
      </c>
      <c r="KI10" s="731"/>
      <c r="KJ10" s="731"/>
      <c r="KK10" s="731"/>
      <c r="KL10" s="731"/>
      <c r="KM10" s="731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31" t="s">
        <v>5</v>
      </c>
      <c r="KW10" s="731"/>
      <c r="KX10" s="731"/>
      <c r="KY10" s="731"/>
      <c r="KZ10" s="731"/>
      <c r="LA10" s="731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31" t="s">
        <v>5</v>
      </c>
      <c r="LJ10" s="731"/>
      <c r="LK10" s="731"/>
      <c r="LL10" s="731"/>
      <c r="LM10" s="731"/>
      <c r="LN10" s="731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31" t="s">
        <v>5</v>
      </c>
      <c r="MI10" s="731"/>
      <c r="MJ10" s="731"/>
      <c r="MK10" s="731"/>
      <c r="ML10" s="731"/>
      <c r="MM10" s="731"/>
      <c r="MN10" s="28">
        <v>39</v>
      </c>
      <c r="MO10" s="28">
        <v>8</v>
      </c>
      <c r="MP10" s="357"/>
      <c r="MQ10" s="35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31" t="s">
        <v>5</v>
      </c>
      <c r="NH10" s="731"/>
      <c r="NI10" s="731"/>
      <c r="NJ10" s="731"/>
      <c r="NK10" s="731"/>
      <c r="NL10" s="731"/>
      <c r="NM10" s="28">
        <v>39</v>
      </c>
      <c r="NN10" s="30">
        <v>16</v>
      </c>
      <c r="NO10" s="357">
        <v>1</v>
      </c>
      <c r="NP10" s="35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618" t="s">
        <v>56</v>
      </c>
      <c r="D11" s="618"/>
      <c r="E11" s="618"/>
      <c r="F11" s="618"/>
      <c r="G11" s="618"/>
      <c r="H11" s="618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18" t="s">
        <v>56</v>
      </c>
      <c r="Q11" s="618"/>
      <c r="R11" s="618"/>
      <c r="S11" s="618"/>
      <c r="T11" s="618"/>
      <c r="U11" s="618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18" t="s">
        <v>56</v>
      </c>
      <c r="AI11" s="618"/>
      <c r="AJ11" s="618"/>
      <c r="AK11" s="618"/>
      <c r="AL11" s="618"/>
      <c r="AM11" s="618"/>
      <c r="AN11" s="13"/>
      <c r="AO11" s="19"/>
      <c r="AP11" s="23">
        <f t="shared" si="12"/>
        <v>0</v>
      </c>
      <c r="AQ11" s="19">
        <f t="shared" si="13"/>
        <v>0</v>
      </c>
      <c r="AS11" s="618" t="s">
        <v>56</v>
      </c>
      <c r="AT11" s="618"/>
      <c r="AU11" s="618"/>
      <c r="AV11" s="618"/>
      <c r="AW11" s="618"/>
      <c r="AX11" s="618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18" t="s">
        <v>56</v>
      </c>
      <c r="BH11" s="618"/>
      <c r="BI11" s="618"/>
      <c r="BJ11" s="618"/>
      <c r="BK11" s="618"/>
      <c r="BL11" s="618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18" t="s">
        <v>56</v>
      </c>
      <c r="BT11" s="618"/>
      <c r="BU11" s="618"/>
      <c r="BV11" s="618"/>
      <c r="BW11" s="618"/>
      <c r="BX11" s="618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18" t="s">
        <v>56</v>
      </c>
      <c r="CM11" s="618"/>
      <c r="CN11" s="618"/>
      <c r="CO11" s="618"/>
      <c r="CP11" s="618"/>
      <c r="CQ11" s="618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18" t="s">
        <v>56</v>
      </c>
      <c r="DE11" s="618"/>
      <c r="DF11" s="618"/>
      <c r="DG11" s="618"/>
      <c r="DH11" s="618"/>
      <c r="DI11" s="618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18" t="s">
        <v>56</v>
      </c>
      <c r="DY11" s="618"/>
      <c r="DZ11" s="618"/>
      <c r="EA11" s="618"/>
      <c r="EB11" s="618"/>
      <c r="EC11" s="618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18" t="s">
        <v>56</v>
      </c>
      <c r="ES11" s="618"/>
      <c r="ET11" s="618"/>
      <c r="EU11" s="618"/>
      <c r="EV11" s="618"/>
      <c r="EW11" s="618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18" t="s">
        <v>56</v>
      </c>
      <c r="FX11" s="618"/>
      <c r="FY11" s="618"/>
      <c r="FZ11" s="618"/>
      <c r="GA11" s="618"/>
      <c r="GB11" s="618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18" t="s">
        <v>56</v>
      </c>
      <c r="GU11" s="618"/>
      <c r="GV11" s="618"/>
      <c r="GW11" s="618"/>
      <c r="GX11" s="618"/>
      <c r="GY11" s="618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18" t="s">
        <v>56</v>
      </c>
      <c r="HP11" s="618"/>
      <c r="HQ11" s="618"/>
      <c r="HR11" s="618"/>
      <c r="HS11" s="618"/>
      <c r="HT11" s="618"/>
      <c r="HU11" s="13">
        <v>14</v>
      </c>
      <c r="HV11" s="19"/>
      <c r="HW11" s="30">
        <f t="shared" si="33"/>
        <v>0</v>
      </c>
      <c r="HX11" s="28">
        <f t="shared" si="0"/>
        <v>0</v>
      </c>
      <c r="HZ11" s="618" t="s">
        <v>56</v>
      </c>
      <c r="IA11" s="618"/>
      <c r="IB11" s="618"/>
      <c r="IC11" s="618"/>
      <c r="ID11" s="618"/>
      <c r="IE11" s="618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18" t="s">
        <v>56</v>
      </c>
      <c r="IQ11" s="618"/>
      <c r="IR11" s="618"/>
      <c r="IS11" s="618"/>
      <c r="IT11" s="618"/>
      <c r="IU11" s="618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18" t="s">
        <v>56</v>
      </c>
      <c r="JC11" s="618"/>
      <c r="JD11" s="618"/>
      <c r="JE11" s="618"/>
      <c r="JF11" s="618"/>
      <c r="JG11" s="618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18" t="s">
        <v>56</v>
      </c>
      <c r="KI11" s="618"/>
      <c r="KJ11" s="618"/>
      <c r="KK11" s="618"/>
      <c r="KL11" s="618"/>
      <c r="KM11" s="618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18" t="s">
        <v>56</v>
      </c>
      <c r="KW11" s="618"/>
      <c r="KX11" s="618"/>
      <c r="KY11" s="618"/>
      <c r="KZ11" s="618"/>
      <c r="LA11" s="618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18" t="s">
        <v>56</v>
      </c>
      <c r="LJ11" s="618"/>
      <c r="LK11" s="618"/>
      <c r="LL11" s="618"/>
      <c r="LM11" s="618"/>
      <c r="LN11" s="618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18" t="s">
        <v>56</v>
      </c>
      <c r="MI11" s="618"/>
      <c r="MJ11" s="618"/>
      <c r="MK11" s="618"/>
      <c r="ML11" s="618"/>
      <c r="MM11" s="618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18" t="s">
        <v>56</v>
      </c>
      <c r="NH11" s="618"/>
      <c r="NI11" s="618"/>
      <c r="NJ11" s="618"/>
      <c r="NK11" s="618"/>
      <c r="NL11" s="618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618" t="s">
        <v>49</v>
      </c>
      <c r="D12" s="618"/>
      <c r="E12" s="618"/>
      <c r="F12" s="618"/>
      <c r="G12" s="618"/>
      <c r="H12" s="618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18" t="s">
        <v>49</v>
      </c>
      <c r="Q12" s="618"/>
      <c r="R12" s="618"/>
      <c r="S12" s="618"/>
      <c r="T12" s="618"/>
      <c r="U12" s="618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18" t="s">
        <v>49</v>
      </c>
      <c r="AI12" s="618"/>
      <c r="AJ12" s="618"/>
      <c r="AK12" s="618"/>
      <c r="AL12" s="618"/>
      <c r="AM12" s="618"/>
      <c r="AN12" s="13"/>
      <c r="AO12" s="19"/>
      <c r="AP12" s="23">
        <f t="shared" si="12"/>
        <v>0</v>
      </c>
      <c r="AQ12" s="19">
        <f t="shared" si="13"/>
        <v>0</v>
      </c>
      <c r="AS12" s="731" t="s">
        <v>49</v>
      </c>
      <c r="AT12" s="731"/>
      <c r="AU12" s="731"/>
      <c r="AV12" s="731"/>
      <c r="AW12" s="731"/>
      <c r="AX12" s="731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31" t="s">
        <v>49</v>
      </c>
      <c r="BH12" s="731"/>
      <c r="BI12" s="731"/>
      <c r="BJ12" s="731"/>
      <c r="BK12" s="731"/>
      <c r="BL12" s="731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31" t="s">
        <v>49</v>
      </c>
      <c r="BT12" s="731"/>
      <c r="BU12" s="731"/>
      <c r="BV12" s="731"/>
      <c r="BW12" s="731"/>
      <c r="BX12" s="731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31" t="s">
        <v>49</v>
      </c>
      <c r="CM12" s="731"/>
      <c r="CN12" s="731"/>
      <c r="CO12" s="731"/>
      <c r="CP12" s="731"/>
      <c r="CQ12" s="731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31" t="s">
        <v>49</v>
      </c>
      <c r="DE12" s="731"/>
      <c r="DF12" s="731"/>
      <c r="DG12" s="731"/>
      <c r="DH12" s="731"/>
      <c r="DI12" s="731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31" t="s">
        <v>49</v>
      </c>
      <c r="DY12" s="731"/>
      <c r="DZ12" s="731"/>
      <c r="EA12" s="731"/>
      <c r="EB12" s="731"/>
      <c r="EC12" s="731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31" t="s">
        <v>49</v>
      </c>
      <c r="ES12" s="731"/>
      <c r="ET12" s="731"/>
      <c r="EU12" s="731"/>
      <c r="EV12" s="731"/>
      <c r="EW12" s="731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31" t="s">
        <v>49</v>
      </c>
      <c r="FX12" s="731"/>
      <c r="FY12" s="731"/>
      <c r="FZ12" s="731"/>
      <c r="GA12" s="731"/>
      <c r="GB12" s="731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31" t="s">
        <v>49</v>
      </c>
      <c r="GU12" s="731"/>
      <c r="GV12" s="731"/>
      <c r="GW12" s="731"/>
      <c r="GX12" s="731"/>
      <c r="GY12" s="731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31" t="s">
        <v>49</v>
      </c>
      <c r="HP12" s="731"/>
      <c r="HQ12" s="731"/>
      <c r="HR12" s="731"/>
      <c r="HS12" s="731"/>
      <c r="HT12" s="731"/>
      <c r="HU12" s="28">
        <v>31</v>
      </c>
      <c r="HV12" s="28"/>
      <c r="HW12" s="30">
        <f t="shared" si="33"/>
        <v>0</v>
      </c>
      <c r="HX12" s="28">
        <f t="shared" si="0"/>
        <v>0</v>
      </c>
      <c r="HZ12" s="731" t="s">
        <v>49</v>
      </c>
      <c r="IA12" s="731"/>
      <c r="IB12" s="731"/>
      <c r="IC12" s="731"/>
      <c r="ID12" s="731"/>
      <c r="IE12" s="731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31" t="s">
        <v>49</v>
      </c>
      <c r="IQ12" s="731"/>
      <c r="IR12" s="731"/>
      <c r="IS12" s="731"/>
      <c r="IT12" s="731"/>
      <c r="IU12" s="731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31" t="s">
        <v>49</v>
      </c>
      <c r="JC12" s="731"/>
      <c r="JD12" s="731"/>
      <c r="JE12" s="731"/>
      <c r="JF12" s="731"/>
      <c r="JG12" s="731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31" t="s">
        <v>49</v>
      </c>
      <c r="KI12" s="731"/>
      <c r="KJ12" s="731"/>
      <c r="KK12" s="731"/>
      <c r="KL12" s="731"/>
      <c r="KM12" s="731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31" t="s">
        <v>49</v>
      </c>
      <c r="KW12" s="731"/>
      <c r="KX12" s="731"/>
      <c r="KY12" s="731"/>
      <c r="KZ12" s="731"/>
      <c r="LA12" s="731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31" t="s">
        <v>49</v>
      </c>
      <c r="LJ12" s="731"/>
      <c r="LK12" s="731"/>
      <c r="LL12" s="731"/>
      <c r="LM12" s="731"/>
      <c r="LN12" s="731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31" t="s">
        <v>49</v>
      </c>
      <c r="MI12" s="731"/>
      <c r="MJ12" s="731"/>
      <c r="MK12" s="731"/>
      <c r="ML12" s="731"/>
      <c r="MM12" s="731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31" t="s">
        <v>49</v>
      </c>
      <c r="NH12" s="731"/>
      <c r="NI12" s="731"/>
      <c r="NJ12" s="731"/>
      <c r="NK12" s="731"/>
      <c r="NL12" s="731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618" t="s">
        <v>50</v>
      </c>
      <c r="D13" s="618"/>
      <c r="E13" s="618"/>
      <c r="F13" s="618"/>
      <c r="G13" s="618"/>
      <c r="H13" s="618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18" t="s">
        <v>50</v>
      </c>
      <c r="Q13" s="618"/>
      <c r="R13" s="618"/>
      <c r="S13" s="618"/>
      <c r="T13" s="618"/>
      <c r="U13" s="618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18" t="s">
        <v>50</v>
      </c>
      <c r="AI13" s="618"/>
      <c r="AJ13" s="618"/>
      <c r="AK13" s="618"/>
      <c r="AL13" s="618"/>
      <c r="AM13" s="618"/>
      <c r="AN13" s="13"/>
      <c r="AO13" s="19"/>
      <c r="AP13" s="23">
        <f t="shared" si="12"/>
        <v>0</v>
      </c>
      <c r="AQ13" s="19">
        <f t="shared" si="13"/>
        <v>0</v>
      </c>
      <c r="AS13" s="618" t="s">
        <v>50</v>
      </c>
      <c r="AT13" s="618"/>
      <c r="AU13" s="618"/>
      <c r="AV13" s="618"/>
      <c r="AW13" s="618"/>
      <c r="AX13" s="618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18" t="s">
        <v>50</v>
      </c>
      <c r="BH13" s="618"/>
      <c r="BI13" s="618"/>
      <c r="BJ13" s="618"/>
      <c r="BK13" s="618"/>
      <c r="BL13" s="618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18" t="s">
        <v>50</v>
      </c>
      <c r="BT13" s="618"/>
      <c r="BU13" s="618"/>
      <c r="BV13" s="618"/>
      <c r="BW13" s="618"/>
      <c r="BX13" s="618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18" t="s">
        <v>50</v>
      </c>
      <c r="CM13" s="618"/>
      <c r="CN13" s="618"/>
      <c r="CO13" s="618"/>
      <c r="CP13" s="618"/>
      <c r="CQ13" s="618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18" t="s">
        <v>50</v>
      </c>
      <c r="DE13" s="618"/>
      <c r="DF13" s="618"/>
      <c r="DG13" s="618"/>
      <c r="DH13" s="618"/>
      <c r="DI13" s="618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18" t="s">
        <v>50</v>
      </c>
      <c r="DY13" s="618"/>
      <c r="DZ13" s="618"/>
      <c r="EA13" s="618"/>
      <c r="EB13" s="618"/>
      <c r="EC13" s="618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18" t="s">
        <v>50</v>
      </c>
      <c r="ES13" s="618"/>
      <c r="ET13" s="618"/>
      <c r="EU13" s="618"/>
      <c r="EV13" s="618"/>
      <c r="EW13" s="618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18" t="s">
        <v>50</v>
      </c>
      <c r="FX13" s="618"/>
      <c r="FY13" s="618"/>
      <c r="FZ13" s="618"/>
      <c r="GA13" s="618"/>
      <c r="GB13" s="618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18" t="s">
        <v>50</v>
      </c>
      <c r="GU13" s="618"/>
      <c r="GV13" s="618"/>
      <c r="GW13" s="618"/>
      <c r="GX13" s="618"/>
      <c r="GY13" s="618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18" t="s">
        <v>50</v>
      </c>
      <c r="HP13" s="618"/>
      <c r="HQ13" s="618"/>
      <c r="HR13" s="618"/>
      <c r="HS13" s="618"/>
      <c r="HT13" s="618"/>
      <c r="HU13" s="13">
        <v>8</v>
      </c>
      <c r="HV13" s="19"/>
      <c r="HW13" s="30">
        <f t="shared" si="33"/>
        <v>0</v>
      </c>
      <c r="HX13" s="28">
        <f t="shared" si="0"/>
        <v>0</v>
      </c>
      <c r="HZ13" s="618" t="s">
        <v>50</v>
      </c>
      <c r="IA13" s="618"/>
      <c r="IB13" s="618"/>
      <c r="IC13" s="618"/>
      <c r="ID13" s="618"/>
      <c r="IE13" s="618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18" t="s">
        <v>50</v>
      </c>
      <c r="IQ13" s="618"/>
      <c r="IR13" s="618"/>
      <c r="IS13" s="618"/>
      <c r="IT13" s="618"/>
      <c r="IU13" s="618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18" t="s">
        <v>50</v>
      </c>
      <c r="JC13" s="618"/>
      <c r="JD13" s="618"/>
      <c r="JE13" s="618"/>
      <c r="JF13" s="618"/>
      <c r="JG13" s="618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18" t="s">
        <v>50</v>
      </c>
      <c r="KI13" s="618"/>
      <c r="KJ13" s="618"/>
      <c r="KK13" s="618"/>
      <c r="KL13" s="618"/>
      <c r="KM13" s="618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18" t="s">
        <v>50</v>
      </c>
      <c r="KW13" s="618"/>
      <c r="KX13" s="618"/>
      <c r="KY13" s="618"/>
      <c r="KZ13" s="618"/>
      <c r="LA13" s="618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18" t="s">
        <v>50</v>
      </c>
      <c r="LJ13" s="618"/>
      <c r="LK13" s="618"/>
      <c r="LL13" s="618"/>
      <c r="LM13" s="618"/>
      <c r="LN13" s="618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18" t="s">
        <v>50</v>
      </c>
      <c r="MI13" s="618"/>
      <c r="MJ13" s="618"/>
      <c r="MK13" s="618"/>
      <c r="ML13" s="618"/>
      <c r="MM13" s="618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18" t="s">
        <v>50</v>
      </c>
      <c r="NH13" s="618"/>
      <c r="NI13" s="618"/>
      <c r="NJ13" s="618"/>
      <c r="NK13" s="618"/>
      <c r="NL13" s="618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618" t="s">
        <v>6</v>
      </c>
      <c r="D14" s="618"/>
      <c r="E14" s="618"/>
      <c r="F14" s="618"/>
      <c r="G14" s="618"/>
      <c r="H14" s="618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18" t="s">
        <v>6</v>
      </c>
      <c r="Q14" s="618"/>
      <c r="R14" s="618"/>
      <c r="S14" s="618"/>
      <c r="T14" s="618"/>
      <c r="U14" s="618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18" t="s">
        <v>6</v>
      </c>
      <c r="AI14" s="618"/>
      <c r="AJ14" s="618"/>
      <c r="AK14" s="618"/>
      <c r="AL14" s="618"/>
      <c r="AM14" s="618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31" t="s">
        <v>6</v>
      </c>
      <c r="AT14" s="731"/>
      <c r="AU14" s="731"/>
      <c r="AV14" s="731"/>
      <c r="AW14" s="731"/>
      <c r="AX14" s="731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31" t="s">
        <v>6</v>
      </c>
      <c r="BH14" s="731"/>
      <c r="BI14" s="731"/>
      <c r="BJ14" s="731"/>
      <c r="BK14" s="731"/>
      <c r="BL14" s="731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31" t="s">
        <v>6</v>
      </c>
      <c r="BT14" s="731"/>
      <c r="BU14" s="731"/>
      <c r="BV14" s="731"/>
      <c r="BW14" s="731"/>
      <c r="BX14" s="731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31" t="s">
        <v>6</v>
      </c>
      <c r="CM14" s="731"/>
      <c r="CN14" s="731"/>
      <c r="CO14" s="731"/>
      <c r="CP14" s="731"/>
      <c r="CQ14" s="731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31" t="s">
        <v>6</v>
      </c>
      <c r="DE14" s="731"/>
      <c r="DF14" s="731"/>
      <c r="DG14" s="731"/>
      <c r="DH14" s="731"/>
      <c r="DI14" s="731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31" t="s">
        <v>6</v>
      </c>
      <c r="DY14" s="731"/>
      <c r="DZ14" s="731"/>
      <c r="EA14" s="731"/>
      <c r="EB14" s="731"/>
      <c r="EC14" s="731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31" t="s">
        <v>6</v>
      </c>
      <c r="ES14" s="731"/>
      <c r="ET14" s="731"/>
      <c r="EU14" s="731"/>
      <c r="EV14" s="731"/>
      <c r="EW14" s="731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31" t="s">
        <v>6</v>
      </c>
      <c r="FX14" s="731"/>
      <c r="FY14" s="731"/>
      <c r="FZ14" s="731"/>
      <c r="GA14" s="731"/>
      <c r="GB14" s="731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31" t="s">
        <v>6</v>
      </c>
      <c r="GU14" s="731"/>
      <c r="GV14" s="731"/>
      <c r="GW14" s="731"/>
      <c r="GX14" s="731"/>
      <c r="GY14" s="731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31" t="s">
        <v>6</v>
      </c>
      <c r="HP14" s="731"/>
      <c r="HQ14" s="731"/>
      <c r="HR14" s="731"/>
      <c r="HS14" s="731"/>
      <c r="HT14" s="731"/>
      <c r="HU14" s="28">
        <v>12</v>
      </c>
      <c r="HV14" s="28"/>
      <c r="HW14" s="30">
        <f t="shared" si="33"/>
        <v>0</v>
      </c>
      <c r="HX14" s="28">
        <f t="shared" si="0"/>
        <v>0</v>
      </c>
      <c r="HZ14" s="731" t="s">
        <v>6</v>
      </c>
      <c r="IA14" s="731"/>
      <c r="IB14" s="731"/>
      <c r="IC14" s="731"/>
      <c r="ID14" s="731"/>
      <c r="IE14" s="731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31" t="s">
        <v>6</v>
      </c>
      <c r="IQ14" s="731"/>
      <c r="IR14" s="731"/>
      <c r="IS14" s="731"/>
      <c r="IT14" s="731"/>
      <c r="IU14" s="731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31" t="s">
        <v>6</v>
      </c>
      <c r="JC14" s="731"/>
      <c r="JD14" s="731"/>
      <c r="JE14" s="731"/>
      <c r="JF14" s="731"/>
      <c r="JG14" s="731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31" t="s">
        <v>6</v>
      </c>
      <c r="KI14" s="731"/>
      <c r="KJ14" s="731"/>
      <c r="KK14" s="731"/>
      <c r="KL14" s="731"/>
      <c r="KM14" s="731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31" t="s">
        <v>6</v>
      </c>
      <c r="KW14" s="731"/>
      <c r="KX14" s="731"/>
      <c r="KY14" s="731"/>
      <c r="KZ14" s="731"/>
      <c r="LA14" s="731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31" t="s">
        <v>6</v>
      </c>
      <c r="LJ14" s="731"/>
      <c r="LK14" s="731"/>
      <c r="LL14" s="731"/>
      <c r="LM14" s="731"/>
      <c r="LN14" s="731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31" t="s">
        <v>6</v>
      </c>
      <c r="MI14" s="731"/>
      <c r="MJ14" s="731"/>
      <c r="MK14" s="731"/>
      <c r="ML14" s="731"/>
      <c r="MM14" s="731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31" t="s">
        <v>6</v>
      </c>
      <c r="NH14" s="731"/>
      <c r="NI14" s="731"/>
      <c r="NJ14" s="731"/>
      <c r="NK14" s="731"/>
      <c r="NL14" s="731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618" t="s">
        <v>7</v>
      </c>
      <c r="D15" s="618"/>
      <c r="E15" s="618"/>
      <c r="F15" s="618"/>
      <c r="G15" s="618"/>
      <c r="H15" s="618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18" t="s">
        <v>7</v>
      </c>
      <c r="Q15" s="618"/>
      <c r="R15" s="618"/>
      <c r="S15" s="618"/>
      <c r="T15" s="618"/>
      <c r="U15" s="618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18" t="s">
        <v>7</v>
      </c>
      <c r="AI15" s="618"/>
      <c r="AJ15" s="618"/>
      <c r="AK15" s="618"/>
      <c r="AL15" s="618"/>
      <c r="AM15" s="618"/>
      <c r="AN15" s="13"/>
      <c r="AO15" s="19"/>
      <c r="AP15" s="23">
        <f t="shared" si="12"/>
        <v>0</v>
      </c>
      <c r="AQ15" s="19">
        <f t="shared" si="13"/>
        <v>0</v>
      </c>
      <c r="AS15" s="618" t="s">
        <v>7</v>
      </c>
      <c r="AT15" s="618"/>
      <c r="AU15" s="618"/>
      <c r="AV15" s="618"/>
      <c r="AW15" s="618"/>
      <c r="AX15" s="618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18" t="s">
        <v>7</v>
      </c>
      <c r="BH15" s="618"/>
      <c r="BI15" s="618"/>
      <c r="BJ15" s="618"/>
      <c r="BK15" s="618"/>
      <c r="BL15" s="618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18" t="s">
        <v>7</v>
      </c>
      <c r="BT15" s="618"/>
      <c r="BU15" s="618"/>
      <c r="BV15" s="618"/>
      <c r="BW15" s="618"/>
      <c r="BX15" s="618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18" t="s">
        <v>7</v>
      </c>
      <c r="CM15" s="618"/>
      <c r="CN15" s="618"/>
      <c r="CO15" s="618"/>
      <c r="CP15" s="618"/>
      <c r="CQ15" s="618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18" t="s">
        <v>7</v>
      </c>
      <c r="DE15" s="618"/>
      <c r="DF15" s="618"/>
      <c r="DG15" s="618"/>
      <c r="DH15" s="618"/>
      <c r="DI15" s="618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18" t="s">
        <v>7</v>
      </c>
      <c r="DY15" s="618"/>
      <c r="DZ15" s="618"/>
      <c r="EA15" s="618"/>
      <c r="EB15" s="618"/>
      <c r="EC15" s="618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18" t="s">
        <v>7</v>
      </c>
      <c r="ES15" s="618"/>
      <c r="ET15" s="618"/>
      <c r="EU15" s="618"/>
      <c r="EV15" s="618"/>
      <c r="EW15" s="618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18" t="s">
        <v>7</v>
      </c>
      <c r="FX15" s="618"/>
      <c r="FY15" s="618"/>
      <c r="FZ15" s="618"/>
      <c r="GA15" s="618"/>
      <c r="GB15" s="618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18" t="s">
        <v>7</v>
      </c>
      <c r="GU15" s="618"/>
      <c r="GV15" s="618"/>
      <c r="GW15" s="618"/>
      <c r="GX15" s="618"/>
      <c r="GY15" s="618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18" t="s">
        <v>7</v>
      </c>
      <c r="HP15" s="618"/>
      <c r="HQ15" s="618"/>
      <c r="HR15" s="618"/>
      <c r="HS15" s="618"/>
      <c r="HT15" s="618"/>
      <c r="HU15" s="13">
        <v>35</v>
      </c>
      <c r="HV15" s="19"/>
      <c r="HW15" s="30">
        <f t="shared" si="33"/>
        <v>0</v>
      </c>
      <c r="HX15" s="28">
        <f t="shared" si="0"/>
        <v>0</v>
      </c>
      <c r="HZ15" s="618" t="s">
        <v>7</v>
      </c>
      <c r="IA15" s="618"/>
      <c r="IB15" s="618"/>
      <c r="IC15" s="618"/>
      <c r="ID15" s="618"/>
      <c r="IE15" s="618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18" t="s">
        <v>7</v>
      </c>
      <c r="IQ15" s="618"/>
      <c r="IR15" s="618"/>
      <c r="IS15" s="618"/>
      <c r="IT15" s="618"/>
      <c r="IU15" s="618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18" t="s">
        <v>7</v>
      </c>
      <c r="JC15" s="618"/>
      <c r="JD15" s="618"/>
      <c r="JE15" s="618"/>
      <c r="JF15" s="618"/>
      <c r="JG15" s="618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18" t="s">
        <v>7</v>
      </c>
      <c r="KI15" s="618"/>
      <c r="KJ15" s="618"/>
      <c r="KK15" s="618"/>
      <c r="KL15" s="618"/>
      <c r="KM15" s="618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18" t="s">
        <v>7</v>
      </c>
      <c r="KW15" s="618"/>
      <c r="KX15" s="618"/>
      <c r="KY15" s="618"/>
      <c r="KZ15" s="618"/>
      <c r="LA15" s="618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18" t="s">
        <v>7</v>
      </c>
      <c r="LJ15" s="618"/>
      <c r="LK15" s="618"/>
      <c r="LL15" s="618"/>
      <c r="LM15" s="618"/>
      <c r="LN15" s="618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18" t="s">
        <v>7</v>
      </c>
      <c r="MI15" s="618"/>
      <c r="MJ15" s="618"/>
      <c r="MK15" s="618"/>
      <c r="ML15" s="618"/>
      <c r="MM15" s="618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18" t="s">
        <v>7</v>
      </c>
      <c r="NH15" s="618"/>
      <c r="NI15" s="618"/>
      <c r="NJ15" s="618"/>
      <c r="NK15" s="618"/>
      <c r="NL15" s="618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618" t="s">
        <v>8</v>
      </c>
      <c r="D16" s="618"/>
      <c r="E16" s="618"/>
      <c r="F16" s="618"/>
      <c r="G16" s="618"/>
      <c r="H16" s="618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18" t="s">
        <v>8</v>
      </c>
      <c r="Q16" s="618"/>
      <c r="R16" s="618"/>
      <c r="S16" s="618"/>
      <c r="T16" s="618"/>
      <c r="U16" s="618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18" t="s">
        <v>8</v>
      </c>
      <c r="AI16" s="618"/>
      <c r="AJ16" s="618"/>
      <c r="AK16" s="618"/>
      <c r="AL16" s="618"/>
      <c r="AM16" s="618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31" t="s">
        <v>8</v>
      </c>
      <c r="AT16" s="731"/>
      <c r="AU16" s="731"/>
      <c r="AV16" s="731"/>
      <c r="AW16" s="731"/>
      <c r="AX16" s="731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31" t="s">
        <v>8</v>
      </c>
      <c r="BH16" s="731"/>
      <c r="BI16" s="731"/>
      <c r="BJ16" s="731"/>
      <c r="BK16" s="731"/>
      <c r="BL16" s="731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31" t="s">
        <v>8</v>
      </c>
      <c r="BT16" s="731"/>
      <c r="BU16" s="731"/>
      <c r="BV16" s="731"/>
      <c r="BW16" s="731"/>
      <c r="BX16" s="731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31" t="s">
        <v>8</v>
      </c>
      <c r="CM16" s="731"/>
      <c r="CN16" s="731"/>
      <c r="CO16" s="731"/>
      <c r="CP16" s="731"/>
      <c r="CQ16" s="731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31" t="s">
        <v>8</v>
      </c>
      <c r="DE16" s="731"/>
      <c r="DF16" s="731"/>
      <c r="DG16" s="731"/>
      <c r="DH16" s="731"/>
      <c r="DI16" s="731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31" t="s">
        <v>8</v>
      </c>
      <c r="DY16" s="731"/>
      <c r="DZ16" s="731"/>
      <c r="EA16" s="731"/>
      <c r="EB16" s="731"/>
      <c r="EC16" s="731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31" t="s">
        <v>8</v>
      </c>
      <c r="ES16" s="731"/>
      <c r="ET16" s="731"/>
      <c r="EU16" s="731"/>
      <c r="EV16" s="731"/>
      <c r="EW16" s="731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31" t="s">
        <v>8</v>
      </c>
      <c r="FX16" s="731"/>
      <c r="FY16" s="731"/>
      <c r="FZ16" s="731"/>
      <c r="GA16" s="731"/>
      <c r="GB16" s="731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31" t="s">
        <v>8</v>
      </c>
      <c r="GU16" s="731"/>
      <c r="GV16" s="731"/>
      <c r="GW16" s="731"/>
      <c r="GX16" s="731"/>
      <c r="GY16" s="731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31" t="s">
        <v>8</v>
      </c>
      <c r="HP16" s="731"/>
      <c r="HQ16" s="731"/>
      <c r="HR16" s="731"/>
      <c r="HS16" s="731"/>
      <c r="HT16" s="731"/>
      <c r="HU16" s="28">
        <v>16</v>
      </c>
      <c r="HV16" s="28"/>
      <c r="HW16" s="30">
        <f t="shared" si="33"/>
        <v>0</v>
      </c>
      <c r="HX16" s="28">
        <f t="shared" si="0"/>
        <v>0</v>
      </c>
      <c r="HZ16" s="731" t="s">
        <v>8</v>
      </c>
      <c r="IA16" s="731"/>
      <c r="IB16" s="731"/>
      <c r="IC16" s="731"/>
      <c r="ID16" s="731"/>
      <c r="IE16" s="731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31" t="s">
        <v>8</v>
      </c>
      <c r="IQ16" s="731"/>
      <c r="IR16" s="731"/>
      <c r="IS16" s="731"/>
      <c r="IT16" s="731"/>
      <c r="IU16" s="731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31" t="s">
        <v>8</v>
      </c>
      <c r="JC16" s="731"/>
      <c r="JD16" s="731"/>
      <c r="JE16" s="731"/>
      <c r="JF16" s="731"/>
      <c r="JG16" s="731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31" t="s">
        <v>8</v>
      </c>
      <c r="KI16" s="731"/>
      <c r="KJ16" s="731"/>
      <c r="KK16" s="731"/>
      <c r="KL16" s="731"/>
      <c r="KM16" s="731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31" t="s">
        <v>8</v>
      </c>
      <c r="KW16" s="731"/>
      <c r="KX16" s="731"/>
      <c r="KY16" s="731"/>
      <c r="KZ16" s="731"/>
      <c r="LA16" s="731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31" t="s">
        <v>8</v>
      </c>
      <c r="LJ16" s="731"/>
      <c r="LK16" s="731"/>
      <c r="LL16" s="731"/>
      <c r="LM16" s="731"/>
      <c r="LN16" s="731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31" t="s">
        <v>8</v>
      </c>
      <c r="MI16" s="731"/>
      <c r="MJ16" s="731"/>
      <c r="MK16" s="731"/>
      <c r="ML16" s="731"/>
      <c r="MM16" s="731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31" t="s">
        <v>8</v>
      </c>
      <c r="NH16" s="731"/>
      <c r="NI16" s="731"/>
      <c r="NJ16" s="731"/>
      <c r="NK16" s="731"/>
      <c r="NL16" s="731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618" t="s">
        <v>9</v>
      </c>
      <c r="D17" s="618"/>
      <c r="E17" s="618"/>
      <c r="F17" s="618"/>
      <c r="G17" s="618"/>
      <c r="H17" s="618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18" t="s">
        <v>9</v>
      </c>
      <c r="Q17" s="618"/>
      <c r="R17" s="618"/>
      <c r="S17" s="618"/>
      <c r="T17" s="618"/>
      <c r="U17" s="618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18" t="s">
        <v>9</v>
      </c>
      <c r="AI17" s="618"/>
      <c r="AJ17" s="618"/>
      <c r="AK17" s="618"/>
      <c r="AL17" s="618"/>
      <c r="AM17" s="618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18" t="s">
        <v>9</v>
      </c>
      <c r="AT17" s="618"/>
      <c r="AU17" s="618"/>
      <c r="AV17" s="618"/>
      <c r="AW17" s="618"/>
      <c r="AX17" s="618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18" t="s">
        <v>9</v>
      </c>
      <c r="BH17" s="618"/>
      <c r="BI17" s="618"/>
      <c r="BJ17" s="618"/>
      <c r="BK17" s="618"/>
      <c r="BL17" s="618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18" t="s">
        <v>9</v>
      </c>
      <c r="BT17" s="618"/>
      <c r="BU17" s="618"/>
      <c r="BV17" s="618"/>
      <c r="BW17" s="618"/>
      <c r="BX17" s="618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18" t="s">
        <v>9</v>
      </c>
      <c r="CM17" s="618"/>
      <c r="CN17" s="618"/>
      <c r="CO17" s="618"/>
      <c r="CP17" s="618"/>
      <c r="CQ17" s="618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18" t="s">
        <v>9</v>
      </c>
      <c r="DE17" s="618"/>
      <c r="DF17" s="618"/>
      <c r="DG17" s="618"/>
      <c r="DH17" s="618"/>
      <c r="DI17" s="618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18" t="s">
        <v>9</v>
      </c>
      <c r="DY17" s="618"/>
      <c r="DZ17" s="618"/>
      <c r="EA17" s="618"/>
      <c r="EB17" s="618"/>
      <c r="EC17" s="618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18" t="s">
        <v>9</v>
      </c>
      <c r="ES17" s="618"/>
      <c r="ET17" s="618"/>
      <c r="EU17" s="618"/>
      <c r="EV17" s="618"/>
      <c r="EW17" s="618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18" t="s">
        <v>9</v>
      </c>
      <c r="FX17" s="618"/>
      <c r="FY17" s="618"/>
      <c r="FZ17" s="618"/>
      <c r="GA17" s="618"/>
      <c r="GB17" s="618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18" t="s">
        <v>9</v>
      </c>
      <c r="GU17" s="618"/>
      <c r="GV17" s="618"/>
      <c r="GW17" s="618"/>
      <c r="GX17" s="618"/>
      <c r="GY17" s="618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18" t="s">
        <v>9</v>
      </c>
      <c r="HP17" s="618"/>
      <c r="HQ17" s="618"/>
      <c r="HR17" s="618"/>
      <c r="HS17" s="618"/>
      <c r="HT17" s="618"/>
      <c r="HU17" s="13">
        <v>35</v>
      </c>
      <c r="HV17" s="19"/>
      <c r="HW17" s="30">
        <f t="shared" si="33"/>
        <v>0</v>
      </c>
      <c r="HX17" s="28">
        <f t="shared" si="0"/>
        <v>0</v>
      </c>
      <c r="HZ17" s="618" t="s">
        <v>9</v>
      </c>
      <c r="IA17" s="618"/>
      <c r="IB17" s="618"/>
      <c r="IC17" s="618"/>
      <c r="ID17" s="618"/>
      <c r="IE17" s="618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18" t="s">
        <v>9</v>
      </c>
      <c r="IQ17" s="618"/>
      <c r="IR17" s="618"/>
      <c r="IS17" s="618"/>
      <c r="IT17" s="618"/>
      <c r="IU17" s="618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18" t="s">
        <v>9</v>
      </c>
      <c r="JC17" s="618"/>
      <c r="JD17" s="618"/>
      <c r="JE17" s="618"/>
      <c r="JF17" s="618"/>
      <c r="JG17" s="618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18" t="s">
        <v>9</v>
      </c>
      <c r="KI17" s="618"/>
      <c r="KJ17" s="618"/>
      <c r="KK17" s="618"/>
      <c r="KL17" s="618"/>
      <c r="KM17" s="618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18" t="s">
        <v>9</v>
      </c>
      <c r="KW17" s="618"/>
      <c r="KX17" s="618"/>
      <c r="KY17" s="618"/>
      <c r="KZ17" s="618"/>
      <c r="LA17" s="618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18" t="s">
        <v>9</v>
      </c>
      <c r="LJ17" s="618"/>
      <c r="LK17" s="618"/>
      <c r="LL17" s="618"/>
      <c r="LM17" s="618"/>
      <c r="LN17" s="618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18" t="s">
        <v>9</v>
      </c>
      <c r="MI17" s="618"/>
      <c r="MJ17" s="618"/>
      <c r="MK17" s="618"/>
      <c r="ML17" s="618"/>
      <c r="MM17" s="618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18" t="s">
        <v>9</v>
      </c>
      <c r="NH17" s="618"/>
      <c r="NI17" s="618"/>
      <c r="NJ17" s="618"/>
      <c r="NK17" s="618"/>
      <c r="NL17" s="618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618" t="s">
        <v>10</v>
      </c>
      <c r="D18" s="618"/>
      <c r="E18" s="618"/>
      <c r="F18" s="618"/>
      <c r="G18" s="618"/>
      <c r="H18" s="618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18" t="s">
        <v>10</v>
      </c>
      <c r="Q18" s="618"/>
      <c r="R18" s="618"/>
      <c r="S18" s="618"/>
      <c r="T18" s="618"/>
      <c r="U18" s="618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18" t="s">
        <v>10</v>
      </c>
      <c r="AI18" s="618"/>
      <c r="AJ18" s="618"/>
      <c r="AK18" s="618"/>
      <c r="AL18" s="618"/>
      <c r="AM18" s="618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31" t="s">
        <v>10</v>
      </c>
      <c r="AT18" s="731"/>
      <c r="AU18" s="731"/>
      <c r="AV18" s="731"/>
      <c r="AW18" s="731"/>
      <c r="AX18" s="731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31" t="s">
        <v>10</v>
      </c>
      <c r="BH18" s="731"/>
      <c r="BI18" s="731"/>
      <c r="BJ18" s="731"/>
      <c r="BK18" s="731"/>
      <c r="BL18" s="731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31" t="s">
        <v>10</v>
      </c>
      <c r="BT18" s="731"/>
      <c r="BU18" s="731"/>
      <c r="BV18" s="731"/>
      <c r="BW18" s="731"/>
      <c r="BX18" s="731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31" t="s">
        <v>10</v>
      </c>
      <c r="CM18" s="731"/>
      <c r="CN18" s="731"/>
      <c r="CO18" s="731"/>
      <c r="CP18" s="731"/>
      <c r="CQ18" s="731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31" t="s">
        <v>10</v>
      </c>
      <c r="DE18" s="731"/>
      <c r="DF18" s="731"/>
      <c r="DG18" s="731"/>
      <c r="DH18" s="731"/>
      <c r="DI18" s="731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31" t="s">
        <v>10</v>
      </c>
      <c r="DY18" s="731"/>
      <c r="DZ18" s="731"/>
      <c r="EA18" s="731"/>
      <c r="EB18" s="731"/>
      <c r="EC18" s="731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31" t="s">
        <v>10</v>
      </c>
      <c r="ES18" s="731"/>
      <c r="ET18" s="731"/>
      <c r="EU18" s="731"/>
      <c r="EV18" s="731"/>
      <c r="EW18" s="731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31" t="s">
        <v>10</v>
      </c>
      <c r="FX18" s="731"/>
      <c r="FY18" s="731"/>
      <c r="FZ18" s="731"/>
      <c r="GA18" s="731"/>
      <c r="GB18" s="731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31" t="s">
        <v>10</v>
      </c>
      <c r="GU18" s="731"/>
      <c r="GV18" s="731"/>
      <c r="GW18" s="731"/>
      <c r="GX18" s="731"/>
      <c r="GY18" s="731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31" t="s">
        <v>10</v>
      </c>
      <c r="HP18" s="731"/>
      <c r="HQ18" s="731"/>
      <c r="HR18" s="731"/>
      <c r="HS18" s="731"/>
      <c r="HT18" s="731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31" t="s">
        <v>10</v>
      </c>
      <c r="IA18" s="731"/>
      <c r="IB18" s="731"/>
      <c r="IC18" s="731"/>
      <c r="ID18" s="731"/>
      <c r="IE18" s="731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31" t="s">
        <v>10</v>
      </c>
      <c r="IQ18" s="731"/>
      <c r="IR18" s="731"/>
      <c r="IS18" s="731"/>
      <c r="IT18" s="731"/>
      <c r="IU18" s="731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31" t="s">
        <v>10</v>
      </c>
      <c r="JC18" s="731"/>
      <c r="JD18" s="731"/>
      <c r="JE18" s="731"/>
      <c r="JF18" s="731"/>
      <c r="JG18" s="731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31" t="s">
        <v>10</v>
      </c>
      <c r="KI18" s="731"/>
      <c r="KJ18" s="731"/>
      <c r="KK18" s="731"/>
      <c r="KL18" s="731"/>
      <c r="KM18" s="731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31" t="s">
        <v>10</v>
      </c>
      <c r="KW18" s="731"/>
      <c r="KX18" s="731"/>
      <c r="KY18" s="731"/>
      <c r="KZ18" s="731"/>
      <c r="LA18" s="731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31" t="s">
        <v>10</v>
      </c>
      <c r="LJ18" s="731"/>
      <c r="LK18" s="731"/>
      <c r="LL18" s="731"/>
      <c r="LM18" s="731"/>
      <c r="LN18" s="731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31" t="s">
        <v>10</v>
      </c>
      <c r="MI18" s="731"/>
      <c r="MJ18" s="731"/>
      <c r="MK18" s="731"/>
      <c r="ML18" s="731"/>
      <c r="MM18" s="731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31" t="s">
        <v>10</v>
      </c>
      <c r="NH18" s="731"/>
      <c r="NI18" s="731"/>
      <c r="NJ18" s="731"/>
      <c r="NK18" s="731"/>
      <c r="NL18" s="731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618" t="s">
        <v>11</v>
      </c>
      <c r="D19" s="618"/>
      <c r="E19" s="618"/>
      <c r="F19" s="618"/>
      <c r="G19" s="618"/>
      <c r="H19" s="618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18" t="s">
        <v>11</v>
      </c>
      <c r="Q19" s="618"/>
      <c r="R19" s="618"/>
      <c r="S19" s="618"/>
      <c r="T19" s="618"/>
      <c r="U19" s="618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18" t="s">
        <v>11</v>
      </c>
      <c r="AI19" s="618"/>
      <c r="AJ19" s="618"/>
      <c r="AK19" s="618"/>
      <c r="AL19" s="618"/>
      <c r="AM19" s="618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18" t="s">
        <v>11</v>
      </c>
      <c r="AT19" s="618"/>
      <c r="AU19" s="618"/>
      <c r="AV19" s="618"/>
      <c r="AW19" s="618"/>
      <c r="AX19" s="618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18" t="s">
        <v>11</v>
      </c>
      <c r="BH19" s="618"/>
      <c r="BI19" s="618"/>
      <c r="BJ19" s="618"/>
      <c r="BK19" s="618"/>
      <c r="BL19" s="618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18" t="s">
        <v>11</v>
      </c>
      <c r="BT19" s="618"/>
      <c r="BU19" s="618"/>
      <c r="BV19" s="618"/>
      <c r="BW19" s="618"/>
      <c r="BX19" s="618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18" t="s">
        <v>11</v>
      </c>
      <c r="CM19" s="618"/>
      <c r="CN19" s="618"/>
      <c r="CO19" s="618"/>
      <c r="CP19" s="618"/>
      <c r="CQ19" s="618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18" t="s">
        <v>11</v>
      </c>
      <c r="DE19" s="618"/>
      <c r="DF19" s="618"/>
      <c r="DG19" s="618"/>
      <c r="DH19" s="618"/>
      <c r="DI19" s="618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18" t="s">
        <v>11</v>
      </c>
      <c r="DY19" s="618"/>
      <c r="DZ19" s="618"/>
      <c r="EA19" s="618"/>
      <c r="EB19" s="618"/>
      <c r="EC19" s="618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18" t="s">
        <v>11</v>
      </c>
      <c r="ES19" s="618"/>
      <c r="ET19" s="618"/>
      <c r="EU19" s="618"/>
      <c r="EV19" s="618"/>
      <c r="EW19" s="618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18" t="s">
        <v>11</v>
      </c>
      <c r="FX19" s="618"/>
      <c r="FY19" s="618"/>
      <c r="FZ19" s="618"/>
      <c r="GA19" s="618"/>
      <c r="GB19" s="618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18" t="s">
        <v>11</v>
      </c>
      <c r="GU19" s="618"/>
      <c r="GV19" s="618"/>
      <c r="GW19" s="618"/>
      <c r="GX19" s="618"/>
      <c r="GY19" s="618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18" t="s">
        <v>11</v>
      </c>
      <c r="HP19" s="618"/>
      <c r="HQ19" s="618"/>
      <c r="HR19" s="618"/>
      <c r="HS19" s="618"/>
      <c r="HT19" s="618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18" t="s">
        <v>11</v>
      </c>
      <c r="IA19" s="618"/>
      <c r="IB19" s="618"/>
      <c r="IC19" s="618"/>
      <c r="ID19" s="618"/>
      <c r="IE19" s="618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18" t="s">
        <v>11</v>
      </c>
      <c r="IQ19" s="618"/>
      <c r="IR19" s="618"/>
      <c r="IS19" s="618"/>
      <c r="IT19" s="618"/>
      <c r="IU19" s="618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18" t="s">
        <v>11</v>
      </c>
      <c r="JC19" s="618"/>
      <c r="JD19" s="618"/>
      <c r="JE19" s="618"/>
      <c r="JF19" s="618"/>
      <c r="JG19" s="618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18" t="s">
        <v>11</v>
      </c>
      <c r="KI19" s="618"/>
      <c r="KJ19" s="618"/>
      <c r="KK19" s="618"/>
      <c r="KL19" s="618"/>
      <c r="KM19" s="618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18" t="s">
        <v>11</v>
      </c>
      <c r="KW19" s="618"/>
      <c r="KX19" s="618"/>
      <c r="KY19" s="618"/>
      <c r="KZ19" s="618"/>
      <c r="LA19" s="618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18" t="s">
        <v>11</v>
      </c>
      <c r="LJ19" s="618"/>
      <c r="LK19" s="618"/>
      <c r="LL19" s="618"/>
      <c r="LM19" s="618"/>
      <c r="LN19" s="618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18" t="s">
        <v>11</v>
      </c>
      <c r="MI19" s="618"/>
      <c r="MJ19" s="618"/>
      <c r="MK19" s="618"/>
      <c r="ML19" s="618"/>
      <c r="MM19" s="618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18" t="s">
        <v>11</v>
      </c>
      <c r="NH19" s="618"/>
      <c r="NI19" s="618"/>
      <c r="NJ19" s="618"/>
      <c r="NK19" s="618"/>
      <c r="NL19" s="618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618" t="s">
        <v>57</v>
      </c>
      <c r="D20" s="618"/>
      <c r="E20" s="618"/>
      <c r="F20" s="618"/>
      <c r="G20" s="618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25" t="s">
        <v>57</v>
      </c>
      <c r="Q20" s="726"/>
      <c r="R20" s="726"/>
      <c r="S20" s="726"/>
      <c r="T20" s="726"/>
      <c r="U20" s="727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18" t="s">
        <v>57</v>
      </c>
      <c r="AI20" s="618"/>
      <c r="AJ20" s="618"/>
      <c r="AK20" s="618"/>
      <c r="AL20" s="618"/>
      <c r="AM20" s="15"/>
      <c r="AN20" s="13"/>
      <c r="AO20" s="19"/>
      <c r="AP20" s="23">
        <f t="shared" si="12"/>
        <v>0</v>
      </c>
      <c r="AQ20" s="19">
        <f t="shared" si="13"/>
        <v>0</v>
      </c>
      <c r="AS20" s="728" t="s">
        <v>57</v>
      </c>
      <c r="AT20" s="729"/>
      <c r="AU20" s="729"/>
      <c r="AV20" s="729"/>
      <c r="AW20" s="729"/>
      <c r="AX20" s="730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28" t="s">
        <v>57</v>
      </c>
      <c r="BH20" s="729"/>
      <c r="BI20" s="729"/>
      <c r="BJ20" s="729"/>
      <c r="BK20" s="729"/>
      <c r="BL20" s="730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28" t="s">
        <v>57</v>
      </c>
      <c r="BT20" s="729"/>
      <c r="BU20" s="729"/>
      <c r="BV20" s="729"/>
      <c r="BW20" s="729"/>
      <c r="BX20" s="730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28" t="s">
        <v>57</v>
      </c>
      <c r="CM20" s="729"/>
      <c r="CN20" s="729"/>
      <c r="CO20" s="729"/>
      <c r="CP20" s="729"/>
      <c r="CQ20" s="730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28" t="s">
        <v>57</v>
      </c>
      <c r="DE20" s="729"/>
      <c r="DF20" s="729"/>
      <c r="DG20" s="729"/>
      <c r="DH20" s="729"/>
      <c r="DI20" s="730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28" t="s">
        <v>57</v>
      </c>
      <c r="DY20" s="729"/>
      <c r="DZ20" s="729"/>
      <c r="EA20" s="729"/>
      <c r="EB20" s="729"/>
      <c r="EC20" s="730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28" t="s">
        <v>57</v>
      </c>
      <c r="ES20" s="729"/>
      <c r="ET20" s="729"/>
      <c r="EU20" s="729"/>
      <c r="EV20" s="729"/>
      <c r="EW20" s="730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28" t="s">
        <v>57</v>
      </c>
      <c r="FX20" s="729"/>
      <c r="FY20" s="729"/>
      <c r="FZ20" s="729"/>
      <c r="GA20" s="729"/>
      <c r="GB20" s="730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28" t="s">
        <v>57</v>
      </c>
      <c r="GU20" s="729"/>
      <c r="GV20" s="729"/>
      <c r="GW20" s="729"/>
      <c r="GX20" s="729"/>
      <c r="GY20" s="730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28" t="s">
        <v>57</v>
      </c>
      <c r="HP20" s="729"/>
      <c r="HQ20" s="729"/>
      <c r="HR20" s="729"/>
      <c r="HS20" s="729"/>
      <c r="HT20" s="730"/>
      <c r="HU20" s="28">
        <v>58</v>
      </c>
      <c r="HV20" s="28"/>
      <c r="HW20" s="30">
        <f t="shared" si="33"/>
        <v>0</v>
      </c>
      <c r="HX20" s="28">
        <f t="shared" si="0"/>
        <v>0</v>
      </c>
      <c r="HZ20" s="728" t="s">
        <v>57</v>
      </c>
      <c r="IA20" s="729"/>
      <c r="IB20" s="729"/>
      <c r="IC20" s="729"/>
      <c r="ID20" s="729"/>
      <c r="IE20" s="730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28" t="s">
        <v>57</v>
      </c>
      <c r="IQ20" s="729"/>
      <c r="IR20" s="729"/>
      <c r="IS20" s="729"/>
      <c r="IT20" s="729"/>
      <c r="IU20" s="730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28" t="s">
        <v>57</v>
      </c>
      <c r="JC20" s="729"/>
      <c r="JD20" s="729"/>
      <c r="JE20" s="729"/>
      <c r="JF20" s="729"/>
      <c r="JG20" s="730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28" t="s">
        <v>57</v>
      </c>
      <c r="KI20" s="729"/>
      <c r="KJ20" s="729"/>
      <c r="KK20" s="729"/>
      <c r="KL20" s="729"/>
      <c r="KM20" s="730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28" t="s">
        <v>57</v>
      </c>
      <c r="KW20" s="729"/>
      <c r="KX20" s="729"/>
      <c r="KY20" s="729"/>
      <c r="KZ20" s="729"/>
      <c r="LA20" s="730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28" t="s">
        <v>57</v>
      </c>
      <c r="LJ20" s="729"/>
      <c r="LK20" s="729"/>
      <c r="LL20" s="729"/>
      <c r="LM20" s="729"/>
      <c r="LN20" s="730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28" t="s">
        <v>57</v>
      </c>
      <c r="MI20" s="729"/>
      <c r="MJ20" s="729"/>
      <c r="MK20" s="729"/>
      <c r="ML20" s="729"/>
      <c r="MM20" s="730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28" t="s">
        <v>57</v>
      </c>
      <c r="NH20" s="729"/>
      <c r="NI20" s="729"/>
      <c r="NJ20" s="729"/>
      <c r="NK20" s="729"/>
      <c r="NL20" s="730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618" t="s">
        <v>51</v>
      </c>
      <c r="D21" s="618"/>
      <c r="E21" s="618"/>
      <c r="F21" s="618"/>
      <c r="G21" s="618"/>
      <c r="H21" s="618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18" t="s">
        <v>51</v>
      </c>
      <c r="Q21" s="618"/>
      <c r="R21" s="618"/>
      <c r="S21" s="618"/>
      <c r="T21" s="618"/>
      <c r="U21" s="618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18" t="s">
        <v>51</v>
      </c>
      <c r="AI21" s="618"/>
      <c r="AJ21" s="618"/>
      <c r="AK21" s="618"/>
      <c r="AL21" s="618"/>
      <c r="AM21" s="618"/>
      <c r="AN21" s="13"/>
      <c r="AO21" s="19"/>
      <c r="AP21" s="23">
        <f t="shared" si="12"/>
        <v>0</v>
      </c>
      <c r="AQ21" s="19">
        <f t="shared" si="13"/>
        <v>0</v>
      </c>
      <c r="AS21" s="618" t="s">
        <v>51</v>
      </c>
      <c r="AT21" s="618"/>
      <c r="AU21" s="618"/>
      <c r="AV21" s="618"/>
      <c r="AW21" s="618"/>
      <c r="AX21" s="618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18" t="s">
        <v>51</v>
      </c>
      <c r="BH21" s="618"/>
      <c r="BI21" s="618"/>
      <c r="BJ21" s="618"/>
      <c r="BK21" s="618"/>
      <c r="BL21" s="618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18" t="s">
        <v>51</v>
      </c>
      <c r="BT21" s="618"/>
      <c r="BU21" s="618"/>
      <c r="BV21" s="618"/>
      <c r="BW21" s="618"/>
      <c r="BX21" s="618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18" t="s">
        <v>51</v>
      </c>
      <c r="CM21" s="618"/>
      <c r="CN21" s="618"/>
      <c r="CO21" s="618"/>
      <c r="CP21" s="618"/>
      <c r="CQ21" s="618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18" t="s">
        <v>51</v>
      </c>
      <c r="DE21" s="618"/>
      <c r="DF21" s="618"/>
      <c r="DG21" s="618"/>
      <c r="DH21" s="618"/>
      <c r="DI21" s="618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18" t="s">
        <v>51</v>
      </c>
      <c r="DY21" s="618"/>
      <c r="DZ21" s="618"/>
      <c r="EA21" s="618"/>
      <c r="EB21" s="618"/>
      <c r="EC21" s="618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18" t="s">
        <v>51</v>
      </c>
      <c r="ES21" s="618"/>
      <c r="ET21" s="618"/>
      <c r="EU21" s="618"/>
      <c r="EV21" s="618"/>
      <c r="EW21" s="618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18" t="s">
        <v>51</v>
      </c>
      <c r="FX21" s="618"/>
      <c r="FY21" s="618"/>
      <c r="FZ21" s="618"/>
      <c r="GA21" s="618"/>
      <c r="GB21" s="618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18" t="s">
        <v>51</v>
      </c>
      <c r="GU21" s="618"/>
      <c r="GV21" s="618"/>
      <c r="GW21" s="618"/>
      <c r="GX21" s="618"/>
      <c r="GY21" s="618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18" t="s">
        <v>51</v>
      </c>
      <c r="HP21" s="618"/>
      <c r="HQ21" s="618"/>
      <c r="HR21" s="618"/>
      <c r="HS21" s="618"/>
      <c r="HT21" s="618"/>
      <c r="HU21" s="13">
        <v>55</v>
      </c>
      <c r="HV21" s="19"/>
      <c r="HW21" s="30">
        <f t="shared" si="33"/>
        <v>0</v>
      </c>
      <c r="HX21" s="28">
        <f t="shared" si="0"/>
        <v>0</v>
      </c>
      <c r="HZ21" s="618" t="s">
        <v>51</v>
      </c>
      <c r="IA21" s="618"/>
      <c r="IB21" s="618"/>
      <c r="IC21" s="618"/>
      <c r="ID21" s="618"/>
      <c r="IE21" s="618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18" t="s">
        <v>51</v>
      </c>
      <c r="IQ21" s="618"/>
      <c r="IR21" s="618"/>
      <c r="IS21" s="618"/>
      <c r="IT21" s="618"/>
      <c r="IU21" s="618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18" t="s">
        <v>51</v>
      </c>
      <c r="JC21" s="618"/>
      <c r="JD21" s="618"/>
      <c r="JE21" s="618"/>
      <c r="JF21" s="618"/>
      <c r="JG21" s="618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18" t="s">
        <v>51</v>
      </c>
      <c r="KI21" s="618"/>
      <c r="KJ21" s="618"/>
      <c r="KK21" s="618"/>
      <c r="KL21" s="618"/>
      <c r="KM21" s="618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18" t="s">
        <v>51</v>
      </c>
      <c r="KW21" s="618"/>
      <c r="KX21" s="618"/>
      <c r="KY21" s="618"/>
      <c r="KZ21" s="618"/>
      <c r="LA21" s="618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18" t="s">
        <v>51</v>
      </c>
      <c r="LJ21" s="618"/>
      <c r="LK21" s="618"/>
      <c r="LL21" s="618"/>
      <c r="LM21" s="618"/>
      <c r="LN21" s="618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18" t="s">
        <v>51</v>
      </c>
      <c r="MI21" s="618"/>
      <c r="MJ21" s="618"/>
      <c r="MK21" s="618"/>
      <c r="ML21" s="618"/>
      <c r="MM21" s="618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18" t="s">
        <v>51</v>
      </c>
      <c r="NH21" s="618"/>
      <c r="NI21" s="618"/>
      <c r="NJ21" s="618"/>
      <c r="NK21" s="618"/>
      <c r="NL21" s="618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618" t="s">
        <v>52</v>
      </c>
      <c r="D22" s="618"/>
      <c r="E22" s="618"/>
      <c r="F22" s="618"/>
      <c r="G22" s="618"/>
      <c r="H22" s="618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18" t="s">
        <v>52</v>
      </c>
      <c r="Q22" s="618"/>
      <c r="R22" s="618"/>
      <c r="S22" s="618"/>
      <c r="T22" s="618"/>
      <c r="U22" s="618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18" t="s">
        <v>52</v>
      </c>
      <c r="AI22" s="618"/>
      <c r="AJ22" s="618"/>
      <c r="AK22" s="618"/>
      <c r="AL22" s="618"/>
      <c r="AM22" s="618"/>
      <c r="AN22" s="13"/>
      <c r="AO22" s="19"/>
      <c r="AP22" s="23">
        <f t="shared" si="12"/>
        <v>0</v>
      </c>
      <c r="AQ22" s="19">
        <f t="shared" si="13"/>
        <v>0</v>
      </c>
      <c r="AS22" s="731" t="s">
        <v>52</v>
      </c>
      <c r="AT22" s="731"/>
      <c r="AU22" s="731"/>
      <c r="AV22" s="731"/>
      <c r="AW22" s="731"/>
      <c r="AX22" s="731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31" t="s">
        <v>52</v>
      </c>
      <c r="BH22" s="731"/>
      <c r="BI22" s="731"/>
      <c r="BJ22" s="731"/>
      <c r="BK22" s="731"/>
      <c r="BL22" s="731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31" t="s">
        <v>52</v>
      </c>
      <c r="BT22" s="731"/>
      <c r="BU22" s="731"/>
      <c r="BV22" s="731"/>
      <c r="BW22" s="731"/>
      <c r="BX22" s="731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31" t="s">
        <v>52</v>
      </c>
      <c r="CM22" s="731"/>
      <c r="CN22" s="731"/>
      <c r="CO22" s="731"/>
      <c r="CP22" s="731"/>
      <c r="CQ22" s="731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31" t="s">
        <v>52</v>
      </c>
      <c r="DE22" s="731"/>
      <c r="DF22" s="731"/>
      <c r="DG22" s="731"/>
      <c r="DH22" s="731"/>
      <c r="DI22" s="731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31" t="s">
        <v>52</v>
      </c>
      <c r="DY22" s="731"/>
      <c r="DZ22" s="731"/>
      <c r="EA22" s="731"/>
      <c r="EB22" s="731"/>
      <c r="EC22" s="731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31" t="s">
        <v>52</v>
      </c>
      <c r="ES22" s="731"/>
      <c r="ET22" s="731"/>
      <c r="EU22" s="731"/>
      <c r="EV22" s="731"/>
      <c r="EW22" s="731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31" t="s">
        <v>52</v>
      </c>
      <c r="FX22" s="731"/>
      <c r="FY22" s="731"/>
      <c r="FZ22" s="731"/>
      <c r="GA22" s="731"/>
      <c r="GB22" s="731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31" t="s">
        <v>52</v>
      </c>
      <c r="GU22" s="731"/>
      <c r="GV22" s="731"/>
      <c r="GW22" s="731"/>
      <c r="GX22" s="731"/>
      <c r="GY22" s="731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31" t="s">
        <v>52</v>
      </c>
      <c r="HP22" s="731"/>
      <c r="HQ22" s="731"/>
      <c r="HR22" s="731"/>
      <c r="HS22" s="731"/>
      <c r="HT22" s="731"/>
      <c r="HU22" s="28">
        <v>73</v>
      </c>
      <c r="HV22" s="28"/>
      <c r="HW22" s="30">
        <f t="shared" si="33"/>
        <v>0</v>
      </c>
      <c r="HX22" s="28">
        <f t="shared" si="0"/>
        <v>0</v>
      </c>
      <c r="HZ22" s="731" t="s">
        <v>52</v>
      </c>
      <c r="IA22" s="731"/>
      <c r="IB22" s="731"/>
      <c r="IC22" s="731"/>
      <c r="ID22" s="731"/>
      <c r="IE22" s="731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31" t="s">
        <v>52</v>
      </c>
      <c r="IQ22" s="731"/>
      <c r="IR22" s="731"/>
      <c r="IS22" s="731"/>
      <c r="IT22" s="731"/>
      <c r="IU22" s="731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31" t="s">
        <v>52</v>
      </c>
      <c r="JC22" s="731"/>
      <c r="JD22" s="731"/>
      <c r="JE22" s="731"/>
      <c r="JF22" s="731"/>
      <c r="JG22" s="731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31" t="s">
        <v>52</v>
      </c>
      <c r="KI22" s="731"/>
      <c r="KJ22" s="731"/>
      <c r="KK22" s="731"/>
      <c r="KL22" s="731"/>
      <c r="KM22" s="731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31" t="s">
        <v>52</v>
      </c>
      <c r="KW22" s="731"/>
      <c r="KX22" s="731"/>
      <c r="KY22" s="731"/>
      <c r="KZ22" s="731"/>
      <c r="LA22" s="731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31" t="s">
        <v>52</v>
      </c>
      <c r="LJ22" s="731"/>
      <c r="LK22" s="731"/>
      <c r="LL22" s="731"/>
      <c r="LM22" s="731"/>
      <c r="LN22" s="731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31" t="s">
        <v>52</v>
      </c>
      <c r="MI22" s="731"/>
      <c r="MJ22" s="731"/>
      <c r="MK22" s="731"/>
      <c r="ML22" s="731"/>
      <c r="MM22" s="731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31" t="s">
        <v>52</v>
      </c>
      <c r="NH22" s="731"/>
      <c r="NI22" s="731"/>
      <c r="NJ22" s="731"/>
      <c r="NK22" s="731"/>
      <c r="NL22" s="731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618" t="s">
        <v>12</v>
      </c>
      <c r="D23" s="618"/>
      <c r="E23" s="618"/>
      <c r="F23" s="618"/>
      <c r="G23" s="618"/>
      <c r="H23" s="618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18" t="s">
        <v>12</v>
      </c>
      <c r="Q23" s="618"/>
      <c r="R23" s="618"/>
      <c r="S23" s="618"/>
      <c r="T23" s="618"/>
      <c r="U23" s="618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18" t="s">
        <v>12</v>
      </c>
      <c r="AI23" s="618"/>
      <c r="AJ23" s="618"/>
      <c r="AK23" s="618"/>
      <c r="AL23" s="618"/>
      <c r="AM23" s="618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18" t="s">
        <v>12</v>
      </c>
      <c r="AT23" s="618"/>
      <c r="AU23" s="618"/>
      <c r="AV23" s="618"/>
      <c r="AW23" s="618"/>
      <c r="AX23" s="618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18" t="s">
        <v>12</v>
      </c>
      <c r="BH23" s="618"/>
      <c r="BI23" s="618"/>
      <c r="BJ23" s="618"/>
      <c r="BK23" s="618"/>
      <c r="BL23" s="618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18" t="s">
        <v>12</v>
      </c>
      <c r="BT23" s="618"/>
      <c r="BU23" s="618"/>
      <c r="BV23" s="618"/>
      <c r="BW23" s="618"/>
      <c r="BX23" s="618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18" t="s">
        <v>12</v>
      </c>
      <c r="CM23" s="618"/>
      <c r="CN23" s="618"/>
      <c r="CO23" s="618"/>
      <c r="CP23" s="618"/>
      <c r="CQ23" s="618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18" t="s">
        <v>12</v>
      </c>
      <c r="DE23" s="618"/>
      <c r="DF23" s="618"/>
      <c r="DG23" s="618"/>
      <c r="DH23" s="618"/>
      <c r="DI23" s="618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18" t="s">
        <v>12</v>
      </c>
      <c r="DY23" s="618"/>
      <c r="DZ23" s="618"/>
      <c r="EA23" s="618"/>
      <c r="EB23" s="618"/>
      <c r="EC23" s="618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18" t="s">
        <v>12</v>
      </c>
      <c r="ES23" s="618"/>
      <c r="ET23" s="618"/>
      <c r="EU23" s="618"/>
      <c r="EV23" s="618"/>
      <c r="EW23" s="618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18" t="s">
        <v>12</v>
      </c>
      <c r="FX23" s="618"/>
      <c r="FY23" s="618"/>
      <c r="FZ23" s="618"/>
      <c r="GA23" s="618"/>
      <c r="GB23" s="618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18" t="s">
        <v>12</v>
      </c>
      <c r="GU23" s="618"/>
      <c r="GV23" s="618"/>
      <c r="GW23" s="618"/>
      <c r="GX23" s="618"/>
      <c r="GY23" s="618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18" t="s">
        <v>12</v>
      </c>
      <c r="HP23" s="618"/>
      <c r="HQ23" s="618"/>
      <c r="HR23" s="618"/>
      <c r="HS23" s="618"/>
      <c r="HT23" s="618"/>
      <c r="HU23" s="13">
        <v>36</v>
      </c>
      <c r="HV23" s="19"/>
      <c r="HW23" s="30">
        <f t="shared" si="33"/>
        <v>0</v>
      </c>
      <c r="HX23" s="28">
        <f t="shared" si="0"/>
        <v>0</v>
      </c>
      <c r="HZ23" s="618" t="s">
        <v>12</v>
      </c>
      <c r="IA23" s="618"/>
      <c r="IB23" s="618"/>
      <c r="IC23" s="618"/>
      <c r="ID23" s="618"/>
      <c r="IE23" s="618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18" t="s">
        <v>12</v>
      </c>
      <c r="IQ23" s="618"/>
      <c r="IR23" s="618"/>
      <c r="IS23" s="618"/>
      <c r="IT23" s="618"/>
      <c r="IU23" s="618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18" t="s">
        <v>12</v>
      </c>
      <c r="JC23" s="618"/>
      <c r="JD23" s="618"/>
      <c r="JE23" s="618"/>
      <c r="JF23" s="618"/>
      <c r="JG23" s="618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18" t="s">
        <v>12</v>
      </c>
      <c r="KI23" s="618"/>
      <c r="KJ23" s="618"/>
      <c r="KK23" s="618"/>
      <c r="KL23" s="618"/>
      <c r="KM23" s="618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18" t="s">
        <v>12</v>
      </c>
      <c r="KW23" s="618"/>
      <c r="KX23" s="618"/>
      <c r="KY23" s="618"/>
      <c r="KZ23" s="618"/>
      <c r="LA23" s="618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18" t="s">
        <v>12</v>
      </c>
      <c r="LJ23" s="618"/>
      <c r="LK23" s="618"/>
      <c r="LL23" s="618"/>
      <c r="LM23" s="618"/>
      <c r="LN23" s="618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18" t="s">
        <v>12</v>
      </c>
      <c r="MI23" s="618"/>
      <c r="MJ23" s="618"/>
      <c r="MK23" s="618"/>
      <c r="ML23" s="618"/>
      <c r="MM23" s="618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18" t="s">
        <v>12</v>
      </c>
      <c r="NH23" s="618"/>
      <c r="NI23" s="618"/>
      <c r="NJ23" s="618"/>
      <c r="NK23" s="618"/>
      <c r="NL23" s="618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618" t="s">
        <v>13</v>
      </c>
      <c r="D24" s="618"/>
      <c r="E24" s="618"/>
      <c r="F24" s="618"/>
      <c r="G24" s="618"/>
      <c r="H24" s="618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18" t="s">
        <v>13</v>
      </c>
      <c r="Q24" s="618"/>
      <c r="R24" s="618"/>
      <c r="S24" s="618"/>
      <c r="T24" s="618"/>
      <c r="U24" s="618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18" t="s">
        <v>13</v>
      </c>
      <c r="AI24" s="618"/>
      <c r="AJ24" s="618"/>
      <c r="AK24" s="618"/>
      <c r="AL24" s="618"/>
      <c r="AM24" s="618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31" t="s">
        <v>13</v>
      </c>
      <c r="AT24" s="731"/>
      <c r="AU24" s="731"/>
      <c r="AV24" s="731"/>
      <c r="AW24" s="731"/>
      <c r="AX24" s="731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31" t="s">
        <v>13</v>
      </c>
      <c r="BH24" s="731"/>
      <c r="BI24" s="731"/>
      <c r="BJ24" s="731"/>
      <c r="BK24" s="731"/>
      <c r="BL24" s="731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31" t="s">
        <v>13</v>
      </c>
      <c r="BT24" s="731"/>
      <c r="BU24" s="731"/>
      <c r="BV24" s="731"/>
      <c r="BW24" s="731"/>
      <c r="BX24" s="731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31" t="s">
        <v>13</v>
      </c>
      <c r="CM24" s="731"/>
      <c r="CN24" s="731"/>
      <c r="CO24" s="731"/>
      <c r="CP24" s="731"/>
      <c r="CQ24" s="731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31" t="s">
        <v>13</v>
      </c>
      <c r="DE24" s="731"/>
      <c r="DF24" s="731"/>
      <c r="DG24" s="731"/>
      <c r="DH24" s="731"/>
      <c r="DI24" s="731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31" t="s">
        <v>13</v>
      </c>
      <c r="DY24" s="731"/>
      <c r="DZ24" s="731"/>
      <c r="EA24" s="731"/>
      <c r="EB24" s="731"/>
      <c r="EC24" s="731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31" t="s">
        <v>13</v>
      </c>
      <c r="ES24" s="731"/>
      <c r="ET24" s="731"/>
      <c r="EU24" s="731"/>
      <c r="EV24" s="731"/>
      <c r="EW24" s="731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31" t="s">
        <v>13</v>
      </c>
      <c r="FX24" s="731"/>
      <c r="FY24" s="731"/>
      <c r="FZ24" s="731"/>
      <c r="GA24" s="731"/>
      <c r="GB24" s="731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31" t="s">
        <v>13</v>
      </c>
      <c r="GU24" s="731"/>
      <c r="GV24" s="731"/>
      <c r="GW24" s="731"/>
      <c r="GX24" s="731"/>
      <c r="GY24" s="731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31" t="s">
        <v>13</v>
      </c>
      <c r="HP24" s="731"/>
      <c r="HQ24" s="731"/>
      <c r="HR24" s="731"/>
      <c r="HS24" s="731"/>
      <c r="HT24" s="731"/>
      <c r="HU24" s="28">
        <v>39</v>
      </c>
      <c r="HV24" s="28"/>
      <c r="HW24" s="30">
        <f t="shared" si="33"/>
        <v>0</v>
      </c>
      <c r="HX24" s="28">
        <f t="shared" si="0"/>
        <v>0</v>
      </c>
      <c r="HZ24" s="731" t="s">
        <v>13</v>
      </c>
      <c r="IA24" s="731"/>
      <c r="IB24" s="731"/>
      <c r="IC24" s="731"/>
      <c r="ID24" s="731"/>
      <c r="IE24" s="731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31" t="s">
        <v>13</v>
      </c>
      <c r="IQ24" s="731"/>
      <c r="IR24" s="731"/>
      <c r="IS24" s="731"/>
      <c r="IT24" s="731"/>
      <c r="IU24" s="731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31" t="s">
        <v>13</v>
      </c>
      <c r="JC24" s="731"/>
      <c r="JD24" s="731"/>
      <c r="JE24" s="731"/>
      <c r="JF24" s="731"/>
      <c r="JG24" s="731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31" t="s">
        <v>13</v>
      </c>
      <c r="KI24" s="731"/>
      <c r="KJ24" s="731"/>
      <c r="KK24" s="731"/>
      <c r="KL24" s="731"/>
      <c r="KM24" s="731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31" t="s">
        <v>13</v>
      </c>
      <c r="KW24" s="731"/>
      <c r="KX24" s="731"/>
      <c r="KY24" s="731"/>
      <c r="KZ24" s="731"/>
      <c r="LA24" s="731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31" t="s">
        <v>13</v>
      </c>
      <c r="LJ24" s="731"/>
      <c r="LK24" s="731"/>
      <c r="LL24" s="731"/>
      <c r="LM24" s="731"/>
      <c r="LN24" s="731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31" t="s">
        <v>13</v>
      </c>
      <c r="MI24" s="731"/>
      <c r="MJ24" s="731"/>
      <c r="MK24" s="731"/>
      <c r="ML24" s="731"/>
      <c r="MM24" s="731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31" t="s">
        <v>13</v>
      </c>
      <c r="NH24" s="731"/>
      <c r="NI24" s="731"/>
      <c r="NJ24" s="731"/>
      <c r="NK24" s="731"/>
      <c r="NL24" s="731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645" t="s">
        <v>67</v>
      </c>
      <c r="D25" s="645"/>
      <c r="E25" s="645"/>
      <c r="F25" s="645"/>
      <c r="G25" s="645"/>
      <c r="H25" s="622"/>
      <c r="I25" s="13"/>
      <c r="J25" s="13"/>
      <c r="K25" s="19"/>
      <c r="L25" s="19"/>
      <c r="M25" s="19"/>
      <c r="N25" s="19">
        <f t="shared" si="9"/>
        <v>0</v>
      </c>
      <c r="O25" s="12"/>
      <c r="P25" s="645" t="s">
        <v>67</v>
      </c>
      <c r="Q25" s="645"/>
      <c r="R25" s="645"/>
      <c r="S25" s="645"/>
      <c r="T25" s="645"/>
      <c r="U25" s="645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45" t="s">
        <v>67</v>
      </c>
      <c r="AI25" s="645"/>
      <c r="AJ25" s="645"/>
      <c r="AK25" s="645"/>
      <c r="AL25" s="645"/>
      <c r="AM25" s="645"/>
      <c r="AN25" s="13"/>
      <c r="AO25" s="19"/>
      <c r="AP25" s="23"/>
      <c r="AQ25" s="19">
        <f t="shared" si="13"/>
        <v>0</v>
      </c>
      <c r="AS25" s="645" t="s">
        <v>67</v>
      </c>
      <c r="AT25" s="645"/>
      <c r="AU25" s="645"/>
      <c r="AV25" s="645"/>
      <c r="AW25" s="645"/>
      <c r="AX25" s="645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45" t="s">
        <v>67</v>
      </c>
      <c r="BH25" s="645"/>
      <c r="BI25" s="645"/>
      <c r="BJ25" s="645"/>
      <c r="BK25" s="645"/>
      <c r="BL25" s="645"/>
      <c r="BM25" s="28"/>
      <c r="BN25" s="28"/>
      <c r="BO25" s="28"/>
      <c r="BP25" s="30"/>
      <c r="BQ25" s="28">
        <f t="shared" si="17"/>
        <v>0</v>
      </c>
      <c r="BR25" s="14"/>
      <c r="BS25" s="645" t="s">
        <v>67</v>
      </c>
      <c r="BT25" s="645"/>
      <c r="BU25" s="645"/>
      <c r="BV25" s="645"/>
      <c r="BW25" s="645"/>
      <c r="BX25" s="645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45" t="s">
        <v>67</v>
      </c>
      <c r="CM25" s="645"/>
      <c r="CN25" s="645"/>
      <c r="CO25" s="645"/>
      <c r="CP25" s="645"/>
      <c r="CQ25" s="645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45" t="s">
        <v>67</v>
      </c>
      <c r="DE25" s="645"/>
      <c r="DF25" s="645"/>
      <c r="DG25" s="645"/>
      <c r="DH25" s="645"/>
      <c r="DI25" s="645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45" t="s">
        <v>67</v>
      </c>
      <c r="DY25" s="645"/>
      <c r="DZ25" s="645"/>
      <c r="EA25" s="645"/>
      <c r="EB25" s="645"/>
      <c r="EC25" s="645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45" t="s">
        <v>67</v>
      </c>
      <c r="ES25" s="645"/>
      <c r="ET25" s="645"/>
      <c r="EU25" s="645"/>
      <c r="EV25" s="645"/>
      <c r="EW25" s="645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645" t="s">
        <v>67</v>
      </c>
      <c r="FX25" s="645"/>
      <c r="FY25" s="645"/>
      <c r="FZ25" s="645"/>
      <c r="GA25" s="645"/>
      <c r="GB25" s="645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645" t="s">
        <v>67</v>
      </c>
      <c r="GU25" s="645"/>
      <c r="GV25" s="645"/>
      <c r="GW25" s="645"/>
      <c r="GX25" s="645"/>
      <c r="GY25" s="645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645" t="s">
        <v>67</v>
      </c>
      <c r="HP25" s="645"/>
      <c r="HQ25" s="645"/>
      <c r="HR25" s="645"/>
      <c r="HS25" s="645"/>
      <c r="HT25" s="645"/>
      <c r="HV25" s="1"/>
      <c r="HW25" s="30">
        <f t="shared" si="33"/>
        <v>0</v>
      </c>
      <c r="HX25" s="28">
        <f t="shared" si="0"/>
        <v>0</v>
      </c>
      <c r="HZ25" s="645" t="s">
        <v>67</v>
      </c>
      <c r="IA25" s="645"/>
      <c r="IB25" s="645"/>
      <c r="IC25" s="645"/>
      <c r="ID25" s="645"/>
      <c r="IE25" s="645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645" t="s">
        <v>67</v>
      </c>
      <c r="IQ25" s="645"/>
      <c r="IR25" s="645"/>
      <c r="IS25" s="645"/>
      <c r="IT25" s="645"/>
      <c r="IU25" s="645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645" t="s">
        <v>67</v>
      </c>
      <c r="JC25" s="645"/>
      <c r="JD25" s="645"/>
      <c r="JE25" s="645"/>
      <c r="JF25" s="645"/>
      <c r="JG25" s="645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645" t="s">
        <v>67</v>
      </c>
      <c r="KI25" s="645"/>
      <c r="KJ25" s="645"/>
      <c r="KK25" s="645"/>
      <c r="KL25" s="645"/>
      <c r="KM25" s="645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645" t="s">
        <v>67</v>
      </c>
      <c r="KW25" s="645"/>
      <c r="KX25" s="645"/>
      <c r="KY25" s="645"/>
      <c r="KZ25" s="645"/>
      <c r="LA25" s="645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645" t="s">
        <v>67</v>
      </c>
      <c r="LJ25" s="645"/>
      <c r="LK25" s="645"/>
      <c r="LL25" s="645"/>
      <c r="LM25" s="645"/>
      <c r="LN25" s="645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645" t="s">
        <v>67</v>
      </c>
      <c r="MI25" s="645"/>
      <c r="MJ25" s="645"/>
      <c r="MK25" s="645"/>
      <c r="ML25" s="645"/>
      <c r="MM25" s="645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645" t="s">
        <v>67</v>
      </c>
      <c r="NH25" s="645"/>
      <c r="NI25" s="645"/>
      <c r="NJ25" s="645"/>
      <c r="NK25" s="645"/>
      <c r="NL25" s="645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788" t="s">
        <v>106</v>
      </c>
      <c r="D26" s="726"/>
      <c r="E26" s="726"/>
      <c r="F26" s="726"/>
      <c r="G26" s="727"/>
      <c r="H26" s="189"/>
      <c r="I26" s="13"/>
      <c r="J26" s="13"/>
      <c r="K26" s="19"/>
      <c r="L26" s="19"/>
      <c r="M26" s="19"/>
      <c r="N26" s="19"/>
      <c r="O26" s="12"/>
      <c r="P26" s="618" t="s">
        <v>106</v>
      </c>
      <c r="Q26" s="618"/>
      <c r="R26" s="618"/>
      <c r="S26" s="618"/>
      <c r="T26" s="618"/>
      <c r="U26" s="618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18" t="s">
        <v>106</v>
      </c>
      <c r="AI26" s="618"/>
      <c r="AJ26" s="618"/>
      <c r="AK26" s="618"/>
      <c r="AL26" s="618"/>
      <c r="AM26" s="618"/>
      <c r="AN26" s="13"/>
      <c r="AO26" s="19"/>
      <c r="AP26" s="23"/>
      <c r="AQ26" s="19"/>
      <c r="AS26" s="618" t="s">
        <v>106</v>
      </c>
      <c r="AT26" s="618"/>
      <c r="AU26" s="618"/>
      <c r="AV26" s="618"/>
      <c r="AW26" s="618"/>
      <c r="AX26" s="618"/>
      <c r="AY26" s="28"/>
      <c r="AZ26" s="28"/>
      <c r="BA26" s="28"/>
      <c r="BB26" s="28"/>
      <c r="BC26" s="28"/>
      <c r="BD26" s="30"/>
      <c r="BE26" s="28"/>
      <c r="BF26" s="14"/>
      <c r="BG26" s="618" t="s">
        <v>106</v>
      </c>
      <c r="BH26" s="618"/>
      <c r="BI26" s="618"/>
      <c r="BJ26" s="618"/>
      <c r="BK26" s="618"/>
      <c r="BL26" s="618"/>
      <c r="BM26" s="28"/>
      <c r="BN26" s="28"/>
      <c r="BO26" s="28"/>
      <c r="BP26" s="30"/>
      <c r="BQ26" s="28"/>
      <c r="BR26" s="14"/>
      <c r="BS26" s="618" t="s">
        <v>106</v>
      </c>
      <c r="BT26" s="618"/>
      <c r="BU26" s="618"/>
      <c r="BV26" s="618"/>
      <c r="BW26" s="618"/>
      <c r="BX26" s="61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18" t="s">
        <v>106</v>
      </c>
      <c r="CM26" s="618"/>
      <c r="CN26" s="618"/>
      <c r="CO26" s="618"/>
      <c r="CP26" s="618"/>
      <c r="CQ26" s="618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18" t="s">
        <v>106</v>
      </c>
      <c r="DE26" s="618"/>
      <c r="DF26" s="618"/>
      <c r="DG26" s="618"/>
      <c r="DH26" s="618"/>
      <c r="DI26" s="618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31" t="s">
        <v>106</v>
      </c>
      <c r="DY26" s="731"/>
      <c r="DZ26" s="731"/>
      <c r="EA26" s="731"/>
      <c r="EB26" s="731"/>
      <c r="EC26" s="731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31" t="s">
        <v>106</v>
      </c>
      <c r="ES26" s="731"/>
      <c r="ET26" s="731"/>
      <c r="EU26" s="731"/>
      <c r="EV26" s="731"/>
      <c r="EW26" s="731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731" t="s">
        <v>106</v>
      </c>
      <c r="FX26" s="731"/>
      <c r="FY26" s="731"/>
      <c r="FZ26" s="731"/>
      <c r="GA26" s="731"/>
      <c r="GB26" s="731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731" t="s">
        <v>106</v>
      </c>
      <c r="GU26" s="731"/>
      <c r="GV26" s="731"/>
      <c r="GW26" s="731"/>
      <c r="GX26" s="731"/>
      <c r="GY26" s="731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731" t="s">
        <v>106</v>
      </c>
      <c r="HP26" s="731"/>
      <c r="HQ26" s="731"/>
      <c r="HR26" s="731"/>
      <c r="HS26" s="731"/>
      <c r="HT26" s="731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731" t="s">
        <v>106</v>
      </c>
      <c r="IA26" s="731"/>
      <c r="IB26" s="731"/>
      <c r="IC26" s="731"/>
      <c r="ID26" s="731"/>
      <c r="IE26" s="731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731" t="s">
        <v>106</v>
      </c>
      <c r="IQ26" s="731"/>
      <c r="IR26" s="731"/>
      <c r="IS26" s="731"/>
      <c r="IT26" s="731"/>
      <c r="IU26" s="731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731" t="s">
        <v>106</v>
      </c>
      <c r="JC26" s="731"/>
      <c r="JD26" s="731"/>
      <c r="JE26" s="731"/>
      <c r="JF26" s="731"/>
      <c r="JG26" s="731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731" t="s">
        <v>106</v>
      </c>
      <c r="KI26" s="731"/>
      <c r="KJ26" s="731"/>
      <c r="KK26" s="731"/>
      <c r="KL26" s="731"/>
      <c r="KM26" s="731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731" t="s">
        <v>106</v>
      </c>
      <c r="KW26" s="731"/>
      <c r="KX26" s="731"/>
      <c r="KY26" s="731"/>
      <c r="KZ26" s="731"/>
      <c r="LA26" s="731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731" t="s">
        <v>106</v>
      </c>
      <c r="LJ26" s="731"/>
      <c r="LK26" s="731"/>
      <c r="LL26" s="731"/>
      <c r="LM26" s="731"/>
      <c r="LN26" s="731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731" t="s">
        <v>106</v>
      </c>
      <c r="MI26" s="731"/>
      <c r="MJ26" s="731"/>
      <c r="MK26" s="731"/>
      <c r="ML26" s="731"/>
      <c r="MM26" s="731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731" t="s">
        <v>106</v>
      </c>
      <c r="NH26" s="731"/>
      <c r="NI26" s="731"/>
      <c r="NJ26" s="731"/>
      <c r="NK26" s="731"/>
      <c r="NL26" s="731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788" t="s">
        <v>107</v>
      </c>
      <c r="D27" s="726"/>
      <c r="E27" s="726"/>
      <c r="F27" s="726"/>
      <c r="G27" s="727"/>
      <c r="H27" s="189"/>
      <c r="I27" s="13"/>
      <c r="J27" s="13"/>
      <c r="K27" s="19"/>
      <c r="L27" s="19"/>
      <c r="M27" s="19"/>
      <c r="N27" s="19"/>
      <c r="O27" s="12"/>
      <c r="P27" s="618" t="s">
        <v>107</v>
      </c>
      <c r="Q27" s="618"/>
      <c r="R27" s="618"/>
      <c r="S27" s="618"/>
      <c r="T27" s="618"/>
      <c r="U27" s="618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18" t="s">
        <v>107</v>
      </c>
      <c r="AI27" s="618"/>
      <c r="AJ27" s="618"/>
      <c r="AK27" s="618"/>
      <c r="AL27" s="618"/>
      <c r="AM27" s="618"/>
      <c r="AN27" s="13"/>
      <c r="AO27" s="19"/>
      <c r="AP27" s="23"/>
      <c r="AQ27" s="19"/>
      <c r="AS27" s="618" t="s">
        <v>107</v>
      </c>
      <c r="AT27" s="618"/>
      <c r="AU27" s="618"/>
      <c r="AV27" s="618"/>
      <c r="AW27" s="618"/>
      <c r="AX27" s="618"/>
      <c r="AY27" s="28"/>
      <c r="AZ27" s="28"/>
      <c r="BA27" s="28"/>
      <c r="BB27" s="28"/>
      <c r="BC27" s="28"/>
      <c r="BD27" s="30"/>
      <c r="BE27" s="28"/>
      <c r="BF27" s="14"/>
      <c r="BG27" s="618" t="s">
        <v>107</v>
      </c>
      <c r="BH27" s="618"/>
      <c r="BI27" s="618"/>
      <c r="BJ27" s="618"/>
      <c r="BK27" s="618"/>
      <c r="BL27" s="618"/>
      <c r="BM27" s="28"/>
      <c r="BN27" s="28"/>
      <c r="BO27" s="28"/>
      <c r="BP27" s="30"/>
      <c r="BQ27" s="28"/>
      <c r="BR27" s="14"/>
      <c r="BS27" s="618" t="s">
        <v>107</v>
      </c>
      <c r="BT27" s="618"/>
      <c r="BU27" s="618"/>
      <c r="BV27" s="618"/>
      <c r="BW27" s="618"/>
      <c r="BX27" s="61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18" t="s">
        <v>107</v>
      </c>
      <c r="CM27" s="618"/>
      <c r="CN27" s="618"/>
      <c r="CO27" s="618"/>
      <c r="CP27" s="618"/>
      <c r="CQ27" s="618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18" t="s">
        <v>107</v>
      </c>
      <c r="DE27" s="618"/>
      <c r="DF27" s="618"/>
      <c r="DG27" s="618"/>
      <c r="DH27" s="618"/>
      <c r="DI27" s="618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18" t="s">
        <v>107</v>
      </c>
      <c r="DY27" s="618"/>
      <c r="DZ27" s="618"/>
      <c r="EA27" s="618"/>
      <c r="EB27" s="618"/>
      <c r="EC27" s="618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18" t="s">
        <v>107</v>
      </c>
      <c r="ES27" s="618"/>
      <c r="ET27" s="618"/>
      <c r="EU27" s="618"/>
      <c r="EV27" s="618"/>
      <c r="EW27" s="618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618" t="s">
        <v>107</v>
      </c>
      <c r="FX27" s="618"/>
      <c r="FY27" s="618"/>
      <c r="FZ27" s="618"/>
      <c r="GA27" s="618"/>
      <c r="GB27" s="618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618" t="s">
        <v>107</v>
      </c>
      <c r="GU27" s="618"/>
      <c r="GV27" s="618"/>
      <c r="GW27" s="618"/>
      <c r="GX27" s="618"/>
      <c r="GY27" s="618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618" t="s">
        <v>107</v>
      </c>
      <c r="HP27" s="618"/>
      <c r="HQ27" s="618"/>
      <c r="HR27" s="618"/>
      <c r="HS27" s="618"/>
      <c r="HT27" s="618"/>
      <c r="HU27" s="2">
        <v>145</v>
      </c>
      <c r="HV27" s="1"/>
      <c r="HW27" s="30">
        <f t="shared" si="33"/>
        <v>0</v>
      </c>
      <c r="HX27" s="28">
        <f t="shared" si="0"/>
        <v>0</v>
      </c>
      <c r="HZ27" s="618" t="s">
        <v>107</v>
      </c>
      <c r="IA27" s="618"/>
      <c r="IB27" s="618"/>
      <c r="IC27" s="618"/>
      <c r="ID27" s="618"/>
      <c r="IE27" s="618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618" t="s">
        <v>107</v>
      </c>
      <c r="IQ27" s="618"/>
      <c r="IR27" s="618"/>
      <c r="IS27" s="618"/>
      <c r="IT27" s="618"/>
      <c r="IU27" s="618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618" t="s">
        <v>107</v>
      </c>
      <c r="JC27" s="618"/>
      <c r="JD27" s="618"/>
      <c r="JE27" s="618"/>
      <c r="JF27" s="618"/>
      <c r="JG27" s="618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618" t="s">
        <v>107</v>
      </c>
      <c r="KI27" s="618"/>
      <c r="KJ27" s="618"/>
      <c r="KK27" s="618"/>
      <c r="KL27" s="618"/>
      <c r="KM27" s="618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618" t="s">
        <v>107</v>
      </c>
      <c r="KW27" s="618"/>
      <c r="KX27" s="618"/>
      <c r="KY27" s="618"/>
      <c r="KZ27" s="618"/>
      <c r="LA27" s="618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618" t="s">
        <v>107</v>
      </c>
      <c r="LJ27" s="618"/>
      <c r="LK27" s="618"/>
      <c r="LL27" s="618"/>
      <c r="LM27" s="618"/>
      <c r="LN27" s="618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618" t="s">
        <v>107</v>
      </c>
      <c r="MI27" s="618"/>
      <c r="MJ27" s="618"/>
      <c r="MK27" s="618"/>
      <c r="ML27" s="618"/>
      <c r="MM27" s="618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618" t="s">
        <v>107</v>
      </c>
      <c r="NH27" s="618"/>
      <c r="NI27" s="618"/>
      <c r="NJ27" s="618"/>
      <c r="NK27" s="618"/>
      <c r="NL27" s="618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788" t="s">
        <v>108</v>
      </c>
      <c r="D28" s="726"/>
      <c r="E28" s="726"/>
      <c r="F28" s="726"/>
      <c r="G28" s="727"/>
      <c r="H28" s="189"/>
      <c r="I28" s="13"/>
      <c r="J28" s="13"/>
      <c r="K28" s="19"/>
      <c r="L28" s="19"/>
      <c r="M28" s="19"/>
      <c r="N28" s="19"/>
      <c r="O28" s="12"/>
      <c r="P28" s="618" t="s">
        <v>108</v>
      </c>
      <c r="Q28" s="618"/>
      <c r="R28" s="618"/>
      <c r="S28" s="618"/>
      <c r="T28" s="618"/>
      <c r="U28" s="618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18" t="s">
        <v>108</v>
      </c>
      <c r="AI28" s="618"/>
      <c r="AJ28" s="618"/>
      <c r="AK28" s="618"/>
      <c r="AL28" s="618"/>
      <c r="AM28" s="618"/>
      <c r="AN28" s="13"/>
      <c r="AO28" s="19"/>
      <c r="AP28" s="23"/>
      <c r="AQ28" s="19"/>
      <c r="AS28" s="618" t="s">
        <v>108</v>
      </c>
      <c r="AT28" s="618"/>
      <c r="AU28" s="618"/>
      <c r="AV28" s="618"/>
      <c r="AW28" s="618"/>
      <c r="AX28" s="618"/>
      <c r="AY28" s="28"/>
      <c r="AZ28" s="28"/>
      <c r="BA28" s="28"/>
      <c r="BB28" s="28"/>
      <c r="BC28" s="28"/>
      <c r="BD28" s="30"/>
      <c r="BE28" s="28"/>
      <c r="BF28" s="14"/>
      <c r="BG28" s="618" t="s">
        <v>108</v>
      </c>
      <c r="BH28" s="618"/>
      <c r="BI28" s="618"/>
      <c r="BJ28" s="618"/>
      <c r="BK28" s="618"/>
      <c r="BL28" s="618"/>
      <c r="BM28" s="28"/>
      <c r="BN28" s="28"/>
      <c r="BO28" s="28"/>
      <c r="BP28" s="30"/>
      <c r="BQ28" s="28"/>
      <c r="BR28" s="14"/>
      <c r="BS28" s="618" t="s">
        <v>108</v>
      </c>
      <c r="BT28" s="618"/>
      <c r="BU28" s="618"/>
      <c r="BV28" s="618"/>
      <c r="BW28" s="618"/>
      <c r="BX28" s="61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18" t="s">
        <v>108</v>
      </c>
      <c r="CM28" s="618"/>
      <c r="CN28" s="618"/>
      <c r="CO28" s="618"/>
      <c r="CP28" s="618"/>
      <c r="CQ28" s="618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18" t="s">
        <v>108</v>
      </c>
      <c r="DE28" s="618"/>
      <c r="DF28" s="618"/>
      <c r="DG28" s="618"/>
      <c r="DH28" s="618"/>
      <c r="DI28" s="618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31" t="s">
        <v>108</v>
      </c>
      <c r="DY28" s="731"/>
      <c r="DZ28" s="731"/>
      <c r="EA28" s="731"/>
      <c r="EB28" s="731"/>
      <c r="EC28" s="731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31" t="s">
        <v>108</v>
      </c>
      <c r="ES28" s="731"/>
      <c r="ET28" s="731"/>
      <c r="EU28" s="731"/>
      <c r="EV28" s="731"/>
      <c r="EW28" s="731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731" t="s">
        <v>108</v>
      </c>
      <c r="FX28" s="731"/>
      <c r="FY28" s="731"/>
      <c r="FZ28" s="731"/>
      <c r="GA28" s="731"/>
      <c r="GB28" s="731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731" t="s">
        <v>108</v>
      </c>
      <c r="GU28" s="731"/>
      <c r="GV28" s="731"/>
      <c r="GW28" s="731"/>
      <c r="GX28" s="731"/>
      <c r="GY28" s="731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731" t="s">
        <v>108</v>
      </c>
      <c r="HP28" s="731"/>
      <c r="HQ28" s="731"/>
      <c r="HR28" s="731"/>
      <c r="HS28" s="731"/>
      <c r="HT28" s="731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731" t="s">
        <v>108</v>
      </c>
      <c r="IA28" s="731"/>
      <c r="IB28" s="731"/>
      <c r="IC28" s="731"/>
      <c r="ID28" s="731"/>
      <c r="IE28" s="731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731" t="s">
        <v>108</v>
      </c>
      <c r="IQ28" s="731"/>
      <c r="IR28" s="731"/>
      <c r="IS28" s="731"/>
      <c r="IT28" s="731"/>
      <c r="IU28" s="731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731" t="s">
        <v>108</v>
      </c>
      <c r="JC28" s="731"/>
      <c r="JD28" s="731"/>
      <c r="JE28" s="731"/>
      <c r="JF28" s="731"/>
      <c r="JG28" s="731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731" t="s">
        <v>108</v>
      </c>
      <c r="KI28" s="731"/>
      <c r="KJ28" s="731"/>
      <c r="KK28" s="731"/>
      <c r="KL28" s="731"/>
      <c r="KM28" s="731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731" t="s">
        <v>108</v>
      </c>
      <c r="KW28" s="731"/>
      <c r="KX28" s="731"/>
      <c r="KY28" s="731"/>
      <c r="KZ28" s="731"/>
      <c r="LA28" s="731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731" t="s">
        <v>108</v>
      </c>
      <c r="LJ28" s="731"/>
      <c r="LK28" s="731"/>
      <c r="LL28" s="731"/>
      <c r="LM28" s="731"/>
      <c r="LN28" s="731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731" t="s">
        <v>108</v>
      </c>
      <c r="MI28" s="731"/>
      <c r="MJ28" s="731"/>
      <c r="MK28" s="731"/>
      <c r="ML28" s="731"/>
      <c r="MM28" s="731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731" t="s">
        <v>108</v>
      </c>
      <c r="NH28" s="731"/>
      <c r="NI28" s="731"/>
      <c r="NJ28" s="731"/>
      <c r="NK28" s="731"/>
      <c r="NL28" s="731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788" t="s">
        <v>109</v>
      </c>
      <c r="D29" s="726"/>
      <c r="E29" s="726"/>
      <c r="F29" s="726"/>
      <c r="G29" s="727"/>
      <c r="H29" s="189"/>
      <c r="I29" s="13"/>
      <c r="J29" s="13"/>
      <c r="K29" s="19"/>
      <c r="L29" s="19"/>
      <c r="M29" s="19"/>
      <c r="N29" s="19"/>
      <c r="O29" s="12"/>
      <c r="P29" s="618" t="s">
        <v>109</v>
      </c>
      <c r="Q29" s="618"/>
      <c r="R29" s="618"/>
      <c r="S29" s="618"/>
      <c r="T29" s="618"/>
      <c r="U29" s="618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18" t="s">
        <v>109</v>
      </c>
      <c r="AI29" s="618"/>
      <c r="AJ29" s="618"/>
      <c r="AK29" s="618"/>
      <c r="AL29" s="618"/>
      <c r="AM29" s="618"/>
      <c r="AN29" s="13"/>
      <c r="AO29" s="19"/>
      <c r="AP29" s="23"/>
      <c r="AQ29" s="19"/>
      <c r="AS29" s="618" t="s">
        <v>109</v>
      </c>
      <c r="AT29" s="618"/>
      <c r="AU29" s="618"/>
      <c r="AV29" s="618"/>
      <c r="AW29" s="618"/>
      <c r="AX29" s="618"/>
      <c r="AY29" s="28"/>
      <c r="AZ29" s="28"/>
      <c r="BA29" s="28"/>
      <c r="BB29" s="28"/>
      <c r="BC29" s="28"/>
      <c r="BD29" s="30"/>
      <c r="BE29" s="28"/>
      <c r="BF29" s="14"/>
      <c r="BG29" s="618" t="s">
        <v>109</v>
      </c>
      <c r="BH29" s="618"/>
      <c r="BI29" s="618"/>
      <c r="BJ29" s="618"/>
      <c r="BK29" s="618"/>
      <c r="BL29" s="618"/>
      <c r="BM29" s="28"/>
      <c r="BN29" s="28"/>
      <c r="BO29" s="28"/>
      <c r="BP29" s="30"/>
      <c r="BQ29" s="28"/>
      <c r="BR29" s="14"/>
      <c r="BS29" s="618" t="s">
        <v>109</v>
      </c>
      <c r="BT29" s="618"/>
      <c r="BU29" s="618"/>
      <c r="BV29" s="618"/>
      <c r="BW29" s="618"/>
      <c r="BX29" s="61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18" t="s">
        <v>109</v>
      </c>
      <c r="CM29" s="618"/>
      <c r="CN29" s="618"/>
      <c r="CO29" s="618"/>
      <c r="CP29" s="618"/>
      <c r="CQ29" s="618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18" t="s">
        <v>109</v>
      </c>
      <c r="DE29" s="618"/>
      <c r="DF29" s="618"/>
      <c r="DG29" s="618"/>
      <c r="DH29" s="618"/>
      <c r="DI29" s="618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18" t="s">
        <v>109</v>
      </c>
      <c r="DY29" s="618"/>
      <c r="DZ29" s="618"/>
      <c r="EA29" s="618"/>
      <c r="EB29" s="618"/>
      <c r="EC29" s="618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18" t="s">
        <v>109</v>
      </c>
      <c r="ES29" s="618"/>
      <c r="ET29" s="618"/>
      <c r="EU29" s="618"/>
      <c r="EV29" s="618"/>
      <c r="EW29" s="618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618" t="s">
        <v>109</v>
      </c>
      <c r="FX29" s="618"/>
      <c r="FY29" s="618"/>
      <c r="FZ29" s="618"/>
      <c r="GA29" s="618"/>
      <c r="GB29" s="618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618" t="s">
        <v>109</v>
      </c>
      <c r="GU29" s="618"/>
      <c r="GV29" s="618"/>
      <c r="GW29" s="618"/>
      <c r="GX29" s="618"/>
      <c r="GY29" s="618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618" t="s">
        <v>109</v>
      </c>
      <c r="HP29" s="618"/>
      <c r="HQ29" s="618"/>
      <c r="HR29" s="618"/>
      <c r="HS29" s="618"/>
      <c r="HT29" s="618"/>
      <c r="HU29" s="2">
        <v>130</v>
      </c>
      <c r="HV29" s="1"/>
      <c r="HW29" s="30">
        <f t="shared" si="33"/>
        <v>0</v>
      </c>
      <c r="HX29" s="28">
        <f t="shared" si="0"/>
        <v>0</v>
      </c>
      <c r="HZ29" s="618" t="s">
        <v>109</v>
      </c>
      <c r="IA29" s="618"/>
      <c r="IB29" s="618"/>
      <c r="IC29" s="618"/>
      <c r="ID29" s="618"/>
      <c r="IE29" s="618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618" t="s">
        <v>109</v>
      </c>
      <c r="IQ29" s="618"/>
      <c r="IR29" s="618"/>
      <c r="IS29" s="618"/>
      <c r="IT29" s="618"/>
      <c r="IU29" s="618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618" t="s">
        <v>109</v>
      </c>
      <c r="JC29" s="618"/>
      <c r="JD29" s="618"/>
      <c r="JE29" s="618"/>
      <c r="JF29" s="618"/>
      <c r="JG29" s="618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618" t="s">
        <v>109</v>
      </c>
      <c r="KI29" s="618"/>
      <c r="KJ29" s="618"/>
      <c r="KK29" s="618"/>
      <c r="KL29" s="618"/>
      <c r="KM29" s="618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618" t="s">
        <v>109</v>
      </c>
      <c r="KW29" s="618"/>
      <c r="KX29" s="618"/>
      <c r="KY29" s="618"/>
      <c r="KZ29" s="618"/>
      <c r="LA29" s="618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618" t="s">
        <v>109</v>
      </c>
      <c r="LJ29" s="618"/>
      <c r="LK29" s="618"/>
      <c r="LL29" s="618"/>
      <c r="LM29" s="618"/>
      <c r="LN29" s="618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618" t="s">
        <v>109</v>
      </c>
      <c r="MI29" s="618"/>
      <c r="MJ29" s="618"/>
      <c r="MK29" s="618"/>
      <c r="ML29" s="618"/>
      <c r="MM29" s="618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618" t="s">
        <v>109</v>
      </c>
      <c r="NH29" s="618"/>
      <c r="NI29" s="618"/>
      <c r="NJ29" s="618"/>
      <c r="NK29" s="618"/>
      <c r="NL29" s="618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618" t="s">
        <v>53</v>
      </c>
      <c r="D30" s="618"/>
      <c r="E30" s="618"/>
      <c r="F30" s="618"/>
      <c r="G30" s="618"/>
      <c r="H30" s="618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18" t="s">
        <v>53</v>
      </c>
      <c r="Q30" s="618"/>
      <c r="R30" s="618"/>
      <c r="S30" s="618"/>
      <c r="T30" s="618"/>
      <c r="U30" s="618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18" t="s">
        <v>53</v>
      </c>
      <c r="AI30" s="618"/>
      <c r="AJ30" s="618"/>
      <c r="AK30" s="618"/>
      <c r="AL30" s="618"/>
      <c r="AM30" s="618"/>
      <c r="AN30" s="13"/>
      <c r="AO30" s="19"/>
      <c r="AP30" s="23">
        <f t="shared" si="12"/>
        <v>0</v>
      </c>
      <c r="AQ30" s="19">
        <f t="shared" si="13"/>
        <v>0</v>
      </c>
      <c r="AS30" s="618" t="s">
        <v>53</v>
      </c>
      <c r="AT30" s="618"/>
      <c r="AU30" s="618"/>
      <c r="AV30" s="618"/>
      <c r="AW30" s="618"/>
      <c r="AX30" s="618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18" t="s">
        <v>53</v>
      </c>
      <c r="BH30" s="618"/>
      <c r="BI30" s="618"/>
      <c r="BJ30" s="618"/>
      <c r="BK30" s="618"/>
      <c r="BL30" s="618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18" t="s">
        <v>53</v>
      </c>
      <c r="BT30" s="618"/>
      <c r="BU30" s="618"/>
      <c r="BV30" s="618"/>
      <c r="BW30" s="618"/>
      <c r="BX30" s="618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18" t="s">
        <v>53</v>
      </c>
      <c r="CM30" s="618"/>
      <c r="CN30" s="618"/>
      <c r="CO30" s="618"/>
      <c r="CP30" s="618"/>
      <c r="CQ30" s="618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18" t="s">
        <v>53</v>
      </c>
      <c r="DE30" s="618"/>
      <c r="DF30" s="618"/>
      <c r="DG30" s="618"/>
      <c r="DH30" s="618"/>
      <c r="DI30" s="618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18" t="s">
        <v>53</v>
      </c>
      <c r="DY30" s="618"/>
      <c r="DZ30" s="618"/>
      <c r="EA30" s="618"/>
      <c r="EB30" s="618"/>
      <c r="EC30" s="618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18" t="s">
        <v>53</v>
      </c>
      <c r="ES30" s="618"/>
      <c r="ET30" s="618"/>
      <c r="EU30" s="618"/>
      <c r="EV30" s="618"/>
      <c r="EW30" s="618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18" t="s">
        <v>53</v>
      </c>
      <c r="FX30" s="618"/>
      <c r="FY30" s="618"/>
      <c r="FZ30" s="618"/>
      <c r="GA30" s="618"/>
      <c r="GB30" s="618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18" t="s">
        <v>53</v>
      </c>
      <c r="GU30" s="618"/>
      <c r="GV30" s="618"/>
      <c r="GW30" s="618"/>
      <c r="GX30" s="618"/>
      <c r="GY30" s="618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18" t="s">
        <v>53</v>
      </c>
      <c r="HP30" s="618"/>
      <c r="HQ30" s="618"/>
      <c r="HR30" s="618"/>
      <c r="HS30" s="618"/>
      <c r="HT30" s="618"/>
      <c r="HU30" s="1">
        <v>29</v>
      </c>
      <c r="HV30" s="19"/>
      <c r="HW30" s="30">
        <f t="shared" si="33"/>
        <v>0</v>
      </c>
      <c r="HX30" s="28">
        <f t="shared" si="0"/>
        <v>0</v>
      </c>
      <c r="HZ30" s="618" t="s">
        <v>53</v>
      </c>
      <c r="IA30" s="618"/>
      <c r="IB30" s="618"/>
      <c r="IC30" s="618"/>
      <c r="ID30" s="618"/>
      <c r="IE30" s="618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18" t="s">
        <v>53</v>
      </c>
      <c r="IQ30" s="618"/>
      <c r="IR30" s="618"/>
      <c r="IS30" s="618"/>
      <c r="IT30" s="618"/>
      <c r="IU30" s="618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18" t="s">
        <v>53</v>
      </c>
      <c r="JC30" s="618"/>
      <c r="JD30" s="618"/>
      <c r="JE30" s="618"/>
      <c r="JF30" s="618"/>
      <c r="JG30" s="618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18" t="s">
        <v>53</v>
      </c>
      <c r="KI30" s="618"/>
      <c r="KJ30" s="618"/>
      <c r="KK30" s="618"/>
      <c r="KL30" s="618"/>
      <c r="KM30" s="618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18" t="s">
        <v>53</v>
      </c>
      <c r="KW30" s="618"/>
      <c r="KX30" s="618"/>
      <c r="KY30" s="618"/>
      <c r="KZ30" s="618"/>
      <c r="LA30" s="618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18" t="s">
        <v>53</v>
      </c>
      <c r="LJ30" s="618"/>
      <c r="LK30" s="618"/>
      <c r="LL30" s="618"/>
      <c r="LM30" s="618"/>
      <c r="LN30" s="618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18" t="s">
        <v>53</v>
      </c>
      <c r="MI30" s="618"/>
      <c r="MJ30" s="618"/>
      <c r="MK30" s="618"/>
      <c r="ML30" s="618"/>
      <c r="MM30" s="618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18" t="s">
        <v>53</v>
      </c>
      <c r="NH30" s="618"/>
      <c r="NI30" s="618"/>
      <c r="NJ30" s="618"/>
      <c r="NK30" s="618"/>
      <c r="NL30" s="618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656" t="s">
        <v>14</v>
      </c>
      <c r="D31" s="656"/>
      <c r="E31" s="656"/>
      <c r="F31" s="656"/>
      <c r="G31" s="656"/>
      <c r="H31" s="656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56" t="s">
        <v>14</v>
      </c>
      <c r="Q31" s="656"/>
      <c r="R31" s="656"/>
      <c r="S31" s="656"/>
      <c r="T31" s="656"/>
      <c r="U31" s="656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56" t="s">
        <v>14</v>
      </c>
      <c r="AI31" s="656"/>
      <c r="AJ31" s="656"/>
      <c r="AK31" s="656"/>
      <c r="AL31" s="656"/>
      <c r="AM31" s="656"/>
      <c r="AN31" s="13"/>
      <c r="AO31" s="19"/>
      <c r="AP31" s="23">
        <f t="shared" si="12"/>
        <v>0</v>
      </c>
      <c r="AQ31" s="19">
        <f t="shared" si="13"/>
        <v>0</v>
      </c>
      <c r="AS31" s="731" t="s">
        <v>14</v>
      </c>
      <c r="AT31" s="731"/>
      <c r="AU31" s="731"/>
      <c r="AV31" s="731"/>
      <c r="AW31" s="731"/>
      <c r="AX31" s="731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31" t="s">
        <v>14</v>
      </c>
      <c r="BH31" s="731"/>
      <c r="BI31" s="731"/>
      <c r="BJ31" s="731"/>
      <c r="BK31" s="731"/>
      <c r="BL31" s="731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31" t="s">
        <v>14</v>
      </c>
      <c r="BT31" s="731"/>
      <c r="BU31" s="731"/>
      <c r="BV31" s="731"/>
      <c r="BW31" s="731"/>
      <c r="BX31" s="731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31" t="s">
        <v>14</v>
      </c>
      <c r="CM31" s="731"/>
      <c r="CN31" s="731"/>
      <c r="CO31" s="731"/>
      <c r="CP31" s="731"/>
      <c r="CQ31" s="731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31" t="s">
        <v>14</v>
      </c>
      <c r="DE31" s="731"/>
      <c r="DF31" s="731"/>
      <c r="DG31" s="731"/>
      <c r="DH31" s="731"/>
      <c r="DI31" s="731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31" t="s">
        <v>14</v>
      </c>
      <c r="DY31" s="731"/>
      <c r="DZ31" s="731"/>
      <c r="EA31" s="731"/>
      <c r="EB31" s="731"/>
      <c r="EC31" s="731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31" t="s">
        <v>14</v>
      </c>
      <c r="ES31" s="731"/>
      <c r="ET31" s="731"/>
      <c r="EU31" s="731"/>
      <c r="EV31" s="731"/>
      <c r="EW31" s="731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31" t="s">
        <v>14</v>
      </c>
      <c r="FX31" s="731"/>
      <c r="FY31" s="731"/>
      <c r="FZ31" s="731"/>
      <c r="GA31" s="731"/>
      <c r="GB31" s="731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31" t="s">
        <v>14</v>
      </c>
      <c r="GU31" s="731"/>
      <c r="GV31" s="731"/>
      <c r="GW31" s="731"/>
      <c r="GX31" s="731"/>
      <c r="GY31" s="731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31" t="s">
        <v>14</v>
      </c>
      <c r="HP31" s="731"/>
      <c r="HQ31" s="731"/>
      <c r="HR31" s="731"/>
      <c r="HS31" s="731"/>
      <c r="HT31" s="731"/>
      <c r="HU31" s="28">
        <v>95</v>
      </c>
      <c r="HV31" s="28"/>
      <c r="HW31" s="30">
        <f t="shared" si="33"/>
        <v>0</v>
      </c>
      <c r="HX31" s="28">
        <f t="shared" si="0"/>
        <v>0</v>
      </c>
      <c r="HZ31" s="731" t="s">
        <v>14</v>
      </c>
      <c r="IA31" s="731"/>
      <c r="IB31" s="731"/>
      <c r="IC31" s="731"/>
      <c r="ID31" s="731"/>
      <c r="IE31" s="731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31" t="s">
        <v>14</v>
      </c>
      <c r="IQ31" s="731"/>
      <c r="IR31" s="731"/>
      <c r="IS31" s="731"/>
      <c r="IT31" s="731"/>
      <c r="IU31" s="731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31" t="s">
        <v>14</v>
      </c>
      <c r="JC31" s="731"/>
      <c r="JD31" s="731"/>
      <c r="JE31" s="731"/>
      <c r="JF31" s="731"/>
      <c r="JG31" s="731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31" t="s">
        <v>14</v>
      </c>
      <c r="KI31" s="731"/>
      <c r="KJ31" s="731"/>
      <c r="KK31" s="731"/>
      <c r="KL31" s="731"/>
      <c r="KM31" s="731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31" t="s">
        <v>14</v>
      </c>
      <c r="KW31" s="731"/>
      <c r="KX31" s="731"/>
      <c r="KY31" s="731"/>
      <c r="KZ31" s="731"/>
      <c r="LA31" s="731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31" t="s">
        <v>14</v>
      </c>
      <c r="LJ31" s="731"/>
      <c r="LK31" s="731"/>
      <c r="LL31" s="731"/>
      <c r="LM31" s="731"/>
      <c r="LN31" s="731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31" t="s">
        <v>14</v>
      </c>
      <c r="MI31" s="731"/>
      <c r="MJ31" s="731"/>
      <c r="MK31" s="731"/>
      <c r="ML31" s="731"/>
      <c r="MM31" s="731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31" t="s">
        <v>14</v>
      </c>
      <c r="NH31" s="731"/>
      <c r="NI31" s="731"/>
      <c r="NJ31" s="731"/>
      <c r="NK31" s="731"/>
      <c r="NL31" s="731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656" t="s">
        <v>15</v>
      </c>
      <c r="D32" s="656"/>
      <c r="E32" s="656"/>
      <c r="F32" s="656"/>
      <c r="G32" s="656"/>
      <c r="H32" s="656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56" t="s">
        <v>15</v>
      </c>
      <c r="Q32" s="656"/>
      <c r="R32" s="656"/>
      <c r="S32" s="656"/>
      <c r="T32" s="656"/>
      <c r="U32" s="656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56" t="s">
        <v>15</v>
      </c>
      <c r="AI32" s="656"/>
      <c r="AJ32" s="656"/>
      <c r="AK32" s="656"/>
      <c r="AL32" s="656"/>
      <c r="AM32" s="656"/>
      <c r="AN32" s="13"/>
      <c r="AO32" s="19"/>
      <c r="AP32" s="23">
        <f t="shared" si="12"/>
        <v>0</v>
      </c>
      <c r="AQ32" s="19">
        <f t="shared" si="13"/>
        <v>0</v>
      </c>
      <c r="AS32" s="656" t="s">
        <v>15</v>
      </c>
      <c r="AT32" s="656"/>
      <c r="AU32" s="656"/>
      <c r="AV32" s="656"/>
      <c r="AW32" s="656"/>
      <c r="AX32" s="656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56" t="s">
        <v>15</v>
      </c>
      <c r="BH32" s="656"/>
      <c r="BI32" s="656"/>
      <c r="BJ32" s="656"/>
      <c r="BK32" s="656"/>
      <c r="BL32" s="656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56" t="s">
        <v>15</v>
      </c>
      <c r="BT32" s="656"/>
      <c r="BU32" s="656"/>
      <c r="BV32" s="656"/>
      <c r="BW32" s="656"/>
      <c r="BX32" s="656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56" t="s">
        <v>15</v>
      </c>
      <c r="CM32" s="656"/>
      <c r="CN32" s="656"/>
      <c r="CO32" s="656"/>
      <c r="CP32" s="656"/>
      <c r="CQ32" s="656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56" t="s">
        <v>15</v>
      </c>
      <c r="DE32" s="656"/>
      <c r="DF32" s="656"/>
      <c r="DG32" s="656"/>
      <c r="DH32" s="656"/>
      <c r="DI32" s="656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56" t="s">
        <v>15</v>
      </c>
      <c r="DY32" s="656"/>
      <c r="DZ32" s="656"/>
      <c r="EA32" s="656"/>
      <c r="EB32" s="656"/>
      <c r="EC32" s="656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56" t="s">
        <v>15</v>
      </c>
      <c r="ES32" s="656"/>
      <c r="ET32" s="656"/>
      <c r="EU32" s="656"/>
      <c r="EV32" s="656"/>
      <c r="EW32" s="656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56" t="s">
        <v>15</v>
      </c>
      <c r="FX32" s="656"/>
      <c r="FY32" s="656"/>
      <c r="FZ32" s="656"/>
      <c r="GA32" s="656"/>
      <c r="GB32" s="656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56" t="s">
        <v>15</v>
      </c>
      <c r="GU32" s="656"/>
      <c r="GV32" s="656"/>
      <c r="GW32" s="656"/>
      <c r="GX32" s="656"/>
      <c r="GY32" s="656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56" t="s">
        <v>15</v>
      </c>
      <c r="HP32" s="656"/>
      <c r="HQ32" s="656"/>
      <c r="HR32" s="656"/>
      <c r="HS32" s="656"/>
      <c r="HT32" s="656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56" t="s">
        <v>15</v>
      </c>
      <c r="IA32" s="656"/>
      <c r="IB32" s="656"/>
      <c r="IC32" s="656"/>
      <c r="ID32" s="656"/>
      <c r="IE32" s="656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56" t="s">
        <v>15</v>
      </c>
      <c r="IQ32" s="656"/>
      <c r="IR32" s="656"/>
      <c r="IS32" s="656"/>
      <c r="IT32" s="656"/>
      <c r="IU32" s="656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56" t="s">
        <v>15</v>
      </c>
      <c r="JC32" s="656"/>
      <c r="JD32" s="656"/>
      <c r="JE32" s="656"/>
      <c r="JF32" s="656"/>
      <c r="JG32" s="656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56" t="s">
        <v>15</v>
      </c>
      <c r="KI32" s="656"/>
      <c r="KJ32" s="656"/>
      <c r="KK32" s="656"/>
      <c r="KL32" s="656"/>
      <c r="KM32" s="656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56" t="s">
        <v>15</v>
      </c>
      <c r="KW32" s="656"/>
      <c r="KX32" s="656"/>
      <c r="KY32" s="656"/>
      <c r="KZ32" s="656"/>
      <c r="LA32" s="656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56" t="s">
        <v>15</v>
      </c>
      <c r="LJ32" s="656"/>
      <c r="LK32" s="656"/>
      <c r="LL32" s="656"/>
      <c r="LM32" s="656"/>
      <c r="LN32" s="656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56" t="s">
        <v>15</v>
      </c>
      <c r="MI32" s="656"/>
      <c r="MJ32" s="656"/>
      <c r="MK32" s="656"/>
      <c r="ML32" s="656"/>
      <c r="MM32" s="656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56" t="s">
        <v>15</v>
      </c>
      <c r="NH32" s="656"/>
      <c r="NI32" s="656"/>
      <c r="NJ32" s="656"/>
      <c r="NK32" s="656"/>
      <c r="NL32" s="656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656" t="s">
        <v>16</v>
      </c>
      <c r="D33" s="656"/>
      <c r="E33" s="656"/>
      <c r="F33" s="656"/>
      <c r="G33" s="656"/>
      <c r="H33" s="656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56" t="s">
        <v>16</v>
      </c>
      <c r="Q33" s="656"/>
      <c r="R33" s="656"/>
      <c r="S33" s="656"/>
      <c r="T33" s="656"/>
      <c r="U33" s="656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56" t="s">
        <v>16</v>
      </c>
      <c r="AI33" s="656"/>
      <c r="AJ33" s="656"/>
      <c r="AK33" s="656"/>
      <c r="AL33" s="656"/>
      <c r="AM33" s="656"/>
      <c r="AN33" s="13"/>
      <c r="AO33" s="19"/>
      <c r="AP33" s="23">
        <f t="shared" si="12"/>
        <v>0</v>
      </c>
      <c r="AQ33" s="19">
        <f t="shared" si="13"/>
        <v>0</v>
      </c>
      <c r="AS33" s="731" t="s">
        <v>16</v>
      </c>
      <c r="AT33" s="731"/>
      <c r="AU33" s="731"/>
      <c r="AV33" s="731"/>
      <c r="AW33" s="731"/>
      <c r="AX33" s="731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31" t="s">
        <v>16</v>
      </c>
      <c r="BH33" s="731"/>
      <c r="BI33" s="731"/>
      <c r="BJ33" s="731"/>
      <c r="BK33" s="731"/>
      <c r="BL33" s="731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31" t="s">
        <v>16</v>
      </c>
      <c r="BT33" s="731"/>
      <c r="BU33" s="731"/>
      <c r="BV33" s="731"/>
      <c r="BW33" s="731"/>
      <c r="BX33" s="731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31" t="s">
        <v>16</v>
      </c>
      <c r="CM33" s="731"/>
      <c r="CN33" s="731"/>
      <c r="CO33" s="731"/>
      <c r="CP33" s="731"/>
      <c r="CQ33" s="731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31" t="s">
        <v>16</v>
      </c>
      <c r="DE33" s="731"/>
      <c r="DF33" s="731"/>
      <c r="DG33" s="731"/>
      <c r="DH33" s="731"/>
      <c r="DI33" s="731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31" t="s">
        <v>16</v>
      </c>
      <c r="DY33" s="731"/>
      <c r="DZ33" s="731"/>
      <c r="EA33" s="731"/>
      <c r="EB33" s="731"/>
      <c r="EC33" s="731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31" t="s">
        <v>16</v>
      </c>
      <c r="ES33" s="731"/>
      <c r="ET33" s="731"/>
      <c r="EU33" s="731"/>
      <c r="EV33" s="731"/>
      <c r="EW33" s="731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31" t="s">
        <v>16</v>
      </c>
      <c r="FX33" s="731"/>
      <c r="FY33" s="731"/>
      <c r="FZ33" s="731"/>
      <c r="GA33" s="731"/>
      <c r="GB33" s="731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31" t="s">
        <v>16</v>
      </c>
      <c r="GU33" s="731"/>
      <c r="GV33" s="731"/>
      <c r="GW33" s="731"/>
      <c r="GX33" s="731"/>
      <c r="GY33" s="731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31" t="s">
        <v>16</v>
      </c>
      <c r="HP33" s="731"/>
      <c r="HQ33" s="731"/>
      <c r="HR33" s="731"/>
      <c r="HS33" s="731"/>
      <c r="HT33" s="731"/>
      <c r="HU33" s="28"/>
      <c r="HV33" s="28"/>
      <c r="HW33" s="30">
        <f t="shared" si="33"/>
        <v>0</v>
      </c>
      <c r="HX33" s="28">
        <f t="shared" si="0"/>
        <v>0</v>
      </c>
      <c r="HZ33" s="731" t="s">
        <v>16</v>
      </c>
      <c r="IA33" s="731"/>
      <c r="IB33" s="731"/>
      <c r="IC33" s="731"/>
      <c r="ID33" s="731"/>
      <c r="IE33" s="731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31" t="s">
        <v>16</v>
      </c>
      <c r="IQ33" s="731"/>
      <c r="IR33" s="731"/>
      <c r="IS33" s="731"/>
      <c r="IT33" s="731"/>
      <c r="IU33" s="731"/>
      <c r="IV33" s="28"/>
      <c r="IW33" s="28"/>
      <c r="IX33" s="30"/>
      <c r="IY33" s="30">
        <f t="shared" si="2"/>
        <v>0</v>
      </c>
      <c r="IZ33" s="28">
        <f t="shared" si="3"/>
        <v>0</v>
      </c>
      <c r="JB33" s="731" t="s">
        <v>16</v>
      </c>
      <c r="JC33" s="731"/>
      <c r="JD33" s="731"/>
      <c r="JE33" s="731"/>
      <c r="JF33" s="731"/>
      <c r="JG33" s="731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31" t="s">
        <v>16</v>
      </c>
      <c r="KI33" s="731"/>
      <c r="KJ33" s="731"/>
      <c r="KK33" s="731"/>
      <c r="KL33" s="731"/>
      <c r="KM33" s="731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31" t="s">
        <v>16</v>
      </c>
      <c r="KW33" s="731"/>
      <c r="KX33" s="731"/>
      <c r="KY33" s="731"/>
      <c r="KZ33" s="731"/>
      <c r="LA33" s="731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31" t="s">
        <v>16</v>
      </c>
      <c r="LJ33" s="731"/>
      <c r="LK33" s="731"/>
      <c r="LL33" s="731"/>
      <c r="LM33" s="731"/>
      <c r="LN33" s="731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31" t="s">
        <v>16</v>
      </c>
      <c r="MI33" s="731"/>
      <c r="MJ33" s="731"/>
      <c r="MK33" s="731"/>
      <c r="ML33" s="731"/>
      <c r="MM33" s="731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31" t="s">
        <v>16</v>
      </c>
      <c r="NH33" s="731"/>
      <c r="NI33" s="731"/>
      <c r="NJ33" s="731"/>
      <c r="NK33" s="731"/>
      <c r="NL33" s="731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656" t="s">
        <v>54</v>
      </c>
      <c r="D34" s="656"/>
      <c r="E34" s="656"/>
      <c r="F34" s="656"/>
      <c r="G34" s="656"/>
      <c r="H34" s="656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56" t="s">
        <v>54</v>
      </c>
      <c r="Q34" s="656"/>
      <c r="R34" s="656"/>
      <c r="S34" s="656"/>
      <c r="T34" s="656"/>
      <c r="U34" s="656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56" t="s">
        <v>54</v>
      </c>
      <c r="AI34" s="656"/>
      <c r="AJ34" s="656"/>
      <c r="AK34" s="656"/>
      <c r="AL34" s="656"/>
      <c r="AM34" s="656"/>
      <c r="AN34" s="13"/>
      <c r="AO34" s="19"/>
      <c r="AP34" s="23">
        <f t="shared" si="12"/>
        <v>0</v>
      </c>
      <c r="AQ34" s="19">
        <f t="shared" si="13"/>
        <v>0</v>
      </c>
      <c r="AS34" s="656" t="s">
        <v>54</v>
      </c>
      <c r="AT34" s="656"/>
      <c r="AU34" s="656"/>
      <c r="AV34" s="656"/>
      <c r="AW34" s="656"/>
      <c r="AX34" s="656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56" t="s">
        <v>54</v>
      </c>
      <c r="BH34" s="656"/>
      <c r="BI34" s="656"/>
      <c r="BJ34" s="656"/>
      <c r="BK34" s="656"/>
      <c r="BL34" s="656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56" t="s">
        <v>54</v>
      </c>
      <c r="BT34" s="656"/>
      <c r="BU34" s="656"/>
      <c r="BV34" s="656"/>
      <c r="BW34" s="656"/>
      <c r="BX34" s="656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56" t="s">
        <v>54</v>
      </c>
      <c r="CM34" s="656"/>
      <c r="CN34" s="656"/>
      <c r="CO34" s="656"/>
      <c r="CP34" s="656"/>
      <c r="CQ34" s="656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56" t="s">
        <v>54</v>
      </c>
      <c r="DE34" s="656"/>
      <c r="DF34" s="656"/>
      <c r="DG34" s="656"/>
      <c r="DH34" s="656"/>
      <c r="DI34" s="656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56" t="s">
        <v>54</v>
      </c>
      <c r="DY34" s="656"/>
      <c r="DZ34" s="656"/>
      <c r="EA34" s="656"/>
      <c r="EB34" s="656"/>
      <c r="EC34" s="656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56" t="s">
        <v>54</v>
      </c>
      <c r="ES34" s="656"/>
      <c r="ET34" s="656"/>
      <c r="EU34" s="656"/>
      <c r="EV34" s="656"/>
      <c r="EW34" s="656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56" t="s">
        <v>54</v>
      </c>
      <c r="FX34" s="656"/>
      <c r="FY34" s="656"/>
      <c r="FZ34" s="656"/>
      <c r="GA34" s="656"/>
      <c r="GB34" s="656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56" t="s">
        <v>54</v>
      </c>
      <c r="GU34" s="656"/>
      <c r="GV34" s="656"/>
      <c r="GW34" s="656"/>
      <c r="GX34" s="656"/>
      <c r="GY34" s="656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56" t="s">
        <v>54</v>
      </c>
      <c r="HP34" s="656"/>
      <c r="HQ34" s="656"/>
      <c r="HR34" s="656"/>
      <c r="HS34" s="656"/>
      <c r="HT34" s="656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56" t="s">
        <v>54</v>
      </c>
      <c r="IA34" s="656"/>
      <c r="IB34" s="656"/>
      <c r="IC34" s="656"/>
      <c r="ID34" s="656"/>
      <c r="IE34" s="656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56" t="s">
        <v>54</v>
      </c>
      <c r="IQ34" s="656"/>
      <c r="IR34" s="656"/>
      <c r="IS34" s="656"/>
      <c r="IT34" s="656"/>
      <c r="IU34" s="656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56" t="s">
        <v>310</v>
      </c>
      <c r="JC34" s="656"/>
      <c r="JD34" s="656"/>
      <c r="JE34" s="656"/>
      <c r="JF34" s="656"/>
      <c r="JG34" s="656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56" t="s">
        <v>310</v>
      </c>
      <c r="KI34" s="656"/>
      <c r="KJ34" s="656"/>
      <c r="KK34" s="656"/>
      <c r="KL34" s="656"/>
      <c r="KM34" s="656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56" t="s">
        <v>310</v>
      </c>
      <c r="KW34" s="656"/>
      <c r="KX34" s="656"/>
      <c r="KY34" s="656"/>
      <c r="KZ34" s="656"/>
      <c r="LA34" s="656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56" t="s">
        <v>310</v>
      </c>
      <c r="LJ34" s="656"/>
      <c r="LK34" s="656"/>
      <c r="LL34" s="656"/>
      <c r="LM34" s="656"/>
      <c r="LN34" s="656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56" t="s">
        <v>310</v>
      </c>
      <c r="MI34" s="656"/>
      <c r="MJ34" s="656"/>
      <c r="MK34" s="656"/>
      <c r="ML34" s="656"/>
      <c r="MM34" s="656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56" t="s">
        <v>310</v>
      </c>
      <c r="NH34" s="656"/>
      <c r="NI34" s="656"/>
      <c r="NJ34" s="656"/>
      <c r="NK34" s="656"/>
      <c r="NL34" s="656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656" t="s">
        <v>17</v>
      </c>
      <c r="D35" s="656"/>
      <c r="E35" s="656"/>
      <c r="F35" s="656"/>
      <c r="G35" s="656"/>
      <c r="H35" s="656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56" t="s">
        <v>17</v>
      </c>
      <c r="Q35" s="656"/>
      <c r="R35" s="656"/>
      <c r="S35" s="656"/>
      <c r="T35" s="656"/>
      <c r="U35" s="656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56" t="s">
        <v>17</v>
      </c>
      <c r="AI35" s="656"/>
      <c r="AJ35" s="656"/>
      <c r="AK35" s="656"/>
      <c r="AL35" s="656"/>
      <c r="AM35" s="656"/>
      <c r="AN35" s="13"/>
      <c r="AO35" s="19"/>
      <c r="AP35" s="23">
        <f t="shared" si="12"/>
        <v>0</v>
      </c>
      <c r="AQ35" s="19">
        <f t="shared" si="13"/>
        <v>0</v>
      </c>
      <c r="AS35" s="731" t="s">
        <v>17</v>
      </c>
      <c r="AT35" s="731"/>
      <c r="AU35" s="731"/>
      <c r="AV35" s="731"/>
      <c r="AW35" s="731"/>
      <c r="AX35" s="731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31" t="s">
        <v>17</v>
      </c>
      <c r="BH35" s="731"/>
      <c r="BI35" s="731"/>
      <c r="BJ35" s="731"/>
      <c r="BK35" s="731"/>
      <c r="BL35" s="731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31" t="s">
        <v>17</v>
      </c>
      <c r="BT35" s="731"/>
      <c r="BU35" s="731"/>
      <c r="BV35" s="731"/>
      <c r="BW35" s="731"/>
      <c r="BX35" s="731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31" t="s">
        <v>17</v>
      </c>
      <c r="CM35" s="731"/>
      <c r="CN35" s="731"/>
      <c r="CO35" s="731"/>
      <c r="CP35" s="731"/>
      <c r="CQ35" s="731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31" t="s">
        <v>17</v>
      </c>
      <c r="DE35" s="731"/>
      <c r="DF35" s="731"/>
      <c r="DG35" s="731"/>
      <c r="DH35" s="731"/>
      <c r="DI35" s="731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31" t="s">
        <v>17</v>
      </c>
      <c r="DY35" s="731"/>
      <c r="DZ35" s="731"/>
      <c r="EA35" s="731"/>
      <c r="EB35" s="731"/>
      <c r="EC35" s="731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31" t="s">
        <v>17</v>
      </c>
      <c r="ES35" s="731"/>
      <c r="ET35" s="731"/>
      <c r="EU35" s="731"/>
      <c r="EV35" s="731"/>
      <c r="EW35" s="731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31" t="s">
        <v>17</v>
      </c>
      <c r="FX35" s="731"/>
      <c r="FY35" s="731"/>
      <c r="FZ35" s="731"/>
      <c r="GA35" s="731"/>
      <c r="GB35" s="731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31" t="s">
        <v>17</v>
      </c>
      <c r="GU35" s="731"/>
      <c r="GV35" s="731"/>
      <c r="GW35" s="731"/>
      <c r="GX35" s="731"/>
      <c r="GY35" s="731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31" t="s">
        <v>17</v>
      </c>
      <c r="HP35" s="731"/>
      <c r="HQ35" s="731"/>
      <c r="HR35" s="731"/>
      <c r="HS35" s="731"/>
      <c r="HT35" s="731"/>
      <c r="HU35" s="28"/>
      <c r="HV35" s="197"/>
      <c r="HW35" s="30">
        <f t="shared" si="33"/>
        <v>0</v>
      </c>
      <c r="HX35" s="28">
        <f t="shared" si="0"/>
        <v>0</v>
      </c>
      <c r="HZ35" s="731" t="s">
        <v>17</v>
      </c>
      <c r="IA35" s="731"/>
      <c r="IB35" s="731"/>
      <c r="IC35" s="731"/>
      <c r="ID35" s="731"/>
      <c r="IE35" s="731"/>
      <c r="IF35" s="28"/>
      <c r="IG35" s="197"/>
      <c r="IH35" s="263"/>
      <c r="II35" s="263"/>
      <c r="IJ35" s="263"/>
      <c r="IK35" s="263"/>
      <c r="IL35" s="263"/>
      <c r="IM35" s="30">
        <f t="shared" si="41"/>
        <v>0</v>
      </c>
      <c r="IN35" s="28">
        <f t="shared" si="1"/>
        <v>0</v>
      </c>
      <c r="IP35" s="731" t="s">
        <v>17</v>
      </c>
      <c r="IQ35" s="731"/>
      <c r="IR35" s="731"/>
      <c r="IS35" s="731"/>
      <c r="IT35" s="731"/>
      <c r="IU35" s="731"/>
      <c r="IV35" s="28"/>
      <c r="IW35" s="197"/>
      <c r="IX35" s="263"/>
      <c r="IY35" s="30">
        <f t="shared" si="2"/>
        <v>0</v>
      </c>
      <c r="IZ35" s="28">
        <f t="shared" si="3"/>
        <v>0</v>
      </c>
      <c r="JB35" s="731" t="s">
        <v>17</v>
      </c>
      <c r="JC35" s="731"/>
      <c r="JD35" s="731"/>
      <c r="JE35" s="731"/>
      <c r="JF35" s="731"/>
      <c r="JG35" s="731"/>
      <c r="JH35" s="28">
        <v>100</v>
      </c>
      <c r="JI35" s="197"/>
      <c r="JJ35" s="263"/>
      <c r="JK35" s="263"/>
      <c r="JL35" s="263"/>
      <c r="JM35" s="263"/>
      <c r="JN35" s="263"/>
      <c r="JO35" s="263"/>
      <c r="JP35" s="263"/>
      <c r="JQ35" s="263"/>
      <c r="JR35" s="263"/>
      <c r="JS35" s="263"/>
      <c r="JT35" s="263"/>
      <c r="JU35" s="263"/>
      <c r="JV35" s="263"/>
      <c r="JW35" s="263"/>
      <c r="JX35" s="263"/>
      <c r="JY35" s="263"/>
      <c r="JZ35" s="263"/>
      <c r="KA35" s="263"/>
      <c r="KB35" s="263"/>
      <c r="KC35" s="263"/>
      <c r="KD35" s="263"/>
      <c r="KE35" s="30">
        <f t="shared" si="34"/>
        <v>0</v>
      </c>
      <c r="KF35" s="28">
        <f t="shared" si="42"/>
        <v>0</v>
      </c>
      <c r="KH35" s="731" t="s">
        <v>17</v>
      </c>
      <c r="KI35" s="731"/>
      <c r="KJ35" s="731"/>
      <c r="KK35" s="731"/>
      <c r="KL35" s="731"/>
      <c r="KM35" s="731"/>
      <c r="KN35" s="28">
        <v>100</v>
      </c>
      <c r="KO35" s="197"/>
      <c r="KP35" s="263"/>
      <c r="KQ35" s="263"/>
      <c r="KR35" s="263"/>
      <c r="KS35" s="30">
        <f t="shared" si="4"/>
        <v>0</v>
      </c>
      <c r="KT35" s="28">
        <f t="shared" si="5"/>
        <v>0</v>
      </c>
      <c r="KV35" s="731" t="s">
        <v>17</v>
      </c>
      <c r="KW35" s="731"/>
      <c r="KX35" s="731"/>
      <c r="KY35" s="731"/>
      <c r="KZ35" s="731"/>
      <c r="LA35" s="731"/>
      <c r="LB35" s="28">
        <v>100</v>
      </c>
      <c r="LC35" s="197"/>
      <c r="LD35" s="263"/>
      <c r="LE35" s="263"/>
      <c r="LF35" s="30">
        <f t="shared" si="6"/>
        <v>0</v>
      </c>
      <c r="LG35" s="28">
        <f t="shared" si="7"/>
        <v>0</v>
      </c>
      <c r="LI35" s="731" t="s">
        <v>17</v>
      </c>
      <c r="LJ35" s="731"/>
      <c r="LK35" s="731"/>
      <c r="LL35" s="731"/>
      <c r="LM35" s="731"/>
      <c r="LN35" s="731"/>
      <c r="LO35" s="28">
        <v>100</v>
      </c>
      <c r="LP35" s="197"/>
      <c r="LQ35" s="263"/>
      <c r="LR35" s="263"/>
      <c r="LS35" s="263"/>
      <c r="LT35" s="263"/>
      <c r="LU35" s="263"/>
      <c r="LV35" s="263"/>
      <c r="LW35" s="263"/>
      <c r="LX35" s="263"/>
      <c r="LY35" s="263"/>
      <c r="LZ35" s="263"/>
      <c r="MA35" s="263"/>
      <c r="MB35" s="263"/>
      <c r="MC35" s="263"/>
      <c r="MD35" s="263"/>
      <c r="ME35" s="30">
        <f t="shared" si="35"/>
        <v>0</v>
      </c>
      <c r="MF35" s="28">
        <f t="shared" si="8"/>
        <v>0</v>
      </c>
      <c r="MH35" s="731" t="s">
        <v>17</v>
      </c>
      <c r="MI35" s="731"/>
      <c r="MJ35" s="731"/>
      <c r="MK35" s="731"/>
      <c r="ML35" s="731"/>
      <c r="MM35" s="731"/>
      <c r="MN35" s="28">
        <v>100</v>
      </c>
      <c r="MO35" s="197"/>
      <c r="MP35" s="263"/>
      <c r="MQ35" s="263"/>
      <c r="MR35" s="263"/>
      <c r="MS35" s="263"/>
      <c r="MT35" s="263"/>
      <c r="MU35" s="263"/>
      <c r="MV35" s="263"/>
      <c r="MW35" s="263"/>
      <c r="MX35" s="263"/>
      <c r="MY35" s="263"/>
      <c r="MZ35" s="263"/>
      <c r="NA35" s="263"/>
      <c r="NB35" s="263"/>
      <c r="NC35" s="263"/>
      <c r="ND35" s="30">
        <f t="shared" si="36"/>
        <v>0</v>
      </c>
      <c r="NE35" s="28">
        <f t="shared" si="37"/>
        <v>0</v>
      </c>
      <c r="NG35" s="731" t="s">
        <v>17</v>
      </c>
      <c r="NH35" s="731"/>
      <c r="NI35" s="731"/>
      <c r="NJ35" s="731"/>
      <c r="NK35" s="731"/>
      <c r="NL35" s="731"/>
      <c r="NM35" s="28">
        <v>100</v>
      </c>
      <c r="NN35" s="263"/>
      <c r="NO35" s="263"/>
      <c r="NP35" s="263"/>
      <c r="NQ35" s="263"/>
      <c r="NR35" s="263"/>
      <c r="NS35" s="263"/>
      <c r="NT35" s="263"/>
      <c r="NU35" s="263"/>
      <c r="NV35" s="263"/>
      <c r="NW35" s="263"/>
      <c r="NX35" s="263"/>
      <c r="NY35" s="263"/>
      <c r="NZ35" s="263"/>
      <c r="OA35" s="263"/>
      <c r="OB35" s="26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656" t="s">
        <v>59</v>
      </c>
      <c r="D36" s="656"/>
      <c r="E36" s="656"/>
      <c r="F36" s="656"/>
      <c r="G36" s="656"/>
      <c r="H36" s="656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56" t="s">
        <v>59</v>
      </c>
      <c r="Q36" s="656"/>
      <c r="R36" s="656"/>
      <c r="S36" s="656"/>
      <c r="T36" s="656"/>
      <c r="U36" s="656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56" t="s">
        <v>59</v>
      </c>
      <c r="AI36" s="656"/>
      <c r="AJ36" s="656"/>
      <c r="AK36" s="656"/>
      <c r="AL36" s="656"/>
      <c r="AM36" s="656"/>
      <c r="AN36" s="13"/>
      <c r="AO36" s="19"/>
      <c r="AP36" s="23">
        <f t="shared" si="12"/>
        <v>0</v>
      </c>
      <c r="AQ36" s="19">
        <f t="shared" si="13"/>
        <v>0</v>
      </c>
      <c r="AS36" s="656" t="s">
        <v>59</v>
      </c>
      <c r="AT36" s="656"/>
      <c r="AU36" s="656"/>
      <c r="AV36" s="656"/>
      <c r="AW36" s="656"/>
      <c r="AX36" s="656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56" t="s">
        <v>59</v>
      </c>
      <c r="BH36" s="656"/>
      <c r="BI36" s="656"/>
      <c r="BJ36" s="656"/>
      <c r="BK36" s="656"/>
      <c r="BL36" s="656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56" t="s">
        <v>59</v>
      </c>
      <c r="BT36" s="656"/>
      <c r="BU36" s="656"/>
      <c r="BV36" s="656"/>
      <c r="BW36" s="656"/>
      <c r="BX36" s="656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56" t="s">
        <v>59</v>
      </c>
      <c r="CM36" s="656"/>
      <c r="CN36" s="656"/>
      <c r="CO36" s="656"/>
      <c r="CP36" s="656"/>
      <c r="CQ36" s="656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56" t="s">
        <v>59</v>
      </c>
      <c r="DE36" s="656"/>
      <c r="DF36" s="656"/>
      <c r="DG36" s="656"/>
      <c r="DH36" s="656"/>
      <c r="DI36" s="656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56" t="s">
        <v>59</v>
      </c>
      <c r="DY36" s="656"/>
      <c r="DZ36" s="656"/>
      <c r="EA36" s="656"/>
      <c r="EB36" s="656"/>
      <c r="EC36" s="656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56" t="s">
        <v>59</v>
      </c>
      <c r="ES36" s="656"/>
      <c r="ET36" s="656"/>
      <c r="EU36" s="656"/>
      <c r="EV36" s="656"/>
      <c r="EW36" s="656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56" t="s">
        <v>59</v>
      </c>
      <c r="FX36" s="656"/>
      <c r="FY36" s="656"/>
      <c r="FZ36" s="656"/>
      <c r="GA36" s="656"/>
      <c r="GB36" s="656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56" t="s">
        <v>59</v>
      </c>
      <c r="GU36" s="656"/>
      <c r="GV36" s="656"/>
      <c r="GW36" s="656"/>
      <c r="GX36" s="656"/>
      <c r="GY36" s="656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56" t="s">
        <v>59</v>
      </c>
      <c r="HP36" s="656"/>
      <c r="HQ36" s="656"/>
      <c r="HR36" s="656"/>
      <c r="HS36" s="656"/>
      <c r="HT36" s="656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56" t="s">
        <v>59</v>
      </c>
      <c r="IA36" s="656"/>
      <c r="IB36" s="656"/>
      <c r="IC36" s="656"/>
      <c r="ID36" s="656"/>
      <c r="IE36" s="656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56" t="s">
        <v>59</v>
      </c>
      <c r="IQ36" s="656"/>
      <c r="IR36" s="656"/>
      <c r="IS36" s="656"/>
      <c r="IT36" s="656"/>
      <c r="IU36" s="656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56" t="s">
        <v>59</v>
      </c>
      <c r="JC36" s="656"/>
      <c r="JD36" s="656"/>
      <c r="JE36" s="656"/>
      <c r="JF36" s="656"/>
      <c r="JG36" s="656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56" t="s">
        <v>59</v>
      </c>
      <c r="KI36" s="656"/>
      <c r="KJ36" s="656"/>
      <c r="KK36" s="656"/>
      <c r="KL36" s="656"/>
      <c r="KM36" s="656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56" t="s">
        <v>59</v>
      </c>
      <c r="KW36" s="656"/>
      <c r="KX36" s="656"/>
      <c r="KY36" s="656"/>
      <c r="KZ36" s="656"/>
      <c r="LA36" s="656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56" t="s">
        <v>59</v>
      </c>
      <c r="LJ36" s="656"/>
      <c r="LK36" s="656"/>
      <c r="LL36" s="656"/>
      <c r="LM36" s="656"/>
      <c r="LN36" s="656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56" t="s">
        <v>59</v>
      </c>
      <c r="MI36" s="656"/>
      <c r="MJ36" s="656"/>
      <c r="MK36" s="656"/>
      <c r="ML36" s="656"/>
      <c r="MM36" s="656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56" t="s">
        <v>59</v>
      </c>
      <c r="NH36" s="656"/>
      <c r="NI36" s="656"/>
      <c r="NJ36" s="656"/>
      <c r="NK36" s="656"/>
      <c r="NL36" s="656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656" t="s">
        <v>18</v>
      </c>
      <c r="D37" s="656"/>
      <c r="E37" s="656"/>
      <c r="F37" s="656"/>
      <c r="G37" s="656"/>
      <c r="H37" s="656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56" t="s">
        <v>18</v>
      </c>
      <c r="Q37" s="656"/>
      <c r="R37" s="656"/>
      <c r="S37" s="656"/>
      <c r="T37" s="656"/>
      <c r="U37" s="656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56" t="s">
        <v>18</v>
      </c>
      <c r="AI37" s="656"/>
      <c r="AJ37" s="656"/>
      <c r="AK37" s="656"/>
      <c r="AL37" s="656"/>
      <c r="AM37" s="656"/>
      <c r="AN37" s="13"/>
      <c r="AO37" s="19"/>
      <c r="AP37" s="23">
        <f t="shared" si="12"/>
        <v>0</v>
      </c>
      <c r="AQ37" s="19">
        <f t="shared" si="13"/>
        <v>0</v>
      </c>
      <c r="AS37" s="731" t="s">
        <v>18</v>
      </c>
      <c r="AT37" s="731"/>
      <c r="AU37" s="731"/>
      <c r="AV37" s="731"/>
      <c r="AW37" s="731"/>
      <c r="AX37" s="731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31" t="s">
        <v>18</v>
      </c>
      <c r="BH37" s="731"/>
      <c r="BI37" s="731"/>
      <c r="BJ37" s="731"/>
      <c r="BK37" s="731"/>
      <c r="BL37" s="731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31" t="s">
        <v>18</v>
      </c>
      <c r="BT37" s="731"/>
      <c r="BU37" s="731"/>
      <c r="BV37" s="731"/>
      <c r="BW37" s="731"/>
      <c r="BX37" s="731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31" t="s">
        <v>18</v>
      </c>
      <c r="CM37" s="731"/>
      <c r="CN37" s="731"/>
      <c r="CO37" s="731"/>
      <c r="CP37" s="731"/>
      <c r="CQ37" s="731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31" t="s">
        <v>18</v>
      </c>
      <c r="DE37" s="731"/>
      <c r="DF37" s="731"/>
      <c r="DG37" s="731"/>
      <c r="DH37" s="731"/>
      <c r="DI37" s="731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31" t="s">
        <v>18</v>
      </c>
      <c r="DY37" s="731"/>
      <c r="DZ37" s="731"/>
      <c r="EA37" s="731"/>
      <c r="EB37" s="731"/>
      <c r="EC37" s="731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31" t="s">
        <v>18</v>
      </c>
      <c r="ES37" s="731"/>
      <c r="ET37" s="731"/>
      <c r="EU37" s="731"/>
      <c r="EV37" s="731"/>
      <c r="EW37" s="731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31" t="s">
        <v>18</v>
      </c>
      <c r="FX37" s="731"/>
      <c r="FY37" s="731"/>
      <c r="FZ37" s="731"/>
      <c r="GA37" s="731"/>
      <c r="GB37" s="731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31" t="s">
        <v>18</v>
      </c>
      <c r="GU37" s="731"/>
      <c r="GV37" s="731"/>
      <c r="GW37" s="731"/>
      <c r="GX37" s="731"/>
      <c r="GY37" s="731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31" t="s">
        <v>18</v>
      </c>
      <c r="HP37" s="731"/>
      <c r="HQ37" s="731"/>
      <c r="HR37" s="731"/>
      <c r="HS37" s="731"/>
      <c r="HT37" s="731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31" t="s">
        <v>18</v>
      </c>
      <c r="IA37" s="731"/>
      <c r="IB37" s="731"/>
      <c r="IC37" s="731"/>
      <c r="ID37" s="731"/>
      <c r="IE37" s="731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31" t="s">
        <v>18</v>
      </c>
      <c r="IQ37" s="731"/>
      <c r="IR37" s="731"/>
      <c r="IS37" s="731"/>
      <c r="IT37" s="731"/>
      <c r="IU37" s="731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31" t="s">
        <v>18</v>
      </c>
      <c r="JC37" s="731"/>
      <c r="JD37" s="731"/>
      <c r="JE37" s="731"/>
      <c r="JF37" s="731"/>
      <c r="JG37" s="731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31" t="s">
        <v>18</v>
      </c>
      <c r="KI37" s="731"/>
      <c r="KJ37" s="731"/>
      <c r="KK37" s="731"/>
      <c r="KL37" s="731"/>
      <c r="KM37" s="731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31" t="s">
        <v>18</v>
      </c>
      <c r="KW37" s="731"/>
      <c r="KX37" s="731"/>
      <c r="KY37" s="731"/>
      <c r="KZ37" s="731"/>
      <c r="LA37" s="731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31" t="s">
        <v>18</v>
      </c>
      <c r="LJ37" s="731"/>
      <c r="LK37" s="731"/>
      <c r="LL37" s="731"/>
      <c r="LM37" s="731"/>
      <c r="LN37" s="731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31" t="s">
        <v>18</v>
      </c>
      <c r="MI37" s="731"/>
      <c r="MJ37" s="731"/>
      <c r="MK37" s="731"/>
      <c r="ML37" s="731"/>
      <c r="MM37" s="731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31" t="s">
        <v>18</v>
      </c>
      <c r="NH37" s="731"/>
      <c r="NI37" s="731"/>
      <c r="NJ37" s="731"/>
      <c r="NK37" s="731"/>
      <c r="NL37" s="731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656" t="s">
        <v>19</v>
      </c>
      <c r="D38" s="656"/>
      <c r="E38" s="656"/>
      <c r="F38" s="656"/>
      <c r="G38" s="656"/>
      <c r="H38" s="656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56" t="s">
        <v>19</v>
      </c>
      <c r="Q38" s="656"/>
      <c r="R38" s="656"/>
      <c r="S38" s="656"/>
      <c r="T38" s="656"/>
      <c r="U38" s="656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56" t="s">
        <v>19</v>
      </c>
      <c r="AI38" s="656"/>
      <c r="AJ38" s="656"/>
      <c r="AK38" s="656"/>
      <c r="AL38" s="656"/>
      <c r="AM38" s="656"/>
      <c r="AN38" s="13"/>
      <c r="AO38" s="19"/>
      <c r="AP38" s="23">
        <f t="shared" si="12"/>
        <v>0</v>
      </c>
      <c r="AQ38" s="19">
        <f t="shared" si="13"/>
        <v>0</v>
      </c>
      <c r="AS38" s="656" t="s">
        <v>19</v>
      </c>
      <c r="AT38" s="656"/>
      <c r="AU38" s="656"/>
      <c r="AV38" s="656"/>
      <c r="AW38" s="656"/>
      <c r="AX38" s="656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56" t="s">
        <v>19</v>
      </c>
      <c r="BH38" s="656"/>
      <c r="BI38" s="656"/>
      <c r="BJ38" s="656"/>
      <c r="BK38" s="656"/>
      <c r="BL38" s="656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56" t="s">
        <v>19</v>
      </c>
      <c r="BT38" s="656"/>
      <c r="BU38" s="656"/>
      <c r="BV38" s="656"/>
      <c r="BW38" s="656"/>
      <c r="BX38" s="656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56" t="s">
        <v>19</v>
      </c>
      <c r="CM38" s="656"/>
      <c r="CN38" s="656"/>
      <c r="CO38" s="656"/>
      <c r="CP38" s="656"/>
      <c r="CQ38" s="656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56" t="s">
        <v>19</v>
      </c>
      <c r="DE38" s="656"/>
      <c r="DF38" s="656"/>
      <c r="DG38" s="656"/>
      <c r="DH38" s="656"/>
      <c r="DI38" s="656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56" t="s">
        <v>19</v>
      </c>
      <c r="DY38" s="656"/>
      <c r="DZ38" s="656"/>
      <c r="EA38" s="656"/>
      <c r="EB38" s="656"/>
      <c r="EC38" s="656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56" t="s">
        <v>19</v>
      </c>
      <c r="ES38" s="656"/>
      <c r="ET38" s="656"/>
      <c r="EU38" s="656"/>
      <c r="EV38" s="656"/>
      <c r="EW38" s="656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56" t="s">
        <v>19</v>
      </c>
      <c r="FX38" s="656"/>
      <c r="FY38" s="656"/>
      <c r="FZ38" s="656"/>
      <c r="GA38" s="656"/>
      <c r="GB38" s="656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56" t="s">
        <v>19</v>
      </c>
      <c r="GU38" s="656"/>
      <c r="GV38" s="656"/>
      <c r="GW38" s="656"/>
      <c r="GX38" s="656"/>
      <c r="GY38" s="656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56" t="s">
        <v>19</v>
      </c>
      <c r="HP38" s="656"/>
      <c r="HQ38" s="656"/>
      <c r="HR38" s="656"/>
      <c r="HS38" s="656"/>
      <c r="HT38" s="656"/>
      <c r="HU38" s="13"/>
      <c r="HV38" s="19"/>
      <c r="HW38" s="30">
        <f t="shared" si="33"/>
        <v>0</v>
      </c>
      <c r="HX38" s="28">
        <f t="shared" si="0"/>
        <v>0</v>
      </c>
      <c r="HZ38" s="656" t="s">
        <v>19</v>
      </c>
      <c r="IA38" s="656"/>
      <c r="IB38" s="656"/>
      <c r="IC38" s="656"/>
      <c r="ID38" s="656"/>
      <c r="IE38" s="656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56" t="s">
        <v>19</v>
      </c>
      <c r="IQ38" s="656"/>
      <c r="IR38" s="656"/>
      <c r="IS38" s="656"/>
      <c r="IT38" s="656"/>
      <c r="IU38" s="656"/>
      <c r="IV38" s="13"/>
      <c r="IW38" s="19"/>
      <c r="IX38" s="23"/>
      <c r="IY38" s="30">
        <f t="shared" si="2"/>
        <v>0</v>
      </c>
      <c r="IZ38" s="28">
        <f t="shared" si="3"/>
        <v>0</v>
      </c>
      <c r="JB38" s="656" t="s">
        <v>19</v>
      </c>
      <c r="JC38" s="656"/>
      <c r="JD38" s="656"/>
      <c r="JE38" s="656"/>
      <c r="JF38" s="656"/>
      <c r="JG38" s="656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56" t="s">
        <v>19</v>
      </c>
      <c r="KI38" s="656"/>
      <c r="KJ38" s="656"/>
      <c r="KK38" s="656"/>
      <c r="KL38" s="656"/>
      <c r="KM38" s="656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56" t="s">
        <v>19</v>
      </c>
      <c r="KW38" s="656"/>
      <c r="KX38" s="656"/>
      <c r="KY38" s="656"/>
      <c r="KZ38" s="656"/>
      <c r="LA38" s="656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56" t="s">
        <v>19</v>
      </c>
      <c r="LJ38" s="656"/>
      <c r="LK38" s="656"/>
      <c r="LL38" s="656"/>
      <c r="LM38" s="656"/>
      <c r="LN38" s="656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56" t="s">
        <v>19</v>
      </c>
      <c r="MI38" s="656"/>
      <c r="MJ38" s="656"/>
      <c r="MK38" s="656"/>
      <c r="ML38" s="656"/>
      <c r="MM38" s="656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56" t="s">
        <v>19</v>
      </c>
      <c r="NH38" s="656"/>
      <c r="NI38" s="656"/>
      <c r="NJ38" s="656"/>
      <c r="NK38" s="656"/>
      <c r="NL38" s="656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656" t="s">
        <v>20</v>
      </c>
      <c r="D39" s="656"/>
      <c r="E39" s="656"/>
      <c r="F39" s="656"/>
      <c r="G39" s="656"/>
      <c r="H39" s="656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56" t="s">
        <v>20</v>
      </c>
      <c r="Q39" s="656"/>
      <c r="R39" s="656"/>
      <c r="S39" s="656"/>
      <c r="T39" s="656"/>
      <c r="U39" s="656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56" t="s">
        <v>20</v>
      </c>
      <c r="AI39" s="656"/>
      <c r="AJ39" s="656"/>
      <c r="AK39" s="656"/>
      <c r="AL39" s="656"/>
      <c r="AM39" s="656"/>
      <c r="AN39" s="13"/>
      <c r="AO39" s="19"/>
      <c r="AP39" s="23">
        <f t="shared" si="12"/>
        <v>0</v>
      </c>
      <c r="AQ39" s="19">
        <f t="shared" si="13"/>
        <v>0</v>
      </c>
      <c r="AS39" s="731" t="s">
        <v>20</v>
      </c>
      <c r="AT39" s="731"/>
      <c r="AU39" s="731"/>
      <c r="AV39" s="731"/>
      <c r="AW39" s="731"/>
      <c r="AX39" s="731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31" t="s">
        <v>20</v>
      </c>
      <c r="BH39" s="731"/>
      <c r="BI39" s="731"/>
      <c r="BJ39" s="731"/>
      <c r="BK39" s="731"/>
      <c r="BL39" s="731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31" t="s">
        <v>20</v>
      </c>
      <c r="BT39" s="731"/>
      <c r="BU39" s="731"/>
      <c r="BV39" s="731"/>
      <c r="BW39" s="731"/>
      <c r="BX39" s="731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31" t="s">
        <v>20</v>
      </c>
      <c r="CM39" s="731"/>
      <c r="CN39" s="731"/>
      <c r="CO39" s="731"/>
      <c r="CP39" s="731"/>
      <c r="CQ39" s="731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31" t="s">
        <v>20</v>
      </c>
      <c r="DE39" s="731"/>
      <c r="DF39" s="731"/>
      <c r="DG39" s="731"/>
      <c r="DH39" s="731"/>
      <c r="DI39" s="731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31" t="s">
        <v>20</v>
      </c>
      <c r="DY39" s="731"/>
      <c r="DZ39" s="731"/>
      <c r="EA39" s="731"/>
      <c r="EB39" s="731"/>
      <c r="EC39" s="731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31" t="s">
        <v>20</v>
      </c>
      <c r="ES39" s="731"/>
      <c r="ET39" s="731"/>
      <c r="EU39" s="731"/>
      <c r="EV39" s="731"/>
      <c r="EW39" s="731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31" t="s">
        <v>20</v>
      </c>
      <c r="FX39" s="731"/>
      <c r="FY39" s="731"/>
      <c r="FZ39" s="731"/>
      <c r="GA39" s="731"/>
      <c r="GB39" s="731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31" t="s">
        <v>20</v>
      </c>
      <c r="GU39" s="731"/>
      <c r="GV39" s="731"/>
      <c r="GW39" s="731"/>
      <c r="GX39" s="731"/>
      <c r="GY39" s="731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31" t="s">
        <v>20</v>
      </c>
      <c r="HP39" s="731"/>
      <c r="HQ39" s="731"/>
      <c r="HR39" s="731"/>
      <c r="HS39" s="731"/>
      <c r="HT39" s="731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31" t="s">
        <v>20</v>
      </c>
      <c r="IA39" s="731"/>
      <c r="IB39" s="731"/>
      <c r="IC39" s="731"/>
      <c r="ID39" s="731"/>
      <c r="IE39" s="731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31" t="s">
        <v>20</v>
      </c>
      <c r="IQ39" s="731"/>
      <c r="IR39" s="731"/>
      <c r="IS39" s="731"/>
      <c r="IT39" s="731"/>
      <c r="IU39" s="731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31" t="s">
        <v>20</v>
      </c>
      <c r="JC39" s="731"/>
      <c r="JD39" s="731"/>
      <c r="JE39" s="731"/>
      <c r="JF39" s="731"/>
      <c r="JG39" s="731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31" t="s">
        <v>20</v>
      </c>
      <c r="KI39" s="731"/>
      <c r="KJ39" s="731"/>
      <c r="KK39" s="731"/>
      <c r="KL39" s="731"/>
      <c r="KM39" s="731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31" t="s">
        <v>20</v>
      </c>
      <c r="KW39" s="731"/>
      <c r="KX39" s="731"/>
      <c r="KY39" s="731"/>
      <c r="KZ39" s="731"/>
      <c r="LA39" s="731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31" t="s">
        <v>20</v>
      </c>
      <c r="LJ39" s="731"/>
      <c r="LK39" s="731"/>
      <c r="LL39" s="731"/>
      <c r="LM39" s="731"/>
      <c r="LN39" s="731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31" t="s">
        <v>20</v>
      </c>
      <c r="MI39" s="731"/>
      <c r="MJ39" s="731"/>
      <c r="MK39" s="731"/>
      <c r="ML39" s="731"/>
      <c r="MM39" s="731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31" t="s">
        <v>20</v>
      </c>
      <c r="NH39" s="731"/>
      <c r="NI39" s="731"/>
      <c r="NJ39" s="731"/>
      <c r="NK39" s="731"/>
      <c r="NL39" s="731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656" t="s">
        <v>21</v>
      </c>
      <c r="D40" s="656"/>
      <c r="E40" s="656"/>
      <c r="F40" s="656"/>
      <c r="G40" s="656"/>
      <c r="H40" s="656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56" t="s">
        <v>21</v>
      </c>
      <c r="Q40" s="656"/>
      <c r="R40" s="656"/>
      <c r="S40" s="656"/>
      <c r="T40" s="656"/>
      <c r="U40" s="656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56" t="s">
        <v>21</v>
      </c>
      <c r="AI40" s="656"/>
      <c r="AJ40" s="656"/>
      <c r="AK40" s="656"/>
      <c r="AL40" s="656"/>
      <c r="AM40" s="656"/>
      <c r="AN40" s="13"/>
      <c r="AO40" s="19"/>
      <c r="AP40" s="23">
        <f t="shared" si="12"/>
        <v>0</v>
      </c>
      <c r="AQ40" s="19">
        <f t="shared" si="13"/>
        <v>0</v>
      </c>
      <c r="AS40" s="656" t="s">
        <v>21</v>
      </c>
      <c r="AT40" s="656"/>
      <c r="AU40" s="656"/>
      <c r="AV40" s="656"/>
      <c r="AW40" s="656"/>
      <c r="AX40" s="656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56" t="s">
        <v>21</v>
      </c>
      <c r="BH40" s="656"/>
      <c r="BI40" s="656"/>
      <c r="BJ40" s="656"/>
      <c r="BK40" s="656"/>
      <c r="BL40" s="656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56" t="s">
        <v>21</v>
      </c>
      <c r="BT40" s="656"/>
      <c r="BU40" s="656"/>
      <c r="BV40" s="656"/>
      <c r="BW40" s="656"/>
      <c r="BX40" s="656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56" t="s">
        <v>21</v>
      </c>
      <c r="CM40" s="656"/>
      <c r="CN40" s="656"/>
      <c r="CO40" s="656"/>
      <c r="CP40" s="656"/>
      <c r="CQ40" s="656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56" t="s">
        <v>21</v>
      </c>
      <c r="DE40" s="656"/>
      <c r="DF40" s="656"/>
      <c r="DG40" s="656"/>
      <c r="DH40" s="656"/>
      <c r="DI40" s="656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56" t="s">
        <v>21</v>
      </c>
      <c r="DY40" s="656"/>
      <c r="DZ40" s="656"/>
      <c r="EA40" s="656"/>
      <c r="EB40" s="656"/>
      <c r="EC40" s="656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56" t="s">
        <v>21</v>
      </c>
      <c r="ES40" s="656"/>
      <c r="ET40" s="656"/>
      <c r="EU40" s="656"/>
      <c r="EV40" s="656"/>
      <c r="EW40" s="656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56" t="s">
        <v>21</v>
      </c>
      <c r="FX40" s="656"/>
      <c r="FY40" s="656"/>
      <c r="FZ40" s="656"/>
      <c r="GA40" s="656"/>
      <c r="GB40" s="656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56" t="s">
        <v>21</v>
      </c>
      <c r="GU40" s="656"/>
      <c r="GV40" s="656"/>
      <c r="GW40" s="656"/>
      <c r="GX40" s="656"/>
      <c r="GY40" s="656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56" t="s">
        <v>21</v>
      </c>
      <c r="HP40" s="656"/>
      <c r="HQ40" s="656"/>
      <c r="HR40" s="656"/>
      <c r="HS40" s="656"/>
      <c r="HT40" s="656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56" t="s">
        <v>21</v>
      </c>
      <c r="IA40" s="656"/>
      <c r="IB40" s="656"/>
      <c r="IC40" s="656"/>
      <c r="ID40" s="656"/>
      <c r="IE40" s="656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56" t="s">
        <v>21</v>
      </c>
      <c r="IQ40" s="656"/>
      <c r="IR40" s="656"/>
      <c r="IS40" s="656"/>
      <c r="IT40" s="656"/>
      <c r="IU40" s="656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56" t="s">
        <v>21</v>
      </c>
      <c r="JC40" s="656"/>
      <c r="JD40" s="656"/>
      <c r="JE40" s="656"/>
      <c r="JF40" s="656"/>
      <c r="JG40" s="656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56" t="s">
        <v>21</v>
      </c>
      <c r="KI40" s="656"/>
      <c r="KJ40" s="656"/>
      <c r="KK40" s="656"/>
      <c r="KL40" s="656"/>
      <c r="KM40" s="656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56" t="s">
        <v>21</v>
      </c>
      <c r="KW40" s="656"/>
      <c r="KX40" s="656"/>
      <c r="KY40" s="656"/>
      <c r="KZ40" s="656"/>
      <c r="LA40" s="656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56" t="s">
        <v>21</v>
      </c>
      <c r="LJ40" s="656"/>
      <c r="LK40" s="656"/>
      <c r="LL40" s="656"/>
      <c r="LM40" s="656"/>
      <c r="LN40" s="656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56" t="s">
        <v>21</v>
      </c>
      <c r="MI40" s="656"/>
      <c r="MJ40" s="656"/>
      <c r="MK40" s="656"/>
      <c r="ML40" s="656"/>
      <c r="MM40" s="656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56" t="s">
        <v>21</v>
      </c>
      <c r="NH40" s="656"/>
      <c r="NI40" s="656"/>
      <c r="NJ40" s="656"/>
      <c r="NK40" s="656"/>
      <c r="NL40" s="656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656" t="s">
        <v>22</v>
      </c>
      <c r="D41" s="656"/>
      <c r="E41" s="656"/>
      <c r="F41" s="656"/>
      <c r="G41" s="656"/>
      <c r="H41" s="656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56" t="s">
        <v>22</v>
      </c>
      <c r="Q41" s="656"/>
      <c r="R41" s="656"/>
      <c r="S41" s="656"/>
      <c r="T41" s="656"/>
      <c r="U41" s="656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56" t="s">
        <v>22</v>
      </c>
      <c r="AI41" s="656"/>
      <c r="AJ41" s="656"/>
      <c r="AK41" s="656"/>
      <c r="AL41" s="656"/>
      <c r="AM41" s="656"/>
      <c r="AN41" s="13"/>
      <c r="AO41" s="19"/>
      <c r="AP41" s="23">
        <f t="shared" si="12"/>
        <v>0</v>
      </c>
      <c r="AQ41" s="19">
        <f t="shared" si="13"/>
        <v>0</v>
      </c>
      <c r="AS41" s="731" t="s">
        <v>22</v>
      </c>
      <c r="AT41" s="731"/>
      <c r="AU41" s="731"/>
      <c r="AV41" s="731"/>
      <c r="AW41" s="731"/>
      <c r="AX41" s="731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31" t="s">
        <v>22</v>
      </c>
      <c r="BH41" s="731"/>
      <c r="BI41" s="731"/>
      <c r="BJ41" s="731"/>
      <c r="BK41" s="731"/>
      <c r="BL41" s="731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31" t="s">
        <v>22</v>
      </c>
      <c r="BT41" s="731"/>
      <c r="BU41" s="731"/>
      <c r="BV41" s="731"/>
      <c r="BW41" s="731"/>
      <c r="BX41" s="731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31" t="s">
        <v>22</v>
      </c>
      <c r="CM41" s="731"/>
      <c r="CN41" s="731"/>
      <c r="CO41" s="731"/>
      <c r="CP41" s="731"/>
      <c r="CQ41" s="731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31" t="s">
        <v>22</v>
      </c>
      <c r="DE41" s="731"/>
      <c r="DF41" s="731"/>
      <c r="DG41" s="731"/>
      <c r="DH41" s="731"/>
      <c r="DI41" s="731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31" t="s">
        <v>22</v>
      </c>
      <c r="DY41" s="731"/>
      <c r="DZ41" s="731"/>
      <c r="EA41" s="731"/>
      <c r="EB41" s="731"/>
      <c r="EC41" s="731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31" t="s">
        <v>22</v>
      </c>
      <c r="ES41" s="731"/>
      <c r="ET41" s="731"/>
      <c r="EU41" s="731"/>
      <c r="EV41" s="731"/>
      <c r="EW41" s="731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31" t="s">
        <v>22</v>
      </c>
      <c r="FX41" s="731"/>
      <c r="FY41" s="731"/>
      <c r="FZ41" s="731"/>
      <c r="GA41" s="731"/>
      <c r="GB41" s="731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31" t="s">
        <v>22</v>
      </c>
      <c r="GU41" s="731"/>
      <c r="GV41" s="731"/>
      <c r="GW41" s="731"/>
      <c r="GX41" s="731"/>
      <c r="GY41" s="731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31" t="s">
        <v>22</v>
      </c>
      <c r="HP41" s="731"/>
      <c r="HQ41" s="731"/>
      <c r="HR41" s="731"/>
      <c r="HS41" s="731"/>
      <c r="HT41" s="731"/>
      <c r="HU41" s="28"/>
      <c r="HV41" s="28"/>
      <c r="HW41" s="30">
        <f t="shared" si="44"/>
        <v>0</v>
      </c>
      <c r="HX41" s="28">
        <f t="shared" si="45"/>
        <v>0</v>
      </c>
      <c r="HZ41" s="731" t="s">
        <v>22</v>
      </c>
      <c r="IA41" s="731"/>
      <c r="IB41" s="731"/>
      <c r="IC41" s="731"/>
      <c r="ID41" s="731"/>
      <c r="IE41" s="731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31" t="s">
        <v>22</v>
      </c>
      <c r="IQ41" s="731"/>
      <c r="IR41" s="731"/>
      <c r="IS41" s="731"/>
      <c r="IT41" s="731"/>
      <c r="IU41" s="731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31" t="s">
        <v>22</v>
      </c>
      <c r="JC41" s="731"/>
      <c r="JD41" s="731"/>
      <c r="JE41" s="731"/>
      <c r="JF41" s="731"/>
      <c r="JG41" s="731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31" t="s">
        <v>22</v>
      </c>
      <c r="KI41" s="731"/>
      <c r="KJ41" s="731"/>
      <c r="KK41" s="731"/>
      <c r="KL41" s="731"/>
      <c r="KM41" s="731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31" t="s">
        <v>22</v>
      </c>
      <c r="KW41" s="731"/>
      <c r="KX41" s="731"/>
      <c r="KY41" s="731"/>
      <c r="KZ41" s="731"/>
      <c r="LA41" s="731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31" t="s">
        <v>22</v>
      </c>
      <c r="LJ41" s="731"/>
      <c r="LK41" s="731"/>
      <c r="LL41" s="731"/>
      <c r="LM41" s="731"/>
      <c r="LN41" s="731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31" t="s">
        <v>22</v>
      </c>
      <c r="MI41" s="731"/>
      <c r="MJ41" s="731"/>
      <c r="MK41" s="731"/>
      <c r="ML41" s="731"/>
      <c r="MM41" s="731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31" t="s">
        <v>22</v>
      </c>
      <c r="NH41" s="731"/>
      <c r="NI41" s="731"/>
      <c r="NJ41" s="731"/>
      <c r="NK41" s="731"/>
      <c r="NL41" s="731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656" t="s">
        <v>23</v>
      </c>
      <c r="D42" s="656"/>
      <c r="E42" s="656"/>
      <c r="F42" s="656"/>
      <c r="G42" s="656"/>
      <c r="H42" s="656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56" t="s">
        <v>23</v>
      </c>
      <c r="Q42" s="656"/>
      <c r="R42" s="656"/>
      <c r="S42" s="656"/>
      <c r="T42" s="656"/>
      <c r="U42" s="656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56" t="s">
        <v>23</v>
      </c>
      <c r="AI42" s="656"/>
      <c r="AJ42" s="656"/>
      <c r="AK42" s="656"/>
      <c r="AL42" s="656"/>
      <c r="AM42" s="656"/>
      <c r="AN42" s="13"/>
      <c r="AO42" s="19"/>
      <c r="AP42" s="23">
        <f t="shared" si="12"/>
        <v>0</v>
      </c>
      <c r="AQ42" s="19">
        <f t="shared" si="13"/>
        <v>0</v>
      </c>
      <c r="AS42" s="656" t="s">
        <v>23</v>
      </c>
      <c r="AT42" s="656"/>
      <c r="AU42" s="656"/>
      <c r="AV42" s="656"/>
      <c r="AW42" s="656"/>
      <c r="AX42" s="656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56" t="s">
        <v>23</v>
      </c>
      <c r="BH42" s="656"/>
      <c r="BI42" s="656"/>
      <c r="BJ42" s="656"/>
      <c r="BK42" s="656"/>
      <c r="BL42" s="656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56" t="s">
        <v>23</v>
      </c>
      <c r="BT42" s="656"/>
      <c r="BU42" s="656"/>
      <c r="BV42" s="656"/>
      <c r="BW42" s="656"/>
      <c r="BX42" s="656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56" t="s">
        <v>23</v>
      </c>
      <c r="CM42" s="656"/>
      <c r="CN42" s="656"/>
      <c r="CO42" s="656"/>
      <c r="CP42" s="656"/>
      <c r="CQ42" s="656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56" t="s">
        <v>23</v>
      </c>
      <c r="DE42" s="656"/>
      <c r="DF42" s="656"/>
      <c r="DG42" s="656"/>
      <c r="DH42" s="656"/>
      <c r="DI42" s="656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56" t="s">
        <v>23</v>
      </c>
      <c r="DY42" s="656"/>
      <c r="DZ42" s="656"/>
      <c r="EA42" s="656"/>
      <c r="EB42" s="656"/>
      <c r="EC42" s="656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56" t="s">
        <v>23</v>
      </c>
      <c r="ES42" s="656"/>
      <c r="ET42" s="656"/>
      <c r="EU42" s="656"/>
      <c r="EV42" s="656"/>
      <c r="EW42" s="656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56" t="s">
        <v>23</v>
      </c>
      <c r="FX42" s="656"/>
      <c r="FY42" s="656"/>
      <c r="FZ42" s="656"/>
      <c r="GA42" s="656"/>
      <c r="GB42" s="656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56" t="s">
        <v>23</v>
      </c>
      <c r="GU42" s="656"/>
      <c r="GV42" s="656"/>
      <c r="GW42" s="656"/>
      <c r="GX42" s="656"/>
      <c r="GY42" s="656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56" t="s">
        <v>23</v>
      </c>
      <c r="HP42" s="656"/>
      <c r="HQ42" s="656"/>
      <c r="HR42" s="656"/>
      <c r="HS42" s="656"/>
      <c r="HT42" s="656"/>
      <c r="HU42" s="13"/>
      <c r="HV42" s="19"/>
      <c r="HW42" s="30">
        <f t="shared" si="44"/>
        <v>0</v>
      </c>
      <c r="HX42" s="28">
        <f t="shared" si="45"/>
        <v>0</v>
      </c>
      <c r="HZ42" s="656" t="s">
        <v>23</v>
      </c>
      <c r="IA42" s="656"/>
      <c r="IB42" s="656"/>
      <c r="IC42" s="656"/>
      <c r="ID42" s="656"/>
      <c r="IE42" s="656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56" t="s">
        <v>23</v>
      </c>
      <c r="IQ42" s="656"/>
      <c r="IR42" s="656"/>
      <c r="IS42" s="656"/>
      <c r="IT42" s="656"/>
      <c r="IU42" s="656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56" t="s">
        <v>23</v>
      </c>
      <c r="JC42" s="656"/>
      <c r="JD42" s="656"/>
      <c r="JE42" s="656"/>
      <c r="JF42" s="656"/>
      <c r="JG42" s="656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56" t="s">
        <v>23</v>
      </c>
      <c r="KI42" s="656"/>
      <c r="KJ42" s="656"/>
      <c r="KK42" s="656"/>
      <c r="KL42" s="656"/>
      <c r="KM42" s="656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56" t="s">
        <v>23</v>
      </c>
      <c r="KW42" s="656"/>
      <c r="KX42" s="656"/>
      <c r="KY42" s="656"/>
      <c r="KZ42" s="656"/>
      <c r="LA42" s="656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56" t="s">
        <v>23</v>
      </c>
      <c r="LJ42" s="656"/>
      <c r="LK42" s="656"/>
      <c r="LL42" s="656"/>
      <c r="LM42" s="656"/>
      <c r="LN42" s="656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56" t="s">
        <v>23</v>
      </c>
      <c r="MI42" s="656"/>
      <c r="MJ42" s="656"/>
      <c r="MK42" s="656"/>
      <c r="ML42" s="656"/>
      <c r="MM42" s="656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56" t="s">
        <v>23</v>
      </c>
      <c r="NH42" s="656"/>
      <c r="NI42" s="656"/>
      <c r="NJ42" s="656"/>
      <c r="NK42" s="656"/>
      <c r="NL42" s="656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656" t="s">
        <v>24</v>
      </c>
      <c r="D43" s="656"/>
      <c r="E43" s="656"/>
      <c r="F43" s="656"/>
      <c r="G43" s="656"/>
      <c r="H43" s="656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56" t="s">
        <v>24</v>
      </c>
      <c r="Q43" s="656"/>
      <c r="R43" s="656"/>
      <c r="S43" s="656"/>
      <c r="T43" s="656"/>
      <c r="U43" s="656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56" t="s">
        <v>24</v>
      </c>
      <c r="AI43" s="656"/>
      <c r="AJ43" s="656"/>
      <c r="AK43" s="656"/>
      <c r="AL43" s="656"/>
      <c r="AM43" s="656"/>
      <c r="AN43" s="13"/>
      <c r="AO43" s="19"/>
      <c r="AP43" s="23">
        <f t="shared" si="12"/>
        <v>0</v>
      </c>
      <c r="AQ43" s="19">
        <f t="shared" si="13"/>
        <v>0</v>
      </c>
      <c r="AS43" s="731" t="s">
        <v>24</v>
      </c>
      <c r="AT43" s="731"/>
      <c r="AU43" s="731"/>
      <c r="AV43" s="731"/>
      <c r="AW43" s="731"/>
      <c r="AX43" s="731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31" t="s">
        <v>24</v>
      </c>
      <c r="BH43" s="731"/>
      <c r="BI43" s="731"/>
      <c r="BJ43" s="731"/>
      <c r="BK43" s="731"/>
      <c r="BL43" s="731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31" t="s">
        <v>24</v>
      </c>
      <c r="BT43" s="731"/>
      <c r="BU43" s="731"/>
      <c r="BV43" s="731"/>
      <c r="BW43" s="731"/>
      <c r="BX43" s="731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31" t="s">
        <v>24</v>
      </c>
      <c r="CM43" s="731"/>
      <c r="CN43" s="731"/>
      <c r="CO43" s="731"/>
      <c r="CP43" s="731"/>
      <c r="CQ43" s="731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31" t="s">
        <v>24</v>
      </c>
      <c r="DE43" s="731"/>
      <c r="DF43" s="731"/>
      <c r="DG43" s="731"/>
      <c r="DH43" s="731"/>
      <c r="DI43" s="731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31" t="s">
        <v>24</v>
      </c>
      <c r="DY43" s="731"/>
      <c r="DZ43" s="731"/>
      <c r="EA43" s="731"/>
      <c r="EB43" s="731"/>
      <c r="EC43" s="731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31" t="s">
        <v>24</v>
      </c>
      <c r="ES43" s="731"/>
      <c r="ET43" s="731"/>
      <c r="EU43" s="731"/>
      <c r="EV43" s="731"/>
      <c r="EW43" s="731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31" t="s">
        <v>24</v>
      </c>
      <c r="FX43" s="731"/>
      <c r="FY43" s="731"/>
      <c r="FZ43" s="731"/>
      <c r="GA43" s="731"/>
      <c r="GB43" s="731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31" t="s">
        <v>24</v>
      </c>
      <c r="GU43" s="731"/>
      <c r="GV43" s="731"/>
      <c r="GW43" s="731"/>
      <c r="GX43" s="731"/>
      <c r="GY43" s="731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31" t="s">
        <v>24</v>
      </c>
      <c r="HP43" s="731"/>
      <c r="HQ43" s="731"/>
      <c r="HR43" s="731"/>
      <c r="HS43" s="731"/>
      <c r="HT43" s="731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31" t="s">
        <v>24</v>
      </c>
      <c r="IA43" s="731"/>
      <c r="IB43" s="731"/>
      <c r="IC43" s="731"/>
      <c r="ID43" s="731"/>
      <c r="IE43" s="731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31" t="s">
        <v>24</v>
      </c>
      <c r="IQ43" s="731"/>
      <c r="IR43" s="731"/>
      <c r="IS43" s="731"/>
      <c r="IT43" s="731"/>
      <c r="IU43" s="731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31" t="s">
        <v>24</v>
      </c>
      <c r="JC43" s="731"/>
      <c r="JD43" s="731"/>
      <c r="JE43" s="731"/>
      <c r="JF43" s="731"/>
      <c r="JG43" s="731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31" t="s">
        <v>24</v>
      </c>
      <c r="KI43" s="731"/>
      <c r="KJ43" s="731"/>
      <c r="KK43" s="731"/>
      <c r="KL43" s="731"/>
      <c r="KM43" s="731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31" t="s">
        <v>24</v>
      </c>
      <c r="KW43" s="731"/>
      <c r="KX43" s="731"/>
      <c r="KY43" s="731"/>
      <c r="KZ43" s="731"/>
      <c r="LA43" s="731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31" t="s">
        <v>24</v>
      </c>
      <c r="LJ43" s="731"/>
      <c r="LK43" s="731"/>
      <c r="LL43" s="731"/>
      <c r="LM43" s="731"/>
      <c r="LN43" s="731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31" t="s">
        <v>24</v>
      </c>
      <c r="MI43" s="731"/>
      <c r="MJ43" s="731"/>
      <c r="MK43" s="731"/>
      <c r="ML43" s="731"/>
      <c r="MM43" s="731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31" t="s">
        <v>24</v>
      </c>
      <c r="NH43" s="731"/>
      <c r="NI43" s="731"/>
      <c r="NJ43" s="731"/>
      <c r="NK43" s="731"/>
      <c r="NL43" s="731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656" t="s">
        <v>25</v>
      </c>
      <c r="D44" s="656"/>
      <c r="E44" s="656"/>
      <c r="F44" s="656"/>
      <c r="G44" s="656"/>
      <c r="H44" s="656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56" t="s">
        <v>25</v>
      </c>
      <c r="Q44" s="656"/>
      <c r="R44" s="656"/>
      <c r="S44" s="656"/>
      <c r="T44" s="656"/>
      <c r="U44" s="656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56" t="s">
        <v>25</v>
      </c>
      <c r="AI44" s="656"/>
      <c r="AJ44" s="656"/>
      <c r="AK44" s="656"/>
      <c r="AL44" s="656"/>
      <c r="AM44" s="656"/>
      <c r="AN44" s="13"/>
      <c r="AO44" s="19"/>
      <c r="AP44" s="23">
        <f t="shared" si="12"/>
        <v>0</v>
      </c>
      <c r="AQ44" s="19">
        <f t="shared" si="13"/>
        <v>0</v>
      </c>
      <c r="AS44" s="656" t="s">
        <v>25</v>
      </c>
      <c r="AT44" s="656"/>
      <c r="AU44" s="656"/>
      <c r="AV44" s="656"/>
      <c r="AW44" s="656"/>
      <c r="AX44" s="656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56" t="s">
        <v>25</v>
      </c>
      <c r="BH44" s="656"/>
      <c r="BI44" s="656"/>
      <c r="BJ44" s="656"/>
      <c r="BK44" s="656"/>
      <c r="BL44" s="656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56" t="s">
        <v>25</v>
      </c>
      <c r="BT44" s="656"/>
      <c r="BU44" s="656"/>
      <c r="BV44" s="656"/>
      <c r="BW44" s="656"/>
      <c r="BX44" s="656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56" t="s">
        <v>25</v>
      </c>
      <c r="CM44" s="656"/>
      <c r="CN44" s="656"/>
      <c r="CO44" s="656"/>
      <c r="CP44" s="656"/>
      <c r="CQ44" s="656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56" t="s">
        <v>25</v>
      </c>
      <c r="DE44" s="656"/>
      <c r="DF44" s="656"/>
      <c r="DG44" s="656"/>
      <c r="DH44" s="656"/>
      <c r="DI44" s="656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56" t="s">
        <v>25</v>
      </c>
      <c r="DY44" s="656"/>
      <c r="DZ44" s="656"/>
      <c r="EA44" s="656"/>
      <c r="EB44" s="656"/>
      <c r="EC44" s="656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56" t="s">
        <v>25</v>
      </c>
      <c r="ES44" s="656"/>
      <c r="ET44" s="656"/>
      <c r="EU44" s="656"/>
      <c r="EV44" s="656"/>
      <c r="EW44" s="656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56" t="s">
        <v>25</v>
      </c>
      <c r="FX44" s="656"/>
      <c r="FY44" s="656"/>
      <c r="FZ44" s="656"/>
      <c r="GA44" s="656"/>
      <c r="GB44" s="656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56" t="s">
        <v>25</v>
      </c>
      <c r="GU44" s="656"/>
      <c r="GV44" s="656"/>
      <c r="GW44" s="656"/>
      <c r="GX44" s="656"/>
      <c r="GY44" s="656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56" t="s">
        <v>25</v>
      </c>
      <c r="HP44" s="656"/>
      <c r="HQ44" s="656"/>
      <c r="HR44" s="656"/>
      <c r="HS44" s="656"/>
      <c r="HT44" s="656"/>
      <c r="HU44" s="13"/>
      <c r="HV44" s="19"/>
      <c r="HW44" s="30">
        <f t="shared" si="44"/>
        <v>0</v>
      </c>
      <c r="HX44" s="28">
        <f t="shared" si="45"/>
        <v>0</v>
      </c>
      <c r="HZ44" s="656" t="s">
        <v>25</v>
      </c>
      <c r="IA44" s="656"/>
      <c r="IB44" s="656"/>
      <c r="IC44" s="656"/>
      <c r="ID44" s="656"/>
      <c r="IE44" s="656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56" t="s">
        <v>25</v>
      </c>
      <c r="IQ44" s="656"/>
      <c r="IR44" s="656"/>
      <c r="IS44" s="656"/>
      <c r="IT44" s="656"/>
      <c r="IU44" s="656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56" t="s">
        <v>25</v>
      </c>
      <c r="JC44" s="656"/>
      <c r="JD44" s="656"/>
      <c r="JE44" s="656"/>
      <c r="JF44" s="656"/>
      <c r="JG44" s="656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56" t="s">
        <v>25</v>
      </c>
      <c r="KI44" s="656"/>
      <c r="KJ44" s="656"/>
      <c r="KK44" s="656"/>
      <c r="KL44" s="656"/>
      <c r="KM44" s="656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56" t="s">
        <v>25</v>
      </c>
      <c r="KW44" s="656"/>
      <c r="KX44" s="656"/>
      <c r="KY44" s="656"/>
      <c r="KZ44" s="656"/>
      <c r="LA44" s="656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56" t="s">
        <v>25</v>
      </c>
      <c r="LJ44" s="656"/>
      <c r="LK44" s="656"/>
      <c r="LL44" s="656"/>
      <c r="LM44" s="656"/>
      <c r="LN44" s="656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56" t="s">
        <v>25</v>
      </c>
      <c r="MI44" s="656"/>
      <c r="MJ44" s="656"/>
      <c r="MK44" s="656"/>
      <c r="ML44" s="656"/>
      <c r="MM44" s="656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56" t="s">
        <v>25</v>
      </c>
      <c r="NH44" s="656"/>
      <c r="NI44" s="656"/>
      <c r="NJ44" s="656"/>
      <c r="NK44" s="656"/>
      <c r="NL44" s="656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656" t="s">
        <v>26</v>
      </c>
      <c r="D45" s="656"/>
      <c r="E45" s="656"/>
      <c r="F45" s="656"/>
      <c r="G45" s="656"/>
      <c r="H45" s="656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56" t="s">
        <v>26</v>
      </c>
      <c r="Q45" s="656"/>
      <c r="R45" s="656"/>
      <c r="S45" s="656"/>
      <c r="T45" s="656"/>
      <c r="U45" s="656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56" t="s">
        <v>26</v>
      </c>
      <c r="AI45" s="656"/>
      <c r="AJ45" s="656"/>
      <c r="AK45" s="656"/>
      <c r="AL45" s="656"/>
      <c r="AM45" s="656"/>
      <c r="AN45" s="13"/>
      <c r="AO45" s="19"/>
      <c r="AP45" s="23">
        <f t="shared" si="12"/>
        <v>0</v>
      </c>
      <c r="AQ45" s="19">
        <f t="shared" si="13"/>
        <v>0</v>
      </c>
      <c r="AS45" s="731" t="s">
        <v>26</v>
      </c>
      <c r="AT45" s="731"/>
      <c r="AU45" s="731"/>
      <c r="AV45" s="731"/>
      <c r="AW45" s="731"/>
      <c r="AX45" s="731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31" t="s">
        <v>26</v>
      </c>
      <c r="BH45" s="731"/>
      <c r="BI45" s="731"/>
      <c r="BJ45" s="731"/>
      <c r="BK45" s="731"/>
      <c r="BL45" s="731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31" t="s">
        <v>26</v>
      </c>
      <c r="BT45" s="731"/>
      <c r="BU45" s="731"/>
      <c r="BV45" s="731"/>
      <c r="BW45" s="731"/>
      <c r="BX45" s="731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31" t="s">
        <v>26</v>
      </c>
      <c r="CM45" s="731"/>
      <c r="CN45" s="731"/>
      <c r="CO45" s="731"/>
      <c r="CP45" s="731"/>
      <c r="CQ45" s="731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31" t="s">
        <v>26</v>
      </c>
      <c r="DE45" s="731"/>
      <c r="DF45" s="731"/>
      <c r="DG45" s="731"/>
      <c r="DH45" s="731"/>
      <c r="DI45" s="731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31" t="s">
        <v>26</v>
      </c>
      <c r="DY45" s="731"/>
      <c r="DZ45" s="731"/>
      <c r="EA45" s="731"/>
      <c r="EB45" s="731"/>
      <c r="EC45" s="731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31" t="s">
        <v>26</v>
      </c>
      <c r="ES45" s="731"/>
      <c r="ET45" s="731"/>
      <c r="EU45" s="731"/>
      <c r="EV45" s="731"/>
      <c r="EW45" s="731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31" t="s">
        <v>26</v>
      </c>
      <c r="FX45" s="731"/>
      <c r="FY45" s="731"/>
      <c r="FZ45" s="731"/>
      <c r="GA45" s="731"/>
      <c r="GB45" s="731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31" t="s">
        <v>26</v>
      </c>
      <c r="GU45" s="731"/>
      <c r="GV45" s="731"/>
      <c r="GW45" s="731"/>
      <c r="GX45" s="731"/>
      <c r="GY45" s="731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31" t="s">
        <v>26</v>
      </c>
      <c r="HP45" s="731"/>
      <c r="HQ45" s="731"/>
      <c r="HR45" s="731"/>
      <c r="HS45" s="731"/>
      <c r="HT45" s="731"/>
      <c r="HU45" s="28"/>
      <c r="HV45" s="28"/>
      <c r="HW45" s="30">
        <f t="shared" si="44"/>
        <v>0</v>
      </c>
      <c r="HX45" s="28">
        <f t="shared" si="45"/>
        <v>0</v>
      </c>
      <c r="HZ45" s="731" t="s">
        <v>26</v>
      </c>
      <c r="IA45" s="731"/>
      <c r="IB45" s="731"/>
      <c r="IC45" s="731"/>
      <c r="ID45" s="731"/>
      <c r="IE45" s="731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31" t="s">
        <v>26</v>
      </c>
      <c r="IQ45" s="731"/>
      <c r="IR45" s="731"/>
      <c r="IS45" s="731"/>
      <c r="IT45" s="731"/>
      <c r="IU45" s="731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31" t="s">
        <v>26</v>
      </c>
      <c r="JC45" s="731"/>
      <c r="JD45" s="731"/>
      <c r="JE45" s="731"/>
      <c r="JF45" s="731"/>
      <c r="JG45" s="731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31" t="s">
        <v>26</v>
      </c>
      <c r="KI45" s="731"/>
      <c r="KJ45" s="731"/>
      <c r="KK45" s="731"/>
      <c r="KL45" s="731"/>
      <c r="KM45" s="731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31" t="s">
        <v>26</v>
      </c>
      <c r="KW45" s="731"/>
      <c r="KX45" s="731"/>
      <c r="KY45" s="731"/>
      <c r="KZ45" s="731"/>
      <c r="LA45" s="731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31" t="s">
        <v>26</v>
      </c>
      <c r="LJ45" s="731"/>
      <c r="LK45" s="731"/>
      <c r="LL45" s="731"/>
      <c r="LM45" s="731"/>
      <c r="LN45" s="731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31" t="s">
        <v>26</v>
      </c>
      <c r="MI45" s="731"/>
      <c r="MJ45" s="731"/>
      <c r="MK45" s="731"/>
      <c r="ML45" s="731"/>
      <c r="MM45" s="731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31" t="s">
        <v>26</v>
      </c>
      <c r="NH45" s="731"/>
      <c r="NI45" s="731"/>
      <c r="NJ45" s="731"/>
      <c r="NK45" s="731"/>
      <c r="NL45" s="731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656" t="s">
        <v>27</v>
      </c>
      <c r="D46" s="656"/>
      <c r="E46" s="656"/>
      <c r="F46" s="656"/>
      <c r="G46" s="656"/>
      <c r="H46" s="656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56" t="s">
        <v>27</v>
      </c>
      <c r="Q46" s="656"/>
      <c r="R46" s="656"/>
      <c r="S46" s="656"/>
      <c r="T46" s="656"/>
      <c r="U46" s="656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56" t="s">
        <v>27</v>
      </c>
      <c r="AI46" s="656"/>
      <c r="AJ46" s="656"/>
      <c r="AK46" s="656"/>
      <c r="AL46" s="656"/>
      <c r="AM46" s="656"/>
      <c r="AN46" s="13"/>
      <c r="AO46" s="19"/>
      <c r="AP46" s="23">
        <f t="shared" si="12"/>
        <v>0</v>
      </c>
      <c r="AQ46" s="19">
        <f t="shared" si="13"/>
        <v>0</v>
      </c>
      <c r="AS46" s="656" t="s">
        <v>27</v>
      </c>
      <c r="AT46" s="656"/>
      <c r="AU46" s="656"/>
      <c r="AV46" s="656"/>
      <c r="AW46" s="656"/>
      <c r="AX46" s="656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56" t="s">
        <v>27</v>
      </c>
      <c r="BH46" s="656"/>
      <c r="BI46" s="656"/>
      <c r="BJ46" s="656"/>
      <c r="BK46" s="656"/>
      <c r="BL46" s="656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56" t="s">
        <v>27</v>
      </c>
      <c r="BT46" s="656"/>
      <c r="BU46" s="656"/>
      <c r="BV46" s="656"/>
      <c r="BW46" s="656"/>
      <c r="BX46" s="656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56" t="s">
        <v>27</v>
      </c>
      <c r="CM46" s="656"/>
      <c r="CN46" s="656"/>
      <c r="CO46" s="656"/>
      <c r="CP46" s="656"/>
      <c r="CQ46" s="656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56" t="s">
        <v>27</v>
      </c>
      <c r="DE46" s="656"/>
      <c r="DF46" s="656"/>
      <c r="DG46" s="656"/>
      <c r="DH46" s="656"/>
      <c r="DI46" s="656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56" t="s">
        <v>27</v>
      </c>
      <c r="DY46" s="656"/>
      <c r="DZ46" s="656"/>
      <c r="EA46" s="656"/>
      <c r="EB46" s="656"/>
      <c r="EC46" s="656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56" t="s">
        <v>27</v>
      </c>
      <c r="ES46" s="656"/>
      <c r="ET46" s="656"/>
      <c r="EU46" s="656"/>
      <c r="EV46" s="656"/>
      <c r="EW46" s="656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56" t="s">
        <v>27</v>
      </c>
      <c r="FX46" s="656"/>
      <c r="FY46" s="656"/>
      <c r="FZ46" s="656"/>
      <c r="GA46" s="656"/>
      <c r="GB46" s="656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56" t="s">
        <v>27</v>
      </c>
      <c r="GU46" s="656"/>
      <c r="GV46" s="656"/>
      <c r="GW46" s="656"/>
      <c r="GX46" s="656"/>
      <c r="GY46" s="656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56" t="s">
        <v>27</v>
      </c>
      <c r="HP46" s="656"/>
      <c r="HQ46" s="656"/>
      <c r="HR46" s="656"/>
      <c r="HS46" s="656"/>
      <c r="HT46" s="656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56" t="s">
        <v>27</v>
      </c>
      <c r="IA46" s="656"/>
      <c r="IB46" s="656"/>
      <c r="IC46" s="656"/>
      <c r="ID46" s="656"/>
      <c r="IE46" s="656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56" t="s">
        <v>27</v>
      </c>
      <c r="IQ46" s="656"/>
      <c r="IR46" s="656"/>
      <c r="IS46" s="656"/>
      <c r="IT46" s="656"/>
      <c r="IU46" s="656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56" t="s">
        <v>27</v>
      </c>
      <c r="JC46" s="656"/>
      <c r="JD46" s="656"/>
      <c r="JE46" s="656"/>
      <c r="JF46" s="656"/>
      <c r="JG46" s="656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56" t="s">
        <v>27</v>
      </c>
      <c r="KI46" s="656"/>
      <c r="KJ46" s="656"/>
      <c r="KK46" s="656"/>
      <c r="KL46" s="656"/>
      <c r="KM46" s="656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56" t="s">
        <v>27</v>
      </c>
      <c r="KW46" s="656"/>
      <c r="KX46" s="656"/>
      <c r="KY46" s="656"/>
      <c r="KZ46" s="656"/>
      <c r="LA46" s="656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56" t="s">
        <v>27</v>
      </c>
      <c r="LJ46" s="656"/>
      <c r="LK46" s="656"/>
      <c r="LL46" s="656"/>
      <c r="LM46" s="656"/>
      <c r="LN46" s="656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56" t="s">
        <v>27</v>
      </c>
      <c r="MI46" s="656"/>
      <c r="MJ46" s="656"/>
      <c r="MK46" s="656"/>
      <c r="ML46" s="656"/>
      <c r="MM46" s="656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56" t="s">
        <v>27</v>
      </c>
      <c r="NH46" s="656"/>
      <c r="NI46" s="656"/>
      <c r="NJ46" s="656"/>
      <c r="NK46" s="656"/>
      <c r="NL46" s="656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656" t="s">
        <v>28</v>
      </c>
      <c r="D47" s="656"/>
      <c r="E47" s="656"/>
      <c r="F47" s="656"/>
      <c r="G47" s="656"/>
      <c r="H47" s="656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56" t="s">
        <v>28</v>
      </c>
      <c r="Q47" s="656"/>
      <c r="R47" s="656"/>
      <c r="S47" s="656"/>
      <c r="T47" s="656"/>
      <c r="U47" s="656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56" t="s">
        <v>28</v>
      </c>
      <c r="AI47" s="656"/>
      <c r="AJ47" s="656"/>
      <c r="AK47" s="656"/>
      <c r="AL47" s="656"/>
      <c r="AM47" s="656"/>
      <c r="AN47" s="13"/>
      <c r="AO47" s="19"/>
      <c r="AP47" s="23">
        <f t="shared" si="12"/>
        <v>0</v>
      </c>
      <c r="AQ47" s="19">
        <f t="shared" si="13"/>
        <v>0</v>
      </c>
      <c r="AS47" s="731" t="s">
        <v>28</v>
      </c>
      <c r="AT47" s="731"/>
      <c r="AU47" s="731"/>
      <c r="AV47" s="731"/>
      <c r="AW47" s="731"/>
      <c r="AX47" s="731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31" t="s">
        <v>28</v>
      </c>
      <c r="BH47" s="731"/>
      <c r="BI47" s="731"/>
      <c r="BJ47" s="731"/>
      <c r="BK47" s="731"/>
      <c r="BL47" s="731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31" t="s">
        <v>28</v>
      </c>
      <c r="BT47" s="731"/>
      <c r="BU47" s="731"/>
      <c r="BV47" s="731"/>
      <c r="BW47" s="731"/>
      <c r="BX47" s="731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31" t="s">
        <v>28</v>
      </c>
      <c r="CM47" s="731"/>
      <c r="CN47" s="731"/>
      <c r="CO47" s="731"/>
      <c r="CP47" s="731"/>
      <c r="CQ47" s="731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31" t="s">
        <v>28</v>
      </c>
      <c r="DE47" s="731"/>
      <c r="DF47" s="731"/>
      <c r="DG47" s="731"/>
      <c r="DH47" s="731"/>
      <c r="DI47" s="731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31" t="s">
        <v>28</v>
      </c>
      <c r="DY47" s="731"/>
      <c r="DZ47" s="731"/>
      <c r="EA47" s="731"/>
      <c r="EB47" s="731"/>
      <c r="EC47" s="731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31" t="s">
        <v>28</v>
      </c>
      <c r="ES47" s="731"/>
      <c r="ET47" s="731"/>
      <c r="EU47" s="731"/>
      <c r="EV47" s="731"/>
      <c r="EW47" s="731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31" t="s">
        <v>28</v>
      </c>
      <c r="FX47" s="731"/>
      <c r="FY47" s="731"/>
      <c r="FZ47" s="731"/>
      <c r="GA47" s="731"/>
      <c r="GB47" s="731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31" t="s">
        <v>28</v>
      </c>
      <c r="GU47" s="731"/>
      <c r="GV47" s="731"/>
      <c r="GW47" s="731"/>
      <c r="GX47" s="731"/>
      <c r="GY47" s="731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31" t="s">
        <v>28</v>
      </c>
      <c r="HP47" s="731"/>
      <c r="HQ47" s="731"/>
      <c r="HR47" s="731"/>
      <c r="HS47" s="731"/>
      <c r="HT47" s="731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31" t="s">
        <v>28</v>
      </c>
      <c r="IA47" s="731"/>
      <c r="IB47" s="731"/>
      <c r="IC47" s="731"/>
      <c r="ID47" s="731"/>
      <c r="IE47" s="731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31" t="s">
        <v>28</v>
      </c>
      <c r="IQ47" s="731"/>
      <c r="IR47" s="731"/>
      <c r="IS47" s="731"/>
      <c r="IT47" s="731"/>
      <c r="IU47" s="731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31" t="s">
        <v>28</v>
      </c>
      <c r="JC47" s="731"/>
      <c r="JD47" s="731"/>
      <c r="JE47" s="731"/>
      <c r="JF47" s="731"/>
      <c r="JG47" s="731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31" t="s">
        <v>28</v>
      </c>
      <c r="KI47" s="731"/>
      <c r="KJ47" s="731"/>
      <c r="KK47" s="731"/>
      <c r="KL47" s="731"/>
      <c r="KM47" s="731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31" t="s">
        <v>28</v>
      </c>
      <c r="KW47" s="731"/>
      <c r="KX47" s="731"/>
      <c r="KY47" s="731"/>
      <c r="KZ47" s="731"/>
      <c r="LA47" s="731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31" t="s">
        <v>28</v>
      </c>
      <c r="LJ47" s="731"/>
      <c r="LK47" s="731"/>
      <c r="LL47" s="731"/>
      <c r="LM47" s="731"/>
      <c r="LN47" s="731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31" t="s">
        <v>28</v>
      </c>
      <c r="MI47" s="731"/>
      <c r="MJ47" s="731"/>
      <c r="MK47" s="731"/>
      <c r="ML47" s="731"/>
      <c r="MM47" s="731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31" t="s">
        <v>28</v>
      </c>
      <c r="NH47" s="731"/>
      <c r="NI47" s="731"/>
      <c r="NJ47" s="731"/>
      <c r="NK47" s="731"/>
      <c r="NL47" s="731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656" t="s">
        <v>29</v>
      </c>
      <c r="D48" s="656"/>
      <c r="E48" s="656"/>
      <c r="F48" s="656"/>
      <c r="G48" s="656"/>
      <c r="H48" s="656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56" t="s">
        <v>29</v>
      </c>
      <c r="Q48" s="656"/>
      <c r="R48" s="656"/>
      <c r="S48" s="656"/>
      <c r="T48" s="656"/>
      <c r="U48" s="656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56" t="s">
        <v>29</v>
      </c>
      <c r="AI48" s="656"/>
      <c r="AJ48" s="656"/>
      <c r="AK48" s="656"/>
      <c r="AL48" s="656"/>
      <c r="AM48" s="656"/>
      <c r="AN48" s="13"/>
      <c r="AO48" s="19"/>
      <c r="AP48" s="23">
        <f t="shared" si="12"/>
        <v>0</v>
      </c>
      <c r="AQ48" s="19">
        <f t="shared" si="13"/>
        <v>0</v>
      </c>
      <c r="AS48" s="656" t="s">
        <v>29</v>
      </c>
      <c r="AT48" s="656"/>
      <c r="AU48" s="656"/>
      <c r="AV48" s="656"/>
      <c r="AW48" s="656"/>
      <c r="AX48" s="656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56" t="s">
        <v>29</v>
      </c>
      <c r="BH48" s="656"/>
      <c r="BI48" s="656"/>
      <c r="BJ48" s="656"/>
      <c r="BK48" s="656"/>
      <c r="BL48" s="656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56" t="s">
        <v>29</v>
      </c>
      <c r="BT48" s="656"/>
      <c r="BU48" s="656"/>
      <c r="BV48" s="656"/>
      <c r="BW48" s="656"/>
      <c r="BX48" s="656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56" t="s">
        <v>29</v>
      </c>
      <c r="CM48" s="656"/>
      <c r="CN48" s="656"/>
      <c r="CO48" s="656"/>
      <c r="CP48" s="656"/>
      <c r="CQ48" s="656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56" t="s">
        <v>29</v>
      </c>
      <c r="DE48" s="656"/>
      <c r="DF48" s="656"/>
      <c r="DG48" s="656"/>
      <c r="DH48" s="656"/>
      <c r="DI48" s="656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56" t="s">
        <v>29</v>
      </c>
      <c r="DY48" s="656"/>
      <c r="DZ48" s="656"/>
      <c r="EA48" s="656"/>
      <c r="EB48" s="656"/>
      <c r="EC48" s="656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56" t="s">
        <v>29</v>
      </c>
      <c r="ES48" s="656"/>
      <c r="ET48" s="656"/>
      <c r="EU48" s="656"/>
      <c r="EV48" s="656"/>
      <c r="EW48" s="656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56" t="s">
        <v>29</v>
      </c>
      <c r="FX48" s="656"/>
      <c r="FY48" s="656"/>
      <c r="FZ48" s="656"/>
      <c r="GA48" s="656"/>
      <c r="GB48" s="656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56" t="s">
        <v>29</v>
      </c>
      <c r="GU48" s="656"/>
      <c r="GV48" s="656"/>
      <c r="GW48" s="656"/>
      <c r="GX48" s="656"/>
      <c r="GY48" s="656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56" t="s">
        <v>29</v>
      </c>
      <c r="HP48" s="656"/>
      <c r="HQ48" s="656"/>
      <c r="HR48" s="656"/>
      <c r="HS48" s="656"/>
      <c r="HT48" s="656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56" t="s">
        <v>29</v>
      </c>
      <c r="IA48" s="656"/>
      <c r="IB48" s="656"/>
      <c r="IC48" s="656"/>
      <c r="ID48" s="656"/>
      <c r="IE48" s="656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56" t="s">
        <v>29</v>
      </c>
      <c r="IQ48" s="656"/>
      <c r="IR48" s="656"/>
      <c r="IS48" s="656"/>
      <c r="IT48" s="656"/>
      <c r="IU48" s="656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56" t="s">
        <v>29</v>
      </c>
      <c r="JC48" s="656"/>
      <c r="JD48" s="656"/>
      <c r="JE48" s="656"/>
      <c r="JF48" s="656"/>
      <c r="JG48" s="656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56" t="s">
        <v>29</v>
      </c>
      <c r="KI48" s="656"/>
      <c r="KJ48" s="656"/>
      <c r="KK48" s="656"/>
      <c r="KL48" s="656"/>
      <c r="KM48" s="656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56" t="s">
        <v>29</v>
      </c>
      <c r="KW48" s="656"/>
      <c r="KX48" s="656"/>
      <c r="KY48" s="656"/>
      <c r="KZ48" s="656"/>
      <c r="LA48" s="656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56" t="s">
        <v>29</v>
      </c>
      <c r="LJ48" s="656"/>
      <c r="LK48" s="656"/>
      <c r="LL48" s="656"/>
      <c r="LM48" s="656"/>
      <c r="LN48" s="656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56" t="s">
        <v>29</v>
      </c>
      <c r="MI48" s="656"/>
      <c r="MJ48" s="656"/>
      <c r="MK48" s="656"/>
      <c r="ML48" s="656"/>
      <c r="MM48" s="656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56" t="s">
        <v>29</v>
      </c>
      <c r="NH48" s="656"/>
      <c r="NI48" s="656"/>
      <c r="NJ48" s="656"/>
      <c r="NK48" s="656"/>
      <c r="NL48" s="656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56" t="s">
        <v>161</v>
      </c>
      <c r="ES49" s="656"/>
      <c r="ET49" s="656"/>
      <c r="EU49" s="656"/>
      <c r="EV49" s="656"/>
      <c r="EW49" s="656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56" t="s">
        <v>161</v>
      </c>
      <c r="FX49" s="656"/>
      <c r="FY49" s="656"/>
      <c r="FZ49" s="656"/>
      <c r="GA49" s="656"/>
      <c r="GB49" s="656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56" t="s">
        <v>161</v>
      </c>
      <c r="GU49" s="656"/>
      <c r="GV49" s="656"/>
      <c r="GW49" s="656"/>
      <c r="GX49" s="656"/>
      <c r="GY49" s="656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56" t="s">
        <v>161</v>
      </c>
      <c r="HP49" s="656"/>
      <c r="HQ49" s="656"/>
      <c r="HR49" s="656"/>
      <c r="HS49" s="656"/>
      <c r="HT49" s="656"/>
      <c r="HU49" s="13"/>
      <c r="HV49" s="19"/>
      <c r="HW49" s="30">
        <f t="shared" si="44"/>
        <v>0</v>
      </c>
      <c r="HX49" s="28">
        <f t="shared" si="45"/>
        <v>0</v>
      </c>
      <c r="HZ49" s="656" t="s">
        <v>161</v>
      </c>
      <c r="IA49" s="656"/>
      <c r="IB49" s="656"/>
      <c r="IC49" s="656"/>
      <c r="ID49" s="656"/>
      <c r="IE49" s="656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56" t="s">
        <v>161</v>
      </c>
      <c r="IQ49" s="656"/>
      <c r="IR49" s="656"/>
      <c r="IS49" s="656"/>
      <c r="IT49" s="656"/>
      <c r="IU49" s="656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56" t="s">
        <v>161</v>
      </c>
      <c r="JC49" s="656"/>
      <c r="JD49" s="656"/>
      <c r="JE49" s="656"/>
      <c r="JF49" s="656"/>
      <c r="JG49" s="656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56" t="s">
        <v>161</v>
      </c>
      <c r="KI49" s="656"/>
      <c r="KJ49" s="656"/>
      <c r="KK49" s="656"/>
      <c r="KL49" s="656"/>
      <c r="KM49" s="656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56" t="s">
        <v>161</v>
      </c>
      <c r="KW49" s="656"/>
      <c r="KX49" s="656"/>
      <c r="KY49" s="656"/>
      <c r="KZ49" s="656"/>
      <c r="LA49" s="656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56" t="s">
        <v>161</v>
      </c>
      <c r="LJ49" s="656"/>
      <c r="LK49" s="656"/>
      <c r="LL49" s="656"/>
      <c r="LM49" s="656"/>
      <c r="LN49" s="656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56" t="s">
        <v>161</v>
      </c>
      <c r="MI49" s="656"/>
      <c r="MJ49" s="656"/>
      <c r="MK49" s="656"/>
      <c r="ML49" s="656"/>
      <c r="MM49" s="656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56" t="s">
        <v>161</v>
      </c>
      <c r="NH49" s="656"/>
      <c r="NI49" s="656"/>
      <c r="NJ49" s="656"/>
      <c r="NK49" s="656"/>
      <c r="NL49" s="656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656" t="s">
        <v>30</v>
      </c>
      <c r="D50" s="656"/>
      <c r="E50" s="656"/>
      <c r="F50" s="656"/>
      <c r="G50" s="656"/>
      <c r="H50" s="656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56" t="s">
        <v>30</v>
      </c>
      <c r="Q50" s="656"/>
      <c r="R50" s="656"/>
      <c r="S50" s="656"/>
      <c r="T50" s="656"/>
      <c r="U50" s="656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56" t="s">
        <v>30</v>
      </c>
      <c r="AI50" s="656"/>
      <c r="AJ50" s="656"/>
      <c r="AK50" s="656"/>
      <c r="AL50" s="656"/>
      <c r="AM50" s="656"/>
      <c r="AN50" s="13"/>
      <c r="AO50" s="19"/>
      <c r="AP50" s="23">
        <f t="shared" si="12"/>
        <v>0</v>
      </c>
      <c r="AQ50" s="19">
        <f t="shared" si="13"/>
        <v>0</v>
      </c>
      <c r="AS50" s="731" t="s">
        <v>30</v>
      </c>
      <c r="AT50" s="731"/>
      <c r="AU50" s="731"/>
      <c r="AV50" s="731"/>
      <c r="AW50" s="731"/>
      <c r="AX50" s="731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31" t="s">
        <v>30</v>
      </c>
      <c r="BH50" s="731"/>
      <c r="BI50" s="731"/>
      <c r="BJ50" s="731"/>
      <c r="BK50" s="731"/>
      <c r="BL50" s="731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31" t="s">
        <v>30</v>
      </c>
      <c r="BT50" s="731"/>
      <c r="BU50" s="731"/>
      <c r="BV50" s="731"/>
      <c r="BW50" s="731"/>
      <c r="BX50" s="731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31" t="s">
        <v>30</v>
      </c>
      <c r="CM50" s="731"/>
      <c r="CN50" s="731"/>
      <c r="CO50" s="731"/>
      <c r="CP50" s="731"/>
      <c r="CQ50" s="731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31" t="s">
        <v>30</v>
      </c>
      <c r="DE50" s="731"/>
      <c r="DF50" s="731"/>
      <c r="DG50" s="731"/>
      <c r="DH50" s="731"/>
      <c r="DI50" s="731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31" t="s">
        <v>30</v>
      </c>
      <c r="DY50" s="731"/>
      <c r="DZ50" s="731"/>
      <c r="EA50" s="731"/>
      <c r="EB50" s="731"/>
      <c r="EC50" s="731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31" t="s">
        <v>30</v>
      </c>
      <c r="ES50" s="731"/>
      <c r="ET50" s="731"/>
      <c r="EU50" s="731"/>
      <c r="EV50" s="731"/>
      <c r="EW50" s="731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31" t="s">
        <v>30</v>
      </c>
      <c r="FX50" s="731"/>
      <c r="FY50" s="731"/>
      <c r="FZ50" s="731"/>
      <c r="GA50" s="731"/>
      <c r="GB50" s="731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31" t="s">
        <v>30</v>
      </c>
      <c r="GU50" s="731"/>
      <c r="GV50" s="731"/>
      <c r="GW50" s="731"/>
      <c r="GX50" s="731"/>
      <c r="GY50" s="731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31" t="s">
        <v>30</v>
      </c>
      <c r="HP50" s="731"/>
      <c r="HQ50" s="731"/>
      <c r="HR50" s="731"/>
      <c r="HS50" s="731"/>
      <c r="HT50" s="731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31" t="s">
        <v>30</v>
      </c>
      <c r="IA50" s="731"/>
      <c r="IB50" s="731"/>
      <c r="IC50" s="731"/>
      <c r="ID50" s="731"/>
      <c r="IE50" s="731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31" t="s">
        <v>30</v>
      </c>
      <c r="IQ50" s="731"/>
      <c r="IR50" s="731"/>
      <c r="IS50" s="731"/>
      <c r="IT50" s="731"/>
      <c r="IU50" s="731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31" t="s">
        <v>30</v>
      </c>
      <c r="JC50" s="731"/>
      <c r="JD50" s="731"/>
      <c r="JE50" s="731"/>
      <c r="JF50" s="731"/>
      <c r="JG50" s="731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31" t="s">
        <v>30</v>
      </c>
      <c r="KI50" s="731"/>
      <c r="KJ50" s="731"/>
      <c r="KK50" s="731"/>
      <c r="KL50" s="731"/>
      <c r="KM50" s="731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31" t="s">
        <v>30</v>
      </c>
      <c r="KW50" s="731"/>
      <c r="KX50" s="731"/>
      <c r="KY50" s="731"/>
      <c r="KZ50" s="731"/>
      <c r="LA50" s="731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31" t="s">
        <v>30</v>
      </c>
      <c r="LJ50" s="731"/>
      <c r="LK50" s="731"/>
      <c r="LL50" s="731"/>
      <c r="LM50" s="731"/>
      <c r="LN50" s="731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31" t="s">
        <v>30</v>
      </c>
      <c r="MI50" s="731"/>
      <c r="MJ50" s="731"/>
      <c r="MK50" s="731"/>
      <c r="ML50" s="731"/>
      <c r="MM50" s="731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31" t="s">
        <v>30</v>
      </c>
      <c r="NH50" s="731"/>
      <c r="NI50" s="731"/>
      <c r="NJ50" s="731"/>
      <c r="NK50" s="731"/>
      <c r="NL50" s="731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656" t="s">
        <v>31</v>
      </c>
      <c r="D51" s="656"/>
      <c r="E51" s="656"/>
      <c r="F51" s="656"/>
      <c r="G51" s="656"/>
      <c r="H51" s="656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56" t="s">
        <v>31</v>
      </c>
      <c r="Q51" s="656"/>
      <c r="R51" s="656"/>
      <c r="S51" s="656"/>
      <c r="T51" s="656"/>
      <c r="U51" s="656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56" t="s">
        <v>31</v>
      </c>
      <c r="AI51" s="656"/>
      <c r="AJ51" s="656"/>
      <c r="AK51" s="656"/>
      <c r="AL51" s="656"/>
      <c r="AM51" s="656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56" t="s">
        <v>31</v>
      </c>
      <c r="AT51" s="656"/>
      <c r="AU51" s="656"/>
      <c r="AV51" s="656"/>
      <c r="AW51" s="656"/>
      <c r="AX51" s="656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56" t="s">
        <v>31</v>
      </c>
      <c r="BH51" s="656"/>
      <c r="BI51" s="656"/>
      <c r="BJ51" s="656"/>
      <c r="BK51" s="656"/>
      <c r="BL51" s="656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56" t="s">
        <v>31</v>
      </c>
      <c r="BT51" s="656"/>
      <c r="BU51" s="656"/>
      <c r="BV51" s="656"/>
      <c r="BW51" s="656"/>
      <c r="BX51" s="656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56" t="s">
        <v>31</v>
      </c>
      <c r="CM51" s="656"/>
      <c r="CN51" s="656"/>
      <c r="CO51" s="656"/>
      <c r="CP51" s="656"/>
      <c r="CQ51" s="656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56" t="s">
        <v>31</v>
      </c>
      <c r="DE51" s="656"/>
      <c r="DF51" s="656"/>
      <c r="DG51" s="656"/>
      <c r="DH51" s="656"/>
      <c r="DI51" s="656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56" t="s">
        <v>31</v>
      </c>
      <c r="DY51" s="656"/>
      <c r="DZ51" s="656"/>
      <c r="EA51" s="656"/>
      <c r="EB51" s="656"/>
      <c r="EC51" s="656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56" t="s">
        <v>31</v>
      </c>
      <c r="ES51" s="656"/>
      <c r="ET51" s="656"/>
      <c r="EU51" s="656"/>
      <c r="EV51" s="656"/>
      <c r="EW51" s="656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56" t="s">
        <v>31</v>
      </c>
      <c r="FX51" s="656"/>
      <c r="FY51" s="656"/>
      <c r="FZ51" s="656"/>
      <c r="GA51" s="656"/>
      <c r="GB51" s="656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56" t="s">
        <v>31</v>
      </c>
      <c r="GU51" s="656"/>
      <c r="GV51" s="656"/>
      <c r="GW51" s="656"/>
      <c r="GX51" s="656"/>
      <c r="GY51" s="656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56" t="s">
        <v>31</v>
      </c>
      <c r="HP51" s="656"/>
      <c r="HQ51" s="656"/>
      <c r="HR51" s="656"/>
      <c r="HS51" s="656"/>
      <c r="HT51" s="656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56" t="s">
        <v>31</v>
      </c>
      <c r="IA51" s="656"/>
      <c r="IB51" s="656"/>
      <c r="IC51" s="656"/>
      <c r="ID51" s="656"/>
      <c r="IE51" s="656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56" t="s">
        <v>31</v>
      </c>
      <c r="IQ51" s="656"/>
      <c r="IR51" s="656"/>
      <c r="IS51" s="656"/>
      <c r="IT51" s="656"/>
      <c r="IU51" s="656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56" t="s">
        <v>31</v>
      </c>
      <c r="JC51" s="656"/>
      <c r="JD51" s="656"/>
      <c r="JE51" s="656"/>
      <c r="JF51" s="656"/>
      <c r="JG51" s="656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56" t="s">
        <v>31</v>
      </c>
      <c r="KI51" s="656"/>
      <c r="KJ51" s="656"/>
      <c r="KK51" s="656"/>
      <c r="KL51" s="656"/>
      <c r="KM51" s="656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56" t="s">
        <v>31</v>
      </c>
      <c r="KW51" s="656"/>
      <c r="KX51" s="656"/>
      <c r="KY51" s="656"/>
      <c r="KZ51" s="656"/>
      <c r="LA51" s="656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56" t="s">
        <v>31</v>
      </c>
      <c r="LJ51" s="656"/>
      <c r="LK51" s="656"/>
      <c r="LL51" s="656"/>
      <c r="LM51" s="656"/>
      <c r="LN51" s="656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56" t="s">
        <v>31</v>
      </c>
      <c r="MI51" s="656"/>
      <c r="MJ51" s="656"/>
      <c r="MK51" s="656"/>
      <c r="ML51" s="656"/>
      <c r="MM51" s="656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56" t="s">
        <v>31</v>
      </c>
      <c r="NH51" s="656"/>
      <c r="NI51" s="656"/>
      <c r="NJ51" s="656"/>
      <c r="NK51" s="656"/>
      <c r="NL51" s="656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656" t="s">
        <v>32</v>
      </c>
      <c r="D52" s="656"/>
      <c r="E52" s="656"/>
      <c r="F52" s="656"/>
      <c r="G52" s="656"/>
      <c r="H52" s="656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56" t="s">
        <v>32</v>
      </c>
      <c r="Q52" s="656"/>
      <c r="R52" s="656"/>
      <c r="S52" s="656"/>
      <c r="T52" s="656"/>
      <c r="U52" s="656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56" t="s">
        <v>32</v>
      </c>
      <c r="AI52" s="656"/>
      <c r="AJ52" s="656"/>
      <c r="AK52" s="656"/>
      <c r="AL52" s="656"/>
      <c r="AM52" s="656"/>
      <c r="AN52" s="13"/>
      <c r="AO52" s="19"/>
      <c r="AP52" s="23">
        <f t="shared" si="12"/>
        <v>0</v>
      </c>
      <c r="AQ52" s="19">
        <f t="shared" si="13"/>
        <v>0</v>
      </c>
      <c r="AS52" s="731" t="s">
        <v>32</v>
      </c>
      <c r="AT52" s="731"/>
      <c r="AU52" s="731"/>
      <c r="AV52" s="731"/>
      <c r="AW52" s="731"/>
      <c r="AX52" s="731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31" t="s">
        <v>32</v>
      </c>
      <c r="BH52" s="731"/>
      <c r="BI52" s="731"/>
      <c r="BJ52" s="731"/>
      <c r="BK52" s="731"/>
      <c r="BL52" s="731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31" t="s">
        <v>32</v>
      </c>
      <c r="BT52" s="731"/>
      <c r="BU52" s="731"/>
      <c r="BV52" s="731"/>
      <c r="BW52" s="731"/>
      <c r="BX52" s="731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31" t="s">
        <v>32</v>
      </c>
      <c r="CM52" s="731"/>
      <c r="CN52" s="731"/>
      <c r="CO52" s="731"/>
      <c r="CP52" s="731"/>
      <c r="CQ52" s="731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31" t="s">
        <v>32</v>
      </c>
      <c r="DE52" s="731"/>
      <c r="DF52" s="731"/>
      <c r="DG52" s="731"/>
      <c r="DH52" s="731"/>
      <c r="DI52" s="731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31" t="s">
        <v>32</v>
      </c>
      <c r="DY52" s="731"/>
      <c r="DZ52" s="731"/>
      <c r="EA52" s="731"/>
      <c r="EB52" s="731"/>
      <c r="EC52" s="731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31" t="s">
        <v>32</v>
      </c>
      <c r="ES52" s="731"/>
      <c r="ET52" s="731"/>
      <c r="EU52" s="731"/>
      <c r="EV52" s="731"/>
      <c r="EW52" s="731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31" t="s">
        <v>32</v>
      </c>
      <c r="FX52" s="731"/>
      <c r="FY52" s="731"/>
      <c r="FZ52" s="731"/>
      <c r="GA52" s="731"/>
      <c r="GB52" s="731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31" t="s">
        <v>32</v>
      </c>
      <c r="GU52" s="731"/>
      <c r="GV52" s="731"/>
      <c r="GW52" s="731"/>
      <c r="GX52" s="731"/>
      <c r="GY52" s="731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31" t="s">
        <v>32</v>
      </c>
      <c r="HP52" s="731"/>
      <c r="HQ52" s="731"/>
      <c r="HR52" s="731"/>
      <c r="HS52" s="731"/>
      <c r="HT52" s="731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31" t="s">
        <v>32</v>
      </c>
      <c r="IA52" s="731"/>
      <c r="IB52" s="731"/>
      <c r="IC52" s="731"/>
      <c r="ID52" s="731"/>
      <c r="IE52" s="731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31" t="s">
        <v>32</v>
      </c>
      <c r="IQ52" s="731"/>
      <c r="IR52" s="731"/>
      <c r="IS52" s="731"/>
      <c r="IT52" s="731"/>
      <c r="IU52" s="731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31" t="s">
        <v>32</v>
      </c>
      <c r="JC52" s="731"/>
      <c r="JD52" s="731"/>
      <c r="JE52" s="731"/>
      <c r="JF52" s="731"/>
      <c r="JG52" s="731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31" t="s">
        <v>32</v>
      </c>
      <c r="KI52" s="731"/>
      <c r="KJ52" s="731"/>
      <c r="KK52" s="731"/>
      <c r="KL52" s="731"/>
      <c r="KM52" s="731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31" t="s">
        <v>32</v>
      </c>
      <c r="KW52" s="731"/>
      <c r="KX52" s="731"/>
      <c r="KY52" s="731"/>
      <c r="KZ52" s="731"/>
      <c r="LA52" s="731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31" t="s">
        <v>32</v>
      </c>
      <c r="LJ52" s="731"/>
      <c r="LK52" s="731"/>
      <c r="LL52" s="731"/>
      <c r="LM52" s="731"/>
      <c r="LN52" s="731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31" t="s">
        <v>32</v>
      </c>
      <c r="MI52" s="731"/>
      <c r="MJ52" s="731"/>
      <c r="MK52" s="731"/>
      <c r="ML52" s="731"/>
      <c r="MM52" s="731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31" t="s">
        <v>32</v>
      </c>
      <c r="NH52" s="731"/>
      <c r="NI52" s="731"/>
      <c r="NJ52" s="731"/>
      <c r="NK52" s="731"/>
      <c r="NL52" s="731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656" t="s">
        <v>33</v>
      </c>
      <c r="D53" s="656"/>
      <c r="E53" s="656"/>
      <c r="F53" s="656"/>
      <c r="G53" s="656"/>
      <c r="H53" s="656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56" t="s">
        <v>33</v>
      </c>
      <c r="Q53" s="656"/>
      <c r="R53" s="656"/>
      <c r="S53" s="656"/>
      <c r="T53" s="656"/>
      <c r="U53" s="656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56" t="s">
        <v>33</v>
      </c>
      <c r="AI53" s="656"/>
      <c r="AJ53" s="656"/>
      <c r="AK53" s="656"/>
      <c r="AL53" s="656"/>
      <c r="AM53" s="656"/>
      <c r="AN53" s="13"/>
      <c r="AO53" s="19"/>
      <c r="AP53" s="23">
        <f t="shared" si="12"/>
        <v>0</v>
      </c>
      <c r="AQ53" s="19">
        <f t="shared" si="13"/>
        <v>0</v>
      </c>
      <c r="AS53" s="656" t="s">
        <v>33</v>
      </c>
      <c r="AT53" s="656"/>
      <c r="AU53" s="656"/>
      <c r="AV53" s="656"/>
      <c r="AW53" s="656"/>
      <c r="AX53" s="656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56" t="s">
        <v>33</v>
      </c>
      <c r="BH53" s="656"/>
      <c r="BI53" s="656"/>
      <c r="BJ53" s="656"/>
      <c r="BK53" s="656"/>
      <c r="BL53" s="656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56" t="s">
        <v>33</v>
      </c>
      <c r="BT53" s="656"/>
      <c r="BU53" s="656"/>
      <c r="BV53" s="656"/>
      <c r="BW53" s="656"/>
      <c r="BX53" s="656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56" t="s">
        <v>33</v>
      </c>
      <c r="CM53" s="656"/>
      <c r="CN53" s="656"/>
      <c r="CO53" s="656"/>
      <c r="CP53" s="656"/>
      <c r="CQ53" s="656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56" t="s">
        <v>33</v>
      </c>
      <c r="DE53" s="656"/>
      <c r="DF53" s="656"/>
      <c r="DG53" s="656"/>
      <c r="DH53" s="656"/>
      <c r="DI53" s="656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56" t="s">
        <v>33</v>
      </c>
      <c r="DY53" s="656"/>
      <c r="DZ53" s="656"/>
      <c r="EA53" s="656"/>
      <c r="EB53" s="656"/>
      <c r="EC53" s="656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56" t="s">
        <v>33</v>
      </c>
      <c r="ES53" s="656"/>
      <c r="ET53" s="656"/>
      <c r="EU53" s="656"/>
      <c r="EV53" s="656"/>
      <c r="EW53" s="656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56" t="s">
        <v>33</v>
      </c>
      <c r="FX53" s="656"/>
      <c r="FY53" s="656"/>
      <c r="FZ53" s="656"/>
      <c r="GA53" s="656"/>
      <c r="GB53" s="656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56" t="s">
        <v>33</v>
      </c>
      <c r="GU53" s="656"/>
      <c r="GV53" s="656"/>
      <c r="GW53" s="656"/>
      <c r="GX53" s="656"/>
      <c r="GY53" s="656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56" t="s">
        <v>33</v>
      </c>
      <c r="HP53" s="656"/>
      <c r="HQ53" s="656"/>
      <c r="HR53" s="656"/>
      <c r="HS53" s="656"/>
      <c r="HT53" s="656"/>
      <c r="HU53" s="13"/>
      <c r="HV53" s="19"/>
      <c r="HW53" s="30">
        <f t="shared" si="44"/>
        <v>0</v>
      </c>
      <c r="HX53" s="28">
        <f t="shared" si="45"/>
        <v>0</v>
      </c>
      <c r="HZ53" s="656" t="s">
        <v>33</v>
      </c>
      <c r="IA53" s="656"/>
      <c r="IB53" s="656"/>
      <c r="IC53" s="656"/>
      <c r="ID53" s="656"/>
      <c r="IE53" s="656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56" t="s">
        <v>33</v>
      </c>
      <c r="IQ53" s="656"/>
      <c r="IR53" s="656"/>
      <c r="IS53" s="656"/>
      <c r="IT53" s="656"/>
      <c r="IU53" s="656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56" t="s">
        <v>33</v>
      </c>
      <c r="JC53" s="656"/>
      <c r="JD53" s="656"/>
      <c r="JE53" s="656"/>
      <c r="JF53" s="656"/>
      <c r="JG53" s="656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56" t="s">
        <v>33</v>
      </c>
      <c r="KI53" s="656"/>
      <c r="KJ53" s="656"/>
      <c r="KK53" s="656"/>
      <c r="KL53" s="656"/>
      <c r="KM53" s="656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56" t="s">
        <v>33</v>
      </c>
      <c r="KW53" s="656"/>
      <c r="KX53" s="656"/>
      <c r="KY53" s="656"/>
      <c r="KZ53" s="656"/>
      <c r="LA53" s="656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56" t="s">
        <v>33</v>
      </c>
      <c r="LJ53" s="656"/>
      <c r="LK53" s="656"/>
      <c r="LL53" s="656"/>
      <c r="LM53" s="656"/>
      <c r="LN53" s="656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56" t="s">
        <v>33</v>
      </c>
      <c r="MI53" s="656"/>
      <c r="MJ53" s="656"/>
      <c r="MK53" s="656"/>
      <c r="ML53" s="656"/>
      <c r="MM53" s="656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56" t="s">
        <v>33</v>
      </c>
      <c r="NH53" s="656"/>
      <c r="NI53" s="656"/>
      <c r="NJ53" s="656"/>
      <c r="NK53" s="656"/>
      <c r="NL53" s="656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656" t="s">
        <v>34</v>
      </c>
      <c r="D54" s="656"/>
      <c r="E54" s="656"/>
      <c r="F54" s="656"/>
      <c r="G54" s="656"/>
      <c r="H54" s="656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56" t="s">
        <v>34</v>
      </c>
      <c r="Q54" s="656"/>
      <c r="R54" s="656"/>
      <c r="S54" s="656"/>
      <c r="T54" s="656"/>
      <c r="U54" s="656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56" t="s">
        <v>34</v>
      </c>
      <c r="AI54" s="656"/>
      <c r="AJ54" s="656"/>
      <c r="AK54" s="656"/>
      <c r="AL54" s="656"/>
      <c r="AM54" s="656"/>
      <c r="AN54" s="13"/>
      <c r="AO54" s="19"/>
      <c r="AP54" s="23">
        <f t="shared" si="12"/>
        <v>0</v>
      </c>
      <c r="AQ54" s="19">
        <f t="shared" si="13"/>
        <v>0</v>
      </c>
      <c r="AS54" s="731" t="s">
        <v>34</v>
      </c>
      <c r="AT54" s="731"/>
      <c r="AU54" s="731"/>
      <c r="AV54" s="731"/>
      <c r="AW54" s="731"/>
      <c r="AX54" s="731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31" t="s">
        <v>34</v>
      </c>
      <c r="BH54" s="731"/>
      <c r="BI54" s="731"/>
      <c r="BJ54" s="731"/>
      <c r="BK54" s="731"/>
      <c r="BL54" s="731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31" t="s">
        <v>34</v>
      </c>
      <c r="BT54" s="731"/>
      <c r="BU54" s="731"/>
      <c r="BV54" s="731"/>
      <c r="BW54" s="731"/>
      <c r="BX54" s="731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31" t="s">
        <v>34</v>
      </c>
      <c r="CM54" s="731"/>
      <c r="CN54" s="731"/>
      <c r="CO54" s="731"/>
      <c r="CP54" s="731"/>
      <c r="CQ54" s="731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31" t="s">
        <v>34</v>
      </c>
      <c r="DE54" s="731"/>
      <c r="DF54" s="731"/>
      <c r="DG54" s="731"/>
      <c r="DH54" s="731"/>
      <c r="DI54" s="731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31" t="s">
        <v>34</v>
      </c>
      <c r="DY54" s="731"/>
      <c r="DZ54" s="731"/>
      <c r="EA54" s="731"/>
      <c r="EB54" s="731"/>
      <c r="EC54" s="731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31" t="s">
        <v>34</v>
      </c>
      <c r="ES54" s="731"/>
      <c r="ET54" s="731"/>
      <c r="EU54" s="731"/>
      <c r="EV54" s="731"/>
      <c r="EW54" s="731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31" t="s">
        <v>34</v>
      </c>
      <c r="FX54" s="731"/>
      <c r="FY54" s="731"/>
      <c r="FZ54" s="731"/>
      <c r="GA54" s="731"/>
      <c r="GB54" s="731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31" t="s">
        <v>34</v>
      </c>
      <c r="GU54" s="731"/>
      <c r="GV54" s="731"/>
      <c r="GW54" s="731"/>
      <c r="GX54" s="731"/>
      <c r="GY54" s="731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31" t="s">
        <v>34</v>
      </c>
      <c r="HP54" s="731"/>
      <c r="HQ54" s="731"/>
      <c r="HR54" s="731"/>
      <c r="HS54" s="731"/>
      <c r="HT54" s="731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31" t="s">
        <v>34</v>
      </c>
      <c r="IA54" s="731"/>
      <c r="IB54" s="731"/>
      <c r="IC54" s="731"/>
      <c r="ID54" s="731"/>
      <c r="IE54" s="731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31" t="s">
        <v>34</v>
      </c>
      <c r="IQ54" s="731"/>
      <c r="IR54" s="731"/>
      <c r="IS54" s="731"/>
      <c r="IT54" s="731"/>
      <c r="IU54" s="731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31" t="s">
        <v>34</v>
      </c>
      <c r="JC54" s="731"/>
      <c r="JD54" s="731"/>
      <c r="JE54" s="731"/>
      <c r="JF54" s="731"/>
      <c r="JG54" s="731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31" t="s">
        <v>34</v>
      </c>
      <c r="KI54" s="731"/>
      <c r="KJ54" s="731"/>
      <c r="KK54" s="731"/>
      <c r="KL54" s="731"/>
      <c r="KM54" s="731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31" t="s">
        <v>34</v>
      </c>
      <c r="KW54" s="731"/>
      <c r="KX54" s="731"/>
      <c r="KY54" s="731"/>
      <c r="KZ54" s="731"/>
      <c r="LA54" s="731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31" t="s">
        <v>34</v>
      </c>
      <c r="LJ54" s="731"/>
      <c r="LK54" s="731"/>
      <c r="LL54" s="731"/>
      <c r="LM54" s="731"/>
      <c r="LN54" s="731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31" t="s">
        <v>34</v>
      </c>
      <c r="MI54" s="731"/>
      <c r="MJ54" s="731"/>
      <c r="MK54" s="731"/>
      <c r="ML54" s="731"/>
      <c r="MM54" s="731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31" t="s">
        <v>34</v>
      </c>
      <c r="NH54" s="731"/>
      <c r="NI54" s="731"/>
      <c r="NJ54" s="731"/>
      <c r="NK54" s="731"/>
      <c r="NL54" s="731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656" t="s">
        <v>35</v>
      </c>
      <c r="D55" s="656"/>
      <c r="E55" s="656"/>
      <c r="F55" s="656"/>
      <c r="G55" s="656"/>
      <c r="H55" s="656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56" t="s">
        <v>35</v>
      </c>
      <c r="Q55" s="656"/>
      <c r="R55" s="656"/>
      <c r="S55" s="656"/>
      <c r="T55" s="656"/>
      <c r="U55" s="656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56" t="s">
        <v>35</v>
      </c>
      <c r="AI55" s="656"/>
      <c r="AJ55" s="656"/>
      <c r="AK55" s="656"/>
      <c r="AL55" s="656"/>
      <c r="AM55" s="656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56" t="s">
        <v>35</v>
      </c>
      <c r="AT55" s="656"/>
      <c r="AU55" s="656"/>
      <c r="AV55" s="656"/>
      <c r="AW55" s="656"/>
      <c r="AX55" s="656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56" t="s">
        <v>35</v>
      </c>
      <c r="BH55" s="656"/>
      <c r="BI55" s="656"/>
      <c r="BJ55" s="656"/>
      <c r="BK55" s="656"/>
      <c r="BL55" s="656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56" t="s">
        <v>35</v>
      </c>
      <c r="BT55" s="656"/>
      <c r="BU55" s="656"/>
      <c r="BV55" s="656"/>
      <c r="BW55" s="656"/>
      <c r="BX55" s="656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56" t="s">
        <v>35</v>
      </c>
      <c r="CM55" s="656"/>
      <c r="CN55" s="656"/>
      <c r="CO55" s="656"/>
      <c r="CP55" s="656"/>
      <c r="CQ55" s="656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56" t="s">
        <v>35</v>
      </c>
      <c r="DE55" s="656"/>
      <c r="DF55" s="656"/>
      <c r="DG55" s="656"/>
      <c r="DH55" s="656"/>
      <c r="DI55" s="656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56" t="s">
        <v>35</v>
      </c>
      <c r="DY55" s="656"/>
      <c r="DZ55" s="656"/>
      <c r="EA55" s="656"/>
      <c r="EB55" s="656"/>
      <c r="EC55" s="656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56" t="s">
        <v>35</v>
      </c>
      <c r="ES55" s="656"/>
      <c r="ET55" s="656"/>
      <c r="EU55" s="656"/>
      <c r="EV55" s="656"/>
      <c r="EW55" s="656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56" t="s">
        <v>35</v>
      </c>
      <c r="FX55" s="656"/>
      <c r="FY55" s="656"/>
      <c r="FZ55" s="656"/>
      <c r="GA55" s="656"/>
      <c r="GB55" s="656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56" t="s">
        <v>35</v>
      </c>
      <c r="GU55" s="656"/>
      <c r="GV55" s="656"/>
      <c r="GW55" s="656"/>
      <c r="GX55" s="656"/>
      <c r="GY55" s="656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56" t="s">
        <v>35</v>
      </c>
      <c r="HP55" s="656"/>
      <c r="HQ55" s="656"/>
      <c r="HR55" s="656"/>
      <c r="HS55" s="656"/>
      <c r="HT55" s="656"/>
      <c r="HU55" s="13">
        <v>7</v>
      </c>
      <c r="HV55" s="19"/>
      <c r="HW55" s="30">
        <f t="shared" si="44"/>
        <v>0</v>
      </c>
      <c r="HX55" s="28">
        <f t="shared" si="45"/>
        <v>0</v>
      </c>
      <c r="HZ55" s="656" t="s">
        <v>35</v>
      </c>
      <c r="IA55" s="656"/>
      <c r="IB55" s="656"/>
      <c r="IC55" s="656"/>
      <c r="ID55" s="656"/>
      <c r="IE55" s="656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56" t="s">
        <v>35</v>
      </c>
      <c r="IQ55" s="656"/>
      <c r="IR55" s="656"/>
      <c r="IS55" s="656"/>
      <c r="IT55" s="656"/>
      <c r="IU55" s="656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56" t="s">
        <v>35</v>
      </c>
      <c r="JC55" s="656"/>
      <c r="JD55" s="656"/>
      <c r="JE55" s="656"/>
      <c r="JF55" s="656"/>
      <c r="JG55" s="656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56" t="s">
        <v>35</v>
      </c>
      <c r="KI55" s="656"/>
      <c r="KJ55" s="656"/>
      <c r="KK55" s="656"/>
      <c r="KL55" s="656"/>
      <c r="KM55" s="656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56" t="s">
        <v>35</v>
      </c>
      <c r="KW55" s="656"/>
      <c r="KX55" s="656"/>
      <c r="KY55" s="656"/>
      <c r="KZ55" s="656"/>
      <c r="LA55" s="656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56" t="s">
        <v>35</v>
      </c>
      <c r="LJ55" s="656"/>
      <c r="LK55" s="656"/>
      <c r="LL55" s="656"/>
      <c r="LM55" s="656"/>
      <c r="LN55" s="656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56" t="s">
        <v>35</v>
      </c>
      <c r="MI55" s="656"/>
      <c r="MJ55" s="656"/>
      <c r="MK55" s="656"/>
      <c r="ML55" s="656"/>
      <c r="MM55" s="656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56" t="s">
        <v>35</v>
      </c>
      <c r="NH55" s="656"/>
      <c r="NI55" s="656"/>
      <c r="NJ55" s="656"/>
      <c r="NK55" s="656"/>
      <c r="NL55" s="656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656" t="s">
        <v>36</v>
      </c>
      <c r="D56" s="656"/>
      <c r="E56" s="656"/>
      <c r="F56" s="656"/>
      <c r="G56" s="656"/>
      <c r="H56" s="656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56" t="s">
        <v>36</v>
      </c>
      <c r="Q56" s="656"/>
      <c r="R56" s="656"/>
      <c r="S56" s="656"/>
      <c r="T56" s="656"/>
      <c r="U56" s="656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56" t="s">
        <v>36</v>
      </c>
      <c r="AI56" s="656"/>
      <c r="AJ56" s="656"/>
      <c r="AK56" s="656"/>
      <c r="AL56" s="656"/>
      <c r="AM56" s="656"/>
      <c r="AN56" s="13"/>
      <c r="AO56" s="19"/>
      <c r="AP56" s="23">
        <f t="shared" si="12"/>
        <v>0</v>
      </c>
      <c r="AQ56" s="19">
        <f t="shared" si="13"/>
        <v>0</v>
      </c>
      <c r="AS56" s="731" t="s">
        <v>36</v>
      </c>
      <c r="AT56" s="731"/>
      <c r="AU56" s="731"/>
      <c r="AV56" s="731"/>
      <c r="AW56" s="731"/>
      <c r="AX56" s="731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31" t="s">
        <v>36</v>
      </c>
      <c r="BH56" s="731"/>
      <c r="BI56" s="731"/>
      <c r="BJ56" s="731"/>
      <c r="BK56" s="731"/>
      <c r="BL56" s="731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31" t="s">
        <v>36</v>
      </c>
      <c r="BT56" s="731"/>
      <c r="BU56" s="731"/>
      <c r="BV56" s="731"/>
      <c r="BW56" s="731"/>
      <c r="BX56" s="731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31" t="s">
        <v>36</v>
      </c>
      <c r="CM56" s="731"/>
      <c r="CN56" s="731"/>
      <c r="CO56" s="731"/>
      <c r="CP56" s="731"/>
      <c r="CQ56" s="731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31" t="s">
        <v>36</v>
      </c>
      <c r="DE56" s="731"/>
      <c r="DF56" s="731"/>
      <c r="DG56" s="731"/>
      <c r="DH56" s="731"/>
      <c r="DI56" s="731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31" t="s">
        <v>36</v>
      </c>
      <c r="DY56" s="731"/>
      <c r="DZ56" s="731"/>
      <c r="EA56" s="731"/>
      <c r="EB56" s="731"/>
      <c r="EC56" s="731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31" t="s">
        <v>36</v>
      </c>
      <c r="ES56" s="731"/>
      <c r="ET56" s="731"/>
      <c r="EU56" s="731"/>
      <c r="EV56" s="731"/>
      <c r="EW56" s="731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31" t="s">
        <v>36</v>
      </c>
      <c r="FX56" s="731"/>
      <c r="FY56" s="731"/>
      <c r="FZ56" s="731"/>
      <c r="GA56" s="731"/>
      <c r="GB56" s="731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31" t="s">
        <v>36</v>
      </c>
      <c r="GU56" s="731"/>
      <c r="GV56" s="731"/>
      <c r="GW56" s="731"/>
      <c r="GX56" s="731"/>
      <c r="GY56" s="731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31" t="s">
        <v>36</v>
      </c>
      <c r="HP56" s="731"/>
      <c r="HQ56" s="731"/>
      <c r="HR56" s="731"/>
      <c r="HS56" s="731"/>
      <c r="HT56" s="731"/>
      <c r="HU56" s="28"/>
      <c r="HV56" s="28"/>
      <c r="HW56" s="30">
        <f t="shared" si="44"/>
        <v>0</v>
      </c>
      <c r="HX56" s="28">
        <f t="shared" si="45"/>
        <v>0</v>
      </c>
      <c r="HZ56" s="731" t="s">
        <v>36</v>
      </c>
      <c r="IA56" s="731"/>
      <c r="IB56" s="731"/>
      <c r="IC56" s="731"/>
      <c r="ID56" s="731"/>
      <c r="IE56" s="731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31" t="s">
        <v>36</v>
      </c>
      <c r="IQ56" s="731"/>
      <c r="IR56" s="731"/>
      <c r="IS56" s="731"/>
      <c r="IT56" s="731"/>
      <c r="IU56" s="731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31" t="s">
        <v>36</v>
      </c>
      <c r="JC56" s="731"/>
      <c r="JD56" s="731"/>
      <c r="JE56" s="731"/>
      <c r="JF56" s="731"/>
      <c r="JG56" s="731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31" t="s">
        <v>36</v>
      </c>
      <c r="KI56" s="731"/>
      <c r="KJ56" s="731"/>
      <c r="KK56" s="731"/>
      <c r="KL56" s="731"/>
      <c r="KM56" s="731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31" t="s">
        <v>36</v>
      </c>
      <c r="KW56" s="731"/>
      <c r="KX56" s="731"/>
      <c r="KY56" s="731"/>
      <c r="KZ56" s="731"/>
      <c r="LA56" s="731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31" t="s">
        <v>36</v>
      </c>
      <c r="LJ56" s="731"/>
      <c r="LK56" s="731"/>
      <c r="LL56" s="731"/>
      <c r="LM56" s="731"/>
      <c r="LN56" s="731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31" t="s">
        <v>36</v>
      </c>
      <c r="MI56" s="731"/>
      <c r="MJ56" s="731"/>
      <c r="MK56" s="731"/>
      <c r="ML56" s="731"/>
      <c r="MM56" s="731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31" t="s">
        <v>36</v>
      </c>
      <c r="NH56" s="731"/>
      <c r="NI56" s="731"/>
      <c r="NJ56" s="731"/>
      <c r="NK56" s="731"/>
      <c r="NL56" s="731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656" t="s">
        <v>37</v>
      </c>
      <c r="D57" s="656"/>
      <c r="E57" s="656"/>
      <c r="F57" s="656"/>
      <c r="G57" s="656"/>
      <c r="H57" s="656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56" t="s">
        <v>37</v>
      </c>
      <c r="Q57" s="656"/>
      <c r="R57" s="656"/>
      <c r="S57" s="656"/>
      <c r="T57" s="656"/>
      <c r="U57" s="656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56" t="s">
        <v>37</v>
      </c>
      <c r="AI57" s="656"/>
      <c r="AJ57" s="656"/>
      <c r="AK57" s="656"/>
      <c r="AL57" s="656"/>
      <c r="AM57" s="656"/>
      <c r="AN57" s="13"/>
      <c r="AO57" s="19"/>
      <c r="AP57" s="23">
        <f t="shared" si="12"/>
        <v>0</v>
      </c>
      <c r="AQ57" s="19">
        <f t="shared" si="13"/>
        <v>0</v>
      </c>
      <c r="AS57" s="656" t="s">
        <v>37</v>
      </c>
      <c r="AT57" s="656"/>
      <c r="AU57" s="656"/>
      <c r="AV57" s="656"/>
      <c r="AW57" s="656"/>
      <c r="AX57" s="656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56" t="s">
        <v>37</v>
      </c>
      <c r="BH57" s="656"/>
      <c r="BI57" s="656"/>
      <c r="BJ57" s="656"/>
      <c r="BK57" s="656"/>
      <c r="BL57" s="656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56" t="s">
        <v>37</v>
      </c>
      <c r="BT57" s="656"/>
      <c r="BU57" s="656"/>
      <c r="BV57" s="656"/>
      <c r="BW57" s="656"/>
      <c r="BX57" s="656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56" t="s">
        <v>37</v>
      </c>
      <c r="CM57" s="656"/>
      <c r="CN57" s="656"/>
      <c r="CO57" s="656"/>
      <c r="CP57" s="656"/>
      <c r="CQ57" s="656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56" t="s">
        <v>37</v>
      </c>
      <c r="DE57" s="656"/>
      <c r="DF57" s="656"/>
      <c r="DG57" s="656"/>
      <c r="DH57" s="656"/>
      <c r="DI57" s="656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56" t="s">
        <v>37</v>
      </c>
      <c r="DY57" s="656"/>
      <c r="DZ57" s="656"/>
      <c r="EA57" s="656"/>
      <c r="EB57" s="656"/>
      <c r="EC57" s="656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56" t="s">
        <v>37</v>
      </c>
      <c r="ES57" s="656"/>
      <c r="ET57" s="656"/>
      <c r="EU57" s="656"/>
      <c r="EV57" s="656"/>
      <c r="EW57" s="656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56" t="s">
        <v>37</v>
      </c>
      <c r="FX57" s="656"/>
      <c r="FY57" s="656"/>
      <c r="FZ57" s="656"/>
      <c r="GA57" s="656"/>
      <c r="GB57" s="656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56" t="s">
        <v>37</v>
      </c>
      <c r="GU57" s="656"/>
      <c r="GV57" s="656"/>
      <c r="GW57" s="656"/>
      <c r="GX57" s="656"/>
      <c r="GY57" s="656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56" t="s">
        <v>37</v>
      </c>
      <c r="HP57" s="656"/>
      <c r="HQ57" s="656"/>
      <c r="HR57" s="656"/>
      <c r="HS57" s="656"/>
      <c r="HT57" s="656"/>
      <c r="HU57" s="13"/>
      <c r="HV57" s="19"/>
      <c r="HW57" s="30">
        <f t="shared" si="44"/>
        <v>0</v>
      </c>
      <c r="HX57" s="28">
        <f t="shared" si="45"/>
        <v>0</v>
      </c>
      <c r="HZ57" s="656" t="s">
        <v>37</v>
      </c>
      <c r="IA57" s="656"/>
      <c r="IB57" s="656"/>
      <c r="IC57" s="656"/>
      <c r="ID57" s="656"/>
      <c r="IE57" s="656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56" t="s">
        <v>37</v>
      </c>
      <c r="IQ57" s="656"/>
      <c r="IR57" s="656"/>
      <c r="IS57" s="656"/>
      <c r="IT57" s="656"/>
      <c r="IU57" s="656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56" t="s">
        <v>37</v>
      </c>
      <c r="JC57" s="656"/>
      <c r="JD57" s="656"/>
      <c r="JE57" s="656"/>
      <c r="JF57" s="656"/>
      <c r="JG57" s="656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56" t="s">
        <v>37</v>
      </c>
      <c r="KI57" s="656"/>
      <c r="KJ57" s="656"/>
      <c r="KK57" s="656"/>
      <c r="KL57" s="656"/>
      <c r="KM57" s="656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56" t="s">
        <v>37</v>
      </c>
      <c r="KW57" s="656"/>
      <c r="KX57" s="656"/>
      <c r="KY57" s="656"/>
      <c r="KZ57" s="656"/>
      <c r="LA57" s="656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56" t="s">
        <v>37</v>
      </c>
      <c r="LJ57" s="656"/>
      <c r="LK57" s="656"/>
      <c r="LL57" s="656"/>
      <c r="LM57" s="656"/>
      <c r="LN57" s="656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56" t="s">
        <v>37</v>
      </c>
      <c r="MI57" s="656"/>
      <c r="MJ57" s="656"/>
      <c r="MK57" s="656"/>
      <c r="ML57" s="656"/>
      <c r="MM57" s="656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56" t="s">
        <v>37</v>
      </c>
      <c r="NH57" s="656"/>
      <c r="NI57" s="656"/>
      <c r="NJ57" s="656"/>
      <c r="NK57" s="656"/>
      <c r="NL57" s="656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656" t="s">
        <v>38</v>
      </c>
      <c r="D58" s="656"/>
      <c r="E58" s="656"/>
      <c r="F58" s="656"/>
      <c r="G58" s="656"/>
      <c r="H58" s="656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56" t="s">
        <v>38</v>
      </c>
      <c r="Q58" s="656"/>
      <c r="R58" s="656"/>
      <c r="S58" s="656"/>
      <c r="T58" s="656"/>
      <c r="U58" s="656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56" t="s">
        <v>38</v>
      </c>
      <c r="AI58" s="656"/>
      <c r="AJ58" s="656"/>
      <c r="AK58" s="656"/>
      <c r="AL58" s="656"/>
      <c r="AM58" s="656"/>
      <c r="AN58" s="13"/>
      <c r="AO58" s="19"/>
      <c r="AP58" s="23">
        <f t="shared" si="12"/>
        <v>0</v>
      </c>
      <c r="AQ58" s="19">
        <f t="shared" si="13"/>
        <v>0</v>
      </c>
      <c r="AS58" s="731" t="s">
        <v>38</v>
      </c>
      <c r="AT58" s="731"/>
      <c r="AU58" s="731"/>
      <c r="AV58" s="731"/>
      <c r="AW58" s="731"/>
      <c r="AX58" s="731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31" t="s">
        <v>38</v>
      </c>
      <c r="BH58" s="731"/>
      <c r="BI58" s="731"/>
      <c r="BJ58" s="731"/>
      <c r="BK58" s="731"/>
      <c r="BL58" s="731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31" t="s">
        <v>38</v>
      </c>
      <c r="BT58" s="731"/>
      <c r="BU58" s="731"/>
      <c r="BV58" s="731"/>
      <c r="BW58" s="731"/>
      <c r="BX58" s="731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31" t="s">
        <v>38</v>
      </c>
      <c r="CM58" s="731"/>
      <c r="CN58" s="731"/>
      <c r="CO58" s="731"/>
      <c r="CP58" s="731"/>
      <c r="CQ58" s="731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31" t="s">
        <v>38</v>
      </c>
      <c r="DE58" s="731"/>
      <c r="DF58" s="731"/>
      <c r="DG58" s="731"/>
      <c r="DH58" s="731"/>
      <c r="DI58" s="731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31" t="s">
        <v>38</v>
      </c>
      <c r="DY58" s="731"/>
      <c r="DZ58" s="731"/>
      <c r="EA58" s="731"/>
      <c r="EB58" s="731"/>
      <c r="EC58" s="731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31" t="s">
        <v>38</v>
      </c>
      <c r="ES58" s="731"/>
      <c r="ET58" s="731"/>
      <c r="EU58" s="731"/>
      <c r="EV58" s="731"/>
      <c r="EW58" s="731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31" t="s">
        <v>38</v>
      </c>
      <c r="FX58" s="731"/>
      <c r="FY58" s="731"/>
      <c r="FZ58" s="731"/>
      <c r="GA58" s="731"/>
      <c r="GB58" s="731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31" t="s">
        <v>38</v>
      </c>
      <c r="GU58" s="731"/>
      <c r="GV58" s="731"/>
      <c r="GW58" s="731"/>
      <c r="GX58" s="731"/>
      <c r="GY58" s="731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31" t="s">
        <v>38</v>
      </c>
      <c r="HP58" s="731"/>
      <c r="HQ58" s="731"/>
      <c r="HR58" s="731"/>
      <c r="HS58" s="731"/>
      <c r="HT58" s="731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31" t="s">
        <v>38</v>
      </c>
      <c r="IA58" s="731"/>
      <c r="IB58" s="731"/>
      <c r="IC58" s="731"/>
      <c r="ID58" s="731"/>
      <c r="IE58" s="731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31" t="s">
        <v>38</v>
      </c>
      <c r="IQ58" s="731"/>
      <c r="IR58" s="731"/>
      <c r="IS58" s="731"/>
      <c r="IT58" s="731"/>
      <c r="IU58" s="731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31" t="s">
        <v>38</v>
      </c>
      <c r="JC58" s="731"/>
      <c r="JD58" s="731"/>
      <c r="JE58" s="731"/>
      <c r="JF58" s="731"/>
      <c r="JG58" s="731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31" t="s">
        <v>38</v>
      </c>
      <c r="KI58" s="731"/>
      <c r="KJ58" s="731"/>
      <c r="KK58" s="731"/>
      <c r="KL58" s="731"/>
      <c r="KM58" s="731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31" t="s">
        <v>38</v>
      </c>
      <c r="KW58" s="731"/>
      <c r="KX58" s="731"/>
      <c r="KY58" s="731"/>
      <c r="KZ58" s="731"/>
      <c r="LA58" s="731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31" t="s">
        <v>38</v>
      </c>
      <c r="LJ58" s="731"/>
      <c r="LK58" s="731"/>
      <c r="LL58" s="731"/>
      <c r="LM58" s="731"/>
      <c r="LN58" s="731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31" t="s">
        <v>38</v>
      </c>
      <c r="MI58" s="731"/>
      <c r="MJ58" s="731"/>
      <c r="MK58" s="731"/>
      <c r="ML58" s="731"/>
      <c r="MM58" s="731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31" t="s">
        <v>38</v>
      </c>
      <c r="NH58" s="731"/>
      <c r="NI58" s="731"/>
      <c r="NJ58" s="731"/>
      <c r="NK58" s="731"/>
      <c r="NL58" s="731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656" t="s">
        <v>39</v>
      </c>
      <c r="D59" s="656"/>
      <c r="E59" s="656"/>
      <c r="F59" s="656"/>
      <c r="G59" s="656"/>
      <c r="H59" s="656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56" t="s">
        <v>39</v>
      </c>
      <c r="Q59" s="656"/>
      <c r="R59" s="656"/>
      <c r="S59" s="656"/>
      <c r="T59" s="656"/>
      <c r="U59" s="656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56" t="s">
        <v>39</v>
      </c>
      <c r="AI59" s="656"/>
      <c r="AJ59" s="656"/>
      <c r="AK59" s="656"/>
      <c r="AL59" s="656"/>
      <c r="AM59" s="656"/>
      <c r="AN59" s="13"/>
      <c r="AO59" s="19"/>
      <c r="AP59" s="23">
        <f t="shared" si="12"/>
        <v>0</v>
      </c>
      <c r="AQ59" s="19">
        <f t="shared" si="13"/>
        <v>0</v>
      </c>
      <c r="AS59" s="656" t="s">
        <v>39</v>
      </c>
      <c r="AT59" s="656"/>
      <c r="AU59" s="656"/>
      <c r="AV59" s="656"/>
      <c r="AW59" s="656"/>
      <c r="AX59" s="656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56" t="s">
        <v>39</v>
      </c>
      <c r="BH59" s="656"/>
      <c r="BI59" s="656"/>
      <c r="BJ59" s="656"/>
      <c r="BK59" s="656"/>
      <c r="BL59" s="656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56" t="s">
        <v>39</v>
      </c>
      <c r="BT59" s="656"/>
      <c r="BU59" s="656"/>
      <c r="BV59" s="656"/>
      <c r="BW59" s="656"/>
      <c r="BX59" s="656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56" t="s">
        <v>39</v>
      </c>
      <c r="CM59" s="656"/>
      <c r="CN59" s="656"/>
      <c r="CO59" s="656"/>
      <c r="CP59" s="656"/>
      <c r="CQ59" s="656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56" t="s">
        <v>39</v>
      </c>
      <c r="DE59" s="656"/>
      <c r="DF59" s="656"/>
      <c r="DG59" s="656"/>
      <c r="DH59" s="656"/>
      <c r="DI59" s="656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56" t="s">
        <v>39</v>
      </c>
      <c r="DY59" s="656"/>
      <c r="DZ59" s="656"/>
      <c r="EA59" s="656"/>
      <c r="EB59" s="656"/>
      <c r="EC59" s="656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56" t="s">
        <v>39</v>
      </c>
      <c r="ES59" s="656"/>
      <c r="ET59" s="656"/>
      <c r="EU59" s="656"/>
      <c r="EV59" s="656"/>
      <c r="EW59" s="656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56" t="s">
        <v>39</v>
      </c>
      <c r="FX59" s="656"/>
      <c r="FY59" s="656"/>
      <c r="FZ59" s="656"/>
      <c r="GA59" s="656"/>
      <c r="GB59" s="656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56" t="s">
        <v>39</v>
      </c>
      <c r="GU59" s="656"/>
      <c r="GV59" s="656"/>
      <c r="GW59" s="656"/>
      <c r="GX59" s="656"/>
      <c r="GY59" s="656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56" t="s">
        <v>39</v>
      </c>
      <c r="HP59" s="656"/>
      <c r="HQ59" s="656"/>
      <c r="HR59" s="656"/>
      <c r="HS59" s="656"/>
      <c r="HT59" s="656"/>
      <c r="HU59" s="13"/>
      <c r="HV59" s="19"/>
      <c r="HW59" s="30">
        <f t="shared" si="44"/>
        <v>0</v>
      </c>
      <c r="HX59" s="28">
        <f t="shared" si="45"/>
        <v>0</v>
      </c>
      <c r="HZ59" s="656" t="s">
        <v>39</v>
      </c>
      <c r="IA59" s="656"/>
      <c r="IB59" s="656"/>
      <c r="IC59" s="656"/>
      <c r="ID59" s="656"/>
      <c r="IE59" s="656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56" t="s">
        <v>39</v>
      </c>
      <c r="IQ59" s="656"/>
      <c r="IR59" s="656"/>
      <c r="IS59" s="656"/>
      <c r="IT59" s="656"/>
      <c r="IU59" s="656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56" t="s">
        <v>39</v>
      </c>
      <c r="JC59" s="656"/>
      <c r="JD59" s="656"/>
      <c r="JE59" s="656"/>
      <c r="JF59" s="656"/>
      <c r="JG59" s="656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56" t="s">
        <v>39</v>
      </c>
      <c r="KI59" s="656"/>
      <c r="KJ59" s="656"/>
      <c r="KK59" s="656"/>
      <c r="KL59" s="656"/>
      <c r="KM59" s="656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56" t="s">
        <v>39</v>
      </c>
      <c r="KW59" s="656"/>
      <c r="KX59" s="656"/>
      <c r="KY59" s="656"/>
      <c r="KZ59" s="656"/>
      <c r="LA59" s="656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56" t="s">
        <v>39</v>
      </c>
      <c r="LJ59" s="656"/>
      <c r="LK59" s="656"/>
      <c r="LL59" s="656"/>
      <c r="LM59" s="656"/>
      <c r="LN59" s="656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56" t="s">
        <v>39</v>
      </c>
      <c r="MI59" s="656"/>
      <c r="MJ59" s="656"/>
      <c r="MK59" s="656"/>
      <c r="ML59" s="656"/>
      <c r="MM59" s="656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56" t="s">
        <v>39</v>
      </c>
      <c r="NH59" s="656"/>
      <c r="NI59" s="656"/>
      <c r="NJ59" s="656"/>
      <c r="NK59" s="656"/>
      <c r="NL59" s="656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656" t="s">
        <v>48</v>
      </c>
      <c r="D60" s="656"/>
      <c r="E60" s="656"/>
      <c r="F60" s="656"/>
      <c r="G60" s="656"/>
      <c r="H60" s="656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56" t="s">
        <v>48</v>
      </c>
      <c r="Q60" s="656"/>
      <c r="R60" s="656"/>
      <c r="S60" s="656"/>
      <c r="T60" s="656"/>
      <c r="U60" s="656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56" t="s">
        <v>48</v>
      </c>
      <c r="AI60" s="656"/>
      <c r="AJ60" s="656"/>
      <c r="AK60" s="656"/>
      <c r="AL60" s="656"/>
      <c r="AM60" s="656"/>
      <c r="AN60" s="13"/>
      <c r="AO60" s="19"/>
      <c r="AP60" s="23">
        <f t="shared" si="12"/>
        <v>0</v>
      </c>
      <c r="AQ60" s="19">
        <f t="shared" si="13"/>
        <v>0</v>
      </c>
      <c r="AS60" s="731" t="s">
        <v>48</v>
      </c>
      <c r="AT60" s="731"/>
      <c r="AU60" s="731"/>
      <c r="AV60" s="731"/>
      <c r="AW60" s="731"/>
      <c r="AX60" s="731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31" t="s">
        <v>48</v>
      </c>
      <c r="BH60" s="731"/>
      <c r="BI60" s="731"/>
      <c r="BJ60" s="731"/>
      <c r="BK60" s="731"/>
      <c r="BL60" s="731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31" t="s">
        <v>48</v>
      </c>
      <c r="BT60" s="731"/>
      <c r="BU60" s="731"/>
      <c r="BV60" s="731"/>
      <c r="BW60" s="731"/>
      <c r="BX60" s="731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31" t="s">
        <v>48</v>
      </c>
      <c r="CM60" s="731"/>
      <c r="CN60" s="731"/>
      <c r="CO60" s="731"/>
      <c r="CP60" s="731"/>
      <c r="CQ60" s="731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31" t="s">
        <v>48</v>
      </c>
      <c r="DE60" s="731"/>
      <c r="DF60" s="731"/>
      <c r="DG60" s="731"/>
      <c r="DH60" s="731"/>
      <c r="DI60" s="731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31" t="s">
        <v>48</v>
      </c>
      <c r="DY60" s="731"/>
      <c r="DZ60" s="731"/>
      <c r="EA60" s="731"/>
      <c r="EB60" s="731"/>
      <c r="EC60" s="731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31" t="s">
        <v>48</v>
      </c>
      <c r="ES60" s="731"/>
      <c r="ET60" s="731"/>
      <c r="EU60" s="731"/>
      <c r="EV60" s="731"/>
      <c r="EW60" s="731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31" t="s">
        <v>48</v>
      </c>
      <c r="FX60" s="731"/>
      <c r="FY60" s="731"/>
      <c r="FZ60" s="731"/>
      <c r="GA60" s="731"/>
      <c r="GB60" s="731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31" t="s">
        <v>48</v>
      </c>
      <c r="GU60" s="731"/>
      <c r="GV60" s="731"/>
      <c r="GW60" s="731"/>
      <c r="GX60" s="731"/>
      <c r="GY60" s="731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31" t="s">
        <v>48</v>
      </c>
      <c r="HP60" s="731"/>
      <c r="HQ60" s="731"/>
      <c r="HR60" s="731"/>
      <c r="HS60" s="731"/>
      <c r="HT60" s="731"/>
      <c r="HU60" s="28"/>
      <c r="HV60" s="28"/>
      <c r="HW60" s="30">
        <f t="shared" si="44"/>
        <v>0</v>
      </c>
      <c r="HX60" s="28">
        <f t="shared" si="45"/>
        <v>0</v>
      </c>
      <c r="HZ60" s="731" t="s">
        <v>48</v>
      </c>
      <c r="IA60" s="731"/>
      <c r="IB60" s="731"/>
      <c r="IC60" s="731"/>
      <c r="ID60" s="731"/>
      <c r="IE60" s="731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31" t="s">
        <v>48</v>
      </c>
      <c r="IQ60" s="731"/>
      <c r="IR60" s="731"/>
      <c r="IS60" s="731"/>
      <c r="IT60" s="731"/>
      <c r="IU60" s="731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31" t="s">
        <v>48</v>
      </c>
      <c r="JC60" s="731"/>
      <c r="JD60" s="731"/>
      <c r="JE60" s="731"/>
      <c r="JF60" s="731"/>
      <c r="JG60" s="731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31" t="s">
        <v>48</v>
      </c>
      <c r="KI60" s="731"/>
      <c r="KJ60" s="731"/>
      <c r="KK60" s="731"/>
      <c r="KL60" s="731"/>
      <c r="KM60" s="731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31" t="s">
        <v>48</v>
      </c>
      <c r="KW60" s="731"/>
      <c r="KX60" s="731"/>
      <c r="KY60" s="731"/>
      <c r="KZ60" s="731"/>
      <c r="LA60" s="731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31" t="s">
        <v>48</v>
      </c>
      <c r="LJ60" s="731"/>
      <c r="LK60" s="731"/>
      <c r="LL60" s="731"/>
      <c r="LM60" s="731"/>
      <c r="LN60" s="731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31" t="s">
        <v>48</v>
      </c>
      <c r="MI60" s="731"/>
      <c r="MJ60" s="731"/>
      <c r="MK60" s="731"/>
      <c r="ML60" s="731"/>
      <c r="MM60" s="731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31" t="s">
        <v>48</v>
      </c>
      <c r="NH60" s="731"/>
      <c r="NI60" s="731"/>
      <c r="NJ60" s="731"/>
      <c r="NK60" s="731"/>
      <c r="NL60" s="731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656" t="s">
        <v>40</v>
      </c>
      <c r="D61" s="656"/>
      <c r="E61" s="656"/>
      <c r="F61" s="656"/>
      <c r="G61" s="656"/>
      <c r="H61" s="656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56" t="s">
        <v>40</v>
      </c>
      <c r="Q61" s="656"/>
      <c r="R61" s="656"/>
      <c r="S61" s="656"/>
      <c r="T61" s="656"/>
      <c r="U61" s="656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56" t="s">
        <v>40</v>
      </c>
      <c r="AI61" s="656"/>
      <c r="AJ61" s="656"/>
      <c r="AK61" s="656"/>
      <c r="AL61" s="656"/>
      <c r="AM61" s="656"/>
      <c r="AN61" s="13"/>
      <c r="AO61" s="19"/>
      <c r="AP61" s="23">
        <f t="shared" si="12"/>
        <v>0</v>
      </c>
      <c r="AQ61" s="19">
        <f t="shared" si="13"/>
        <v>0</v>
      </c>
      <c r="AS61" s="656" t="s">
        <v>40</v>
      </c>
      <c r="AT61" s="656"/>
      <c r="AU61" s="656"/>
      <c r="AV61" s="656"/>
      <c r="AW61" s="656"/>
      <c r="AX61" s="656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56" t="s">
        <v>40</v>
      </c>
      <c r="BH61" s="656"/>
      <c r="BI61" s="656"/>
      <c r="BJ61" s="656"/>
      <c r="BK61" s="656"/>
      <c r="BL61" s="656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56" t="s">
        <v>40</v>
      </c>
      <c r="BT61" s="656"/>
      <c r="BU61" s="656"/>
      <c r="BV61" s="656"/>
      <c r="BW61" s="656"/>
      <c r="BX61" s="656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56" t="s">
        <v>40</v>
      </c>
      <c r="CM61" s="656"/>
      <c r="CN61" s="656"/>
      <c r="CO61" s="656"/>
      <c r="CP61" s="656"/>
      <c r="CQ61" s="656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56" t="s">
        <v>40</v>
      </c>
      <c r="DE61" s="656"/>
      <c r="DF61" s="656"/>
      <c r="DG61" s="656"/>
      <c r="DH61" s="656"/>
      <c r="DI61" s="656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56" t="s">
        <v>40</v>
      </c>
      <c r="DY61" s="656"/>
      <c r="DZ61" s="656"/>
      <c r="EA61" s="656"/>
      <c r="EB61" s="656"/>
      <c r="EC61" s="656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56" t="s">
        <v>40</v>
      </c>
      <c r="ES61" s="656"/>
      <c r="ET61" s="656"/>
      <c r="EU61" s="656"/>
      <c r="EV61" s="656"/>
      <c r="EW61" s="656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56" t="s">
        <v>40</v>
      </c>
      <c r="FX61" s="656"/>
      <c r="FY61" s="656"/>
      <c r="FZ61" s="656"/>
      <c r="GA61" s="656"/>
      <c r="GB61" s="656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56" t="s">
        <v>40</v>
      </c>
      <c r="GU61" s="656"/>
      <c r="GV61" s="656"/>
      <c r="GW61" s="656"/>
      <c r="GX61" s="656"/>
      <c r="GY61" s="656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56" t="s">
        <v>40</v>
      </c>
      <c r="HP61" s="656"/>
      <c r="HQ61" s="656"/>
      <c r="HR61" s="656"/>
      <c r="HS61" s="656"/>
      <c r="HT61" s="656"/>
      <c r="HU61" s="13"/>
      <c r="HV61" s="19"/>
      <c r="HW61" s="30">
        <f t="shared" si="44"/>
        <v>0</v>
      </c>
      <c r="HX61" s="28">
        <f t="shared" si="45"/>
        <v>0</v>
      </c>
      <c r="HZ61" s="656" t="s">
        <v>40</v>
      </c>
      <c r="IA61" s="656"/>
      <c r="IB61" s="656"/>
      <c r="IC61" s="656"/>
      <c r="ID61" s="656"/>
      <c r="IE61" s="656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56" t="s">
        <v>40</v>
      </c>
      <c r="IQ61" s="656"/>
      <c r="IR61" s="656"/>
      <c r="IS61" s="656"/>
      <c r="IT61" s="656"/>
      <c r="IU61" s="656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56" t="s">
        <v>40</v>
      </c>
      <c r="JC61" s="656"/>
      <c r="JD61" s="656"/>
      <c r="JE61" s="656"/>
      <c r="JF61" s="656"/>
      <c r="JG61" s="656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56" t="s">
        <v>40</v>
      </c>
      <c r="KI61" s="656"/>
      <c r="KJ61" s="656"/>
      <c r="KK61" s="656"/>
      <c r="KL61" s="656"/>
      <c r="KM61" s="656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56" t="s">
        <v>40</v>
      </c>
      <c r="KW61" s="656"/>
      <c r="KX61" s="656"/>
      <c r="KY61" s="656"/>
      <c r="KZ61" s="656"/>
      <c r="LA61" s="656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56" t="s">
        <v>40</v>
      </c>
      <c r="LJ61" s="656"/>
      <c r="LK61" s="656"/>
      <c r="LL61" s="656"/>
      <c r="LM61" s="656"/>
      <c r="LN61" s="656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56" t="s">
        <v>40</v>
      </c>
      <c r="MI61" s="656"/>
      <c r="MJ61" s="656"/>
      <c r="MK61" s="656"/>
      <c r="ML61" s="656"/>
      <c r="MM61" s="656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56" t="s">
        <v>40</v>
      </c>
      <c r="NH61" s="656"/>
      <c r="NI61" s="656"/>
      <c r="NJ61" s="656"/>
      <c r="NK61" s="656"/>
      <c r="NL61" s="656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656" t="s">
        <v>41</v>
      </c>
      <c r="D62" s="656"/>
      <c r="E62" s="656"/>
      <c r="F62" s="656"/>
      <c r="G62" s="656"/>
      <c r="H62" s="656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56" t="s">
        <v>41</v>
      </c>
      <c r="Q62" s="656"/>
      <c r="R62" s="656"/>
      <c r="S62" s="656"/>
      <c r="T62" s="656"/>
      <c r="U62" s="656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56" t="s">
        <v>41</v>
      </c>
      <c r="AI62" s="656"/>
      <c r="AJ62" s="656"/>
      <c r="AK62" s="656"/>
      <c r="AL62" s="656"/>
      <c r="AM62" s="656"/>
      <c r="AN62" s="13"/>
      <c r="AO62" s="19"/>
      <c r="AP62" s="23">
        <f t="shared" si="12"/>
        <v>0</v>
      </c>
      <c r="AQ62" s="19">
        <f t="shared" si="13"/>
        <v>0</v>
      </c>
      <c r="AS62" s="731" t="s">
        <v>41</v>
      </c>
      <c r="AT62" s="731"/>
      <c r="AU62" s="731"/>
      <c r="AV62" s="731"/>
      <c r="AW62" s="731"/>
      <c r="AX62" s="731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31" t="s">
        <v>41</v>
      </c>
      <c r="BH62" s="731"/>
      <c r="BI62" s="731"/>
      <c r="BJ62" s="731"/>
      <c r="BK62" s="731"/>
      <c r="BL62" s="731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31" t="s">
        <v>41</v>
      </c>
      <c r="BT62" s="731"/>
      <c r="BU62" s="731"/>
      <c r="BV62" s="731"/>
      <c r="BW62" s="731"/>
      <c r="BX62" s="731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31" t="s">
        <v>41</v>
      </c>
      <c r="CM62" s="731"/>
      <c r="CN62" s="731"/>
      <c r="CO62" s="731"/>
      <c r="CP62" s="731"/>
      <c r="CQ62" s="731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31" t="s">
        <v>41</v>
      </c>
      <c r="DE62" s="731"/>
      <c r="DF62" s="731"/>
      <c r="DG62" s="731"/>
      <c r="DH62" s="731"/>
      <c r="DI62" s="731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31" t="s">
        <v>41</v>
      </c>
      <c r="DY62" s="731"/>
      <c r="DZ62" s="731"/>
      <c r="EA62" s="731"/>
      <c r="EB62" s="731"/>
      <c r="EC62" s="731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31" t="s">
        <v>41</v>
      </c>
      <c r="ES62" s="731"/>
      <c r="ET62" s="731"/>
      <c r="EU62" s="731"/>
      <c r="EV62" s="731"/>
      <c r="EW62" s="731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31" t="s">
        <v>41</v>
      </c>
      <c r="FX62" s="731"/>
      <c r="FY62" s="731"/>
      <c r="FZ62" s="731"/>
      <c r="GA62" s="731"/>
      <c r="GB62" s="731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31" t="s">
        <v>41</v>
      </c>
      <c r="GU62" s="731"/>
      <c r="GV62" s="731"/>
      <c r="GW62" s="731"/>
      <c r="GX62" s="731"/>
      <c r="GY62" s="731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31" t="s">
        <v>41</v>
      </c>
      <c r="HP62" s="731"/>
      <c r="HQ62" s="731"/>
      <c r="HR62" s="731"/>
      <c r="HS62" s="731"/>
      <c r="HT62" s="731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31" t="s">
        <v>41</v>
      </c>
      <c r="IA62" s="731"/>
      <c r="IB62" s="731"/>
      <c r="IC62" s="731"/>
      <c r="ID62" s="731"/>
      <c r="IE62" s="731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31" t="s">
        <v>41</v>
      </c>
      <c r="IQ62" s="731"/>
      <c r="IR62" s="731"/>
      <c r="IS62" s="731"/>
      <c r="IT62" s="731"/>
      <c r="IU62" s="731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31" t="s">
        <v>41</v>
      </c>
      <c r="JC62" s="731"/>
      <c r="JD62" s="731"/>
      <c r="JE62" s="731"/>
      <c r="JF62" s="731"/>
      <c r="JG62" s="731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31" t="s">
        <v>41</v>
      </c>
      <c r="KI62" s="731"/>
      <c r="KJ62" s="731"/>
      <c r="KK62" s="731"/>
      <c r="KL62" s="731"/>
      <c r="KM62" s="731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31" t="s">
        <v>41</v>
      </c>
      <c r="KW62" s="731"/>
      <c r="KX62" s="731"/>
      <c r="KY62" s="731"/>
      <c r="KZ62" s="731"/>
      <c r="LA62" s="731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31" t="s">
        <v>41</v>
      </c>
      <c r="LJ62" s="731"/>
      <c r="LK62" s="731"/>
      <c r="LL62" s="731"/>
      <c r="LM62" s="731"/>
      <c r="LN62" s="731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31" t="s">
        <v>41</v>
      </c>
      <c r="MI62" s="731"/>
      <c r="MJ62" s="731"/>
      <c r="MK62" s="731"/>
      <c r="ML62" s="731"/>
      <c r="MM62" s="731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31" t="s">
        <v>41</v>
      </c>
      <c r="NH62" s="731"/>
      <c r="NI62" s="731"/>
      <c r="NJ62" s="731"/>
      <c r="NK62" s="731"/>
      <c r="NL62" s="731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656" t="s">
        <v>42</v>
      </c>
      <c r="D63" s="656"/>
      <c r="E63" s="656"/>
      <c r="F63" s="656"/>
      <c r="G63" s="656"/>
      <c r="H63" s="656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56" t="s">
        <v>42</v>
      </c>
      <c r="Q63" s="656"/>
      <c r="R63" s="656"/>
      <c r="S63" s="656"/>
      <c r="T63" s="656"/>
      <c r="U63" s="656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56" t="s">
        <v>42</v>
      </c>
      <c r="AI63" s="656"/>
      <c r="AJ63" s="656"/>
      <c r="AK63" s="656"/>
      <c r="AL63" s="656"/>
      <c r="AM63" s="656"/>
      <c r="AN63" s="13"/>
      <c r="AO63" s="19"/>
      <c r="AP63" s="23">
        <f t="shared" si="12"/>
        <v>0</v>
      </c>
      <c r="AQ63" s="19">
        <f t="shared" si="13"/>
        <v>0</v>
      </c>
      <c r="AS63" s="656" t="s">
        <v>42</v>
      </c>
      <c r="AT63" s="656"/>
      <c r="AU63" s="656"/>
      <c r="AV63" s="656"/>
      <c r="AW63" s="656"/>
      <c r="AX63" s="656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56" t="s">
        <v>42</v>
      </c>
      <c r="BH63" s="656"/>
      <c r="BI63" s="656"/>
      <c r="BJ63" s="656"/>
      <c r="BK63" s="656"/>
      <c r="BL63" s="656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56" t="s">
        <v>42</v>
      </c>
      <c r="BT63" s="656"/>
      <c r="BU63" s="656"/>
      <c r="BV63" s="656"/>
      <c r="BW63" s="656"/>
      <c r="BX63" s="656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56" t="s">
        <v>42</v>
      </c>
      <c r="CM63" s="656"/>
      <c r="CN63" s="656"/>
      <c r="CO63" s="656"/>
      <c r="CP63" s="656"/>
      <c r="CQ63" s="656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56" t="s">
        <v>42</v>
      </c>
      <c r="DE63" s="656"/>
      <c r="DF63" s="656"/>
      <c r="DG63" s="656"/>
      <c r="DH63" s="656"/>
      <c r="DI63" s="656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56" t="s">
        <v>42</v>
      </c>
      <c r="DY63" s="656"/>
      <c r="DZ63" s="656"/>
      <c r="EA63" s="656"/>
      <c r="EB63" s="656"/>
      <c r="EC63" s="656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56" t="s">
        <v>42</v>
      </c>
      <c r="ES63" s="656"/>
      <c r="ET63" s="656"/>
      <c r="EU63" s="656"/>
      <c r="EV63" s="656"/>
      <c r="EW63" s="656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56" t="s">
        <v>42</v>
      </c>
      <c r="FX63" s="656"/>
      <c r="FY63" s="656"/>
      <c r="FZ63" s="656"/>
      <c r="GA63" s="656"/>
      <c r="GB63" s="656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56" t="s">
        <v>42</v>
      </c>
      <c r="GU63" s="656"/>
      <c r="GV63" s="656"/>
      <c r="GW63" s="656"/>
      <c r="GX63" s="656"/>
      <c r="GY63" s="656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56" t="s">
        <v>42</v>
      </c>
      <c r="HP63" s="656"/>
      <c r="HQ63" s="656"/>
      <c r="HR63" s="656"/>
      <c r="HS63" s="656"/>
      <c r="HT63" s="656"/>
      <c r="HU63" s="13">
        <v>6</v>
      </c>
      <c r="HV63" s="19"/>
      <c r="HW63" s="30">
        <f t="shared" si="44"/>
        <v>0</v>
      </c>
      <c r="HX63" s="28">
        <f t="shared" si="45"/>
        <v>0</v>
      </c>
      <c r="HZ63" s="656" t="s">
        <v>42</v>
      </c>
      <c r="IA63" s="656"/>
      <c r="IB63" s="656"/>
      <c r="IC63" s="656"/>
      <c r="ID63" s="656"/>
      <c r="IE63" s="656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56" t="s">
        <v>42</v>
      </c>
      <c r="IQ63" s="656"/>
      <c r="IR63" s="656"/>
      <c r="IS63" s="656"/>
      <c r="IT63" s="656"/>
      <c r="IU63" s="656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56" t="s">
        <v>42</v>
      </c>
      <c r="JC63" s="656"/>
      <c r="JD63" s="656"/>
      <c r="JE63" s="656"/>
      <c r="JF63" s="656"/>
      <c r="JG63" s="656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56" t="s">
        <v>42</v>
      </c>
      <c r="KI63" s="656"/>
      <c r="KJ63" s="656"/>
      <c r="KK63" s="656"/>
      <c r="KL63" s="656"/>
      <c r="KM63" s="656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56" t="s">
        <v>42</v>
      </c>
      <c r="KW63" s="656"/>
      <c r="KX63" s="656"/>
      <c r="KY63" s="656"/>
      <c r="KZ63" s="656"/>
      <c r="LA63" s="656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56" t="s">
        <v>42</v>
      </c>
      <c r="LJ63" s="656"/>
      <c r="LK63" s="656"/>
      <c r="LL63" s="656"/>
      <c r="LM63" s="656"/>
      <c r="LN63" s="656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56" t="s">
        <v>42</v>
      </c>
      <c r="MI63" s="656"/>
      <c r="MJ63" s="656"/>
      <c r="MK63" s="656"/>
      <c r="ML63" s="656"/>
      <c r="MM63" s="656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56" t="s">
        <v>42</v>
      </c>
      <c r="NH63" s="656"/>
      <c r="NI63" s="656"/>
      <c r="NJ63" s="656"/>
      <c r="NK63" s="656"/>
      <c r="NL63" s="656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656" t="s">
        <v>45</v>
      </c>
      <c r="D64" s="656"/>
      <c r="E64" s="656"/>
      <c r="F64" s="656"/>
      <c r="G64" s="656"/>
      <c r="H64" s="656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56" t="s">
        <v>45</v>
      </c>
      <c r="Q64" s="656"/>
      <c r="R64" s="656"/>
      <c r="S64" s="656"/>
      <c r="T64" s="656"/>
      <c r="U64" s="656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56" t="s">
        <v>45</v>
      </c>
      <c r="AI64" s="656"/>
      <c r="AJ64" s="656"/>
      <c r="AK64" s="656"/>
      <c r="AL64" s="656"/>
      <c r="AM64" s="656"/>
      <c r="AN64" s="13"/>
      <c r="AO64" s="19"/>
      <c r="AP64" s="23">
        <f t="shared" si="12"/>
        <v>0</v>
      </c>
      <c r="AQ64" s="19">
        <f t="shared" si="13"/>
        <v>0</v>
      </c>
      <c r="AS64" s="731" t="s">
        <v>45</v>
      </c>
      <c r="AT64" s="731"/>
      <c r="AU64" s="731"/>
      <c r="AV64" s="731"/>
      <c r="AW64" s="731"/>
      <c r="AX64" s="731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31" t="s">
        <v>45</v>
      </c>
      <c r="BH64" s="731"/>
      <c r="BI64" s="731"/>
      <c r="BJ64" s="731"/>
      <c r="BK64" s="731"/>
      <c r="BL64" s="731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31" t="s">
        <v>45</v>
      </c>
      <c r="BT64" s="731"/>
      <c r="BU64" s="731"/>
      <c r="BV64" s="731"/>
      <c r="BW64" s="731"/>
      <c r="BX64" s="731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31" t="s">
        <v>45</v>
      </c>
      <c r="CM64" s="731"/>
      <c r="CN64" s="731"/>
      <c r="CO64" s="731"/>
      <c r="CP64" s="731"/>
      <c r="CQ64" s="731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31" t="s">
        <v>45</v>
      </c>
      <c r="DE64" s="731"/>
      <c r="DF64" s="731"/>
      <c r="DG64" s="731"/>
      <c r="DH64" s="731"/>
      <c r="DI64" s="731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31" t="s">
        <v>45</v>
      </c>
      <c r="DY64" s="731"/>
      <c r="DZ64" s="731"/>
      <c r="EA64" s="731"/>
      <c r="EB64" s="731"/>
      <c r="EC64" s="731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31" t="s">
        <v>45</v>
      </c>
      <c r="ES64" s="731"/>
      <c r="ET64" s="731"/>
      <c r="EU64" s="731"/>
      <c r="EV64" s="731"/>
      <c r="EW64" s="731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31" t="s">
        <v>45</v>
      </c>
      <c r="FX64" s="731"/>
      <c r="FY64" s="731"/>
      <c r="FZ64" s="731"/>
      <c r="GA64" s="731"/>
      <c r="GB64" s="731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31" t="s">
        <v>45</v>
      </c>
      <c r="GU64" s="731"/>
      <c r="GV64" s="731"/>
      <c r="GW64" s="731"/>
      <c r="GX64" s="731"/>
      <c r="GY64" s="731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31" t="s">
        <v>45</v>
      </c>
      <c r="HP64" s="731"/>
      <c r="HQ64" s="731"/>
      <c r="HR64" s="731"/>
      <c r="HS64" s="731"/>
      <c r="HT64" s="731"/>
      <c r="HU64" s="28"/>
      <c r="HV64" s="28"/>
      <c r="HW64" s="30">
        <f t="shared" si="44"/>
        <v>0</v>
      </c>
      <c r="HX64" s="28">
        <f t="shared" si="45"/>
        <v>0</v>
      </c>
      <c r="HZ64" s="731" t="s">
        <v>45</v>
      </c>
      <c r="IA64" s="731"/>
      <c r="IB64" s="731"/>
      <c r="IC64" s="731"/>
      <c r="ID64" s="731"/>
      <c r="IE64" s="731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31" t="s">
        <v>45</v>
      </c>
      <c r="IQ64" s="731"/>
      <c r="IR64" s="731"/>
      <c r="IS64" s="731"/>
      <c r="IT64" s="731"/>
      <c r="IU64" s="731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31" t="s">
        <v>45</v>
      </c>
      <c r="JC64" s="731"/>
      <c r="JD64" s="731"/>
      <c r="JE64" s="731"/>
      <c r="JF64" s="731"/>
      <c r="JG64" s="731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31" t="s">
        <v>45</v>
      </c>
      <c r="KI64" s="731"/>
      <c r="KJ64" s="731"/>
      <c r="KK64" s="731"/>
      <c r="KL64" s="731"/>
      <c r="KM64" s="731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31" t="s">
        <v>45</v>
      </c>
      <c r="KW64" s="731"/>
      <c r="KX64" s="731"/>
      <c r="KY64" s="731"/>
      <c r="KZ64" s="731"/>
      <c r="LA64" s="731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31" t="s">
        <v>45</v>
      </c>
      <c r="LJ64" s="731"/>
      <c r="LK64" s="731"/>
      <c r="LL64" s="731"/>
      <c r="LM64" s="731"/>
      <c r="LN64" s="731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31" t="s">
        <v>45</v>
      </c>
      <c r="MI64" s="731"/>
      <c r="MJ64" s="731"/>
      <c r="MK64" s="731"/>
      <c r="ML64" s="731"/>
      <c r="MM64" s="731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31" t="s">
        <v>45</v>
      </c>
      <c r="NH64" s="731"/>
      <c r="NI64" s="731"/>
      <c r="NJ64" s="731"/>
      <c r="NK64" s="731"/>
      <c r="NL64" s="731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31" t="s">
        <v>163</v>
      </c>
      <c r="ES65" s="731"/>
      <c r="ET65" s="731"/>
      <c r="EU65" s="731"/>
      <c r="EV65" s="731"/>
      <c r="EW65" s="731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31" t="s">
        <v>163</v>
      </c>
      <c r="FX65" s="731"/>
      <c r="FY65" s="731"/>
      <c r="FZ65" s="731"/>
      <c r="GA65" s="731"/>
      <c r="GB65" s="731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31" t="s">
        <v>163</v>
      </c>
      <c r="GU65" s="731"/>
      <c r="GV65" s="731"/>
      <c r="GW65" s="731"/>
      <c r="GX65" s="731"/>
      <c r="GY65" s="731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31" t="s">
        <v>163</v>
      </c>
      <c r="HP65" s="731"/>
      <c r="HQ65" s="731"/>
      <c r="HR65" s="731"/>
      <c r="HS65" s="731"/>
      <c r="HT65" s="731"/>
      <c r="HU65" s="28"/>
      <c r="HV65" s="28"/>
      <c r="HW65" s="30">
        <f t="shared" si="44"/>
        <v>0</v>
      </c>
      <c r="HX65" s="28">
        <f t="shared" si="45"/>
        <v>0</v>
      </c>
      <c r="HZ65" s="731" t="s">
        <v>163</v>
      </c>
      <c r="IA65" s="731"/>
      <c r="IB65" s="731"/>
      <c r="IC65" s="731"/>
      <c r="ID65" s="731"/>
      <c r="IE65" s="731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31" t="s">
        <v>163</v>
      </c>
      <c r="IQ65" s="731"/>
      <c r="IR65" s="731"/>
      <c r="IS65" s="731"/>
      <c r="IT65" s="731"/>
      <c r="IU65" s="731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31" t="s">
        <v>163</v>
      </c>
      <c r="JC65" s="731"/>
      <c r="JD65" s="731"/>
      <c r="JE65" s="731"/>
      <c r="JF65" s="731"/>
      <c r="JG65" s="731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31" t="s">
        <v>163</v>
      </c>
      <c r="KI65" s="731"/>
      <c r="KJ65" s="731"/>
      <c r="KK65" s="731"/>
      <c r="KL65" s="731"/>
      <c r="KM65" s="731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31" t="s">
        <v>163</v>
      </c>
      <c r="KW65" s="731"/>
      <c r="KX65" s="731"/>
      <c r="KY65" s="731"/>
      <c r="KZ65" s="731"/>
      <c r="LA65" s="731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31" t="s">
        <v>163</v>
      </c>
      <c r="LJ65" s="731"/>
      <c r="LK65" s="731"/>
      <c r="LL65" s="731"/>
      <c r="LM65" s="731"/>
      <c r="LN65" s="731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31" t="s">
        <v>163</v>
      </c>
      <c r="MI65" s="731"/>
      <c r="MJ65" s="731"/>
      <c r="MK65" s="731"/>
      <c r="ML65" s="731"/>
      <c r="MM65" s="731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31" t="s">
        <v>163</v>
      </c>
      <c r="NH65" s="731"/>
      <c r="NI65" s="731"/>
      <c r="NJ65" s="731"/>
      <c r="NK65" s="731"/>
      <c r="NL65" s="731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656" t="s">
        <v>43</v>
      </c>
      <c r="D66" s="656"/>
      <c r="E66" s="656"/>
      <c r="F66" s="656"/>
      <c r="G66" s="656"/>
      <c r="H66" s="656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56" t="s">
        <v>43</v>
      </c>
      <c r="Q66" s="656"/>
      <c r="R66" s="656"/>
      <c r="S66" s="656"/>
      <c r="T66" s="656"/>
      <c r="U66" s="656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56" t="s">
        <v>43</v>
      </c>
      <c r="AI66" s="656"/>
      <c r="AJ66" s="656"/>
      <c r="AK66" s="656"/>
      <c r="AL66" s="656"/>
      <c r="AM66" s="656"/>
      <c r="AN66" s="13"/>
      <c r="AO66" s="19"/>
      <c r="AP66" s="23">
        <f t="shared" si="12"/>
        <v>0</v>
      </c>
      <c r="AQ66" s="19">
        <f t="shared" si="13"/>
        <v>0</v>
      </c>
      <c r="AS66" s="656" t="s">
        <v>43</v>
      </c>
      <c r="AT66" s="656"/>
      <c r="AU66" s="656"/>
      <c r="AV66" s="656"/>
      <c r="AW66" s="656"/>
      <c r="AX66" s="656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56" t="s">
        <v>43</v>
      </c>
      <c r="BH66" s="656"/>
      <c r="BI66" s="656"/>
      <c r="BJ66" s="656"/>
      <c r="BK66" s="656"/>
      <c r="BL66" s="656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56" t="s">
        <v>43</v>
      </c>
      <c r="BT66" s="656"/>
      <c r="BU66" s="656"/>
      <c r="BV66" s="656"/>
      <c r="BW66" s="656"/>
      <c r="BX66" s="656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56" t="s">
        <v>43</v>
      </c>
      <c r="CM66" s="656"/>
      <c r="CN66" s="656"/>
      <c r="CO66" s="656"/>
      <c r="CP66" s="656"/>
      <c r="CQ66" s="656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56" t="s">
        <v>43</v>
      </c>
      <c r="DE66" s="656"/>
      <c r="DF66" s="656"/>
      <c r="DG66" s="656"/>
      <c r="DH66" s="656"/>
      <c r="DI66" s="656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56" t="s">
        <v>43</v>
      </c>
      <c r="DY66" s="656"/>
      <c r="DZ66" s="656"/>
      <c r="EA66" s="656"/>
      <c r="EB66" s="656"/>
      <c r="EC66" s="656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56" t="s">
        <v>43</v>
      </c>
      <c r="ES66" s="656"/>
      <c r="ET66" s="656"/>
      <c r="EU66" s="656"/>
      <c r="EV66" s="656"/>
      <c r="EW66" s="656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56" t="s">
        <v>43</v>
      </c>
      <c r="FX66" s="656"/>
      <c r="FY66" s="656"/>
      <c r="FZ66" s="656"/>
      <c r="GA66" s="656"/>
      <c r="GB66" s="656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56" t="s">
        <v>43</v>
      </c>
      <c r="GU66" s="656"/>
      <c r="GV66" s="656"/>
      <c r="GW66" s="656"/>
      <c r="GX66" s="656"/>
      <c r="GY66" s="656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56" t="s">
        <v>43</v>
      </c>
      <c r="HP66" s="656"/>
      <c r="HQ66" s="656"/>
      <c r="HR66" s="656"/>
      <c r="HS66" s="656"/>
      <c r="HT66" s="656"/>
      <c r="HU66" s="13">
        <v>6</v>
      </c>
      <c r="HV66" s="19"/>
      <c r="HW66" s="30">
        <f t="shared" si="44"/>
        <v>0</v>
      </c>
      <c r="HX66" s="28">
        <f t="shared" si="45"/>
        <v>0</v>
      </c>
      <c r="HZ66" s="656" t="s">
        <v>43</v>
      </c>
      <c r="IA66" s="656"/>
      <c r="IB66" s="656"/>
      <c r="IC66" s="656"/>
      <c r="ID66" s="656"/>
      <c r="IE66" s="656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56" t="s">
        <v>43</v>
      </c>
      <c r="IQ66" s="656"/>
      <c r="IR66" s="656"/>
      <c r="IS66" s="656"/>
      <c r="IT66" s="656"/>
      <c r="IU66" s="656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56" t="s">
        <v>43</v>
      </c>
      <c r="JC66" s="656"/>
      <c r="JD66" s="656"/>
      <c r="JE66" s="656"/>
      <c r="JF66" s="656"/>
      <c r="JG66" s="656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56" t="s">
        <v>43</v>
      </c>
      <c r="KI66" s="656"/>
      <c r="KJ66" s="656"/>
      <c r="KK66" s="656"/>
      <c r="KL66" s="656"/>
      <c r="KM66" s="656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56" t="s">
        <v>43</v>
      </c>
      <c r="KW66" s="656"/>
      <c r="KX66" s="656"/>
      <c r="KY66" s="656"/>
      <c r="KZ66" s="656"/>
      <c r="LA66" s="656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56" t="s">
        <v>43</v>
      </c>
      <c r="LJ66" s="656"/>
      <c r="LK66" s="656"/>
      <c r="LL66" s="656"/>
      <c r="LM66" s="656"/>
      <c r="LN66" s="656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56" t="s">
        <v>43</v>
      </c>
      <c r="MI66" s="656"/>
      <c r="MJ66" s="656"/>
      <c r="MK66" s="656"/>
      <c r="ML66" s="656"/>
      <c r="MM66" s="656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56" t="s">
        <v>43</v>
      </c>
      <c r="NH66" s="656"/>
      <c r="NI66" s="656"/>
      <c r="NJ66" s="656"/>
      <c r="NK66" s="656"/>
      <c r="NL66" s="656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656" t="s">
        <v>46</v>
      </c>
      <c r="D67" s="656"/>
      <c r="E67" s="656"/>
      <c r="F67" s="656"/>
      <c r="G67" s="656"/>
      <c r="H67" s="656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56" t="s">
        <v>46</v>
      </c>
      <c r="Q67" s="656"/>
      <c r="R67" s="656"/>
      <c r="S67" s="656"/>
      <c r="T67" s="656"/>
      <c r="U67" s="656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56" t="s">
        <v>46</v>
      </c>
      <c r="AI67" s="656"/>
      <c r="AJ67" s="656"/>
      <c r="AK67" s="656"/>
      <c r="AL67" s="656"/>
      <c r="AM67" s="656"/>
      <c r="AN67" s="13"/>
      <c r="AO67" s="19"/>
      <c r="AP67" s="23">
        <f t="shared" si="12"/>
        <v>0</v>
      </c>
      <c r="AQ67" s="19">
        <f t="shared" si="13"/>
        <v>0</v>
      </c>
      <c r="AS67" s="731" t="s">
        <v>46</v>
      </c>
      <c r="AT67" s="731"/>
      <c r="AU67" s="731"/>
      <c r="AV67" s="731"/>
      <c r="AW67" s="731"/>
      <c r="AX67" s="731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31" t="s">
        <v>46</v>
      </c>
      <c r="BH67" s="731"/>
      <c r="BI67" s="731"/>
      <c r="BJ67" s="731"/>
      <c r="BK67" s="731"/>
      <c r="BL67" s="731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31" t="s">
        <v>46</v>
      </c>
      <c r="BT67" s="731"/>
      <c r="BU67" s="731"/>
      <c r="BV67" s="731"/>
      <c r="BW67" s="731"/>
      <c r="BX67" s="731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31" t="s">
        <v>46</v>
      </c>
      <c r="CM67" s="731"/>
      <c r="CN67" s="731"/>
      <c r="CO67" s="731"/>
      <c r="CP67" s="731"/>
      <c r="CQ67" s="731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31" t="s">
        <v>46</v>
      </c>
      <c r="DE67" s="731"/>
      <c r="DF67" s="731"/>
      <c r="DG67" s="731"/>
      <c r="DH67" s="731"/>
      <c r="DI67" s="731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31" t="s">
        <v>46</v>
      </c>
      <c r="DY67" s="731"/>
      <c r="DZ67" s="731"/>
      <c r="EA67" s="731"/>
      <c r="EB67" s="731"/>
      <c r="EC67" s="731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31" t="s">
        <v>46</v>
      </c>
      <c r="ES67" s="731"/>
      <c r="ET67" s="731"/>
      <c r="EU67" s="731"/>
      <c r="EV67" s="731"/>
      <c r="EW67" s="731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31" t="s">
        <v>46</v>
      </c>
      <c r="FX67" s="731"/>
      <c r="FY67" s="731"/>
      <c r="FZ67" s="731"/>
      <c r="GA67" s="731"/>
      <c r="GB67" s="731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31" t="s">
        <v>46</v>
      </c>
      <c r="GU67" s="731"/>
      <c r="GV67" s="731"/>
      <c r="GW67" s="731"/>
      <c r="GX67" s="731"/>
      <c r="GY67" s="731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31" t="s">
        <v>46</v>
      </c>
      <c r="HP67" s="731"/>
      <c r="HQ67" s="731"/>
      <c r="HR67" s="731"/>
      <c r="HS67" s="731"/>
      <c r="HT67" s="731"/>
      <c r="HU67" s="28"/>
      <c r="HV67" s="28"/>
      <c r="HW67" s="30">
        <f t="shared" si="44"/>
        <v>0</v>
      </c>
      <c r="HX67" s="28">
        <f t="shared" si="45"/>
        <v>0</v>
      </c>
      <c r="HZ67" s="731" t="s">
        <v>46</v>
      </c>
      <c r="IA67" s="731"/>
      <c r="IB67" s="731"/>
      <c r="IC67" s="731"/>
      <c r="ID67" s="731"/>
      <c r="IE67" s="731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31" t="s">
        <v>46</v>
      </c>
      <c r="IQ67" s="731"/>
      <c r="IR67" s="731"/>
      <c r="IS67" s="731"/>
      <c r="IT67" s="731"/>
      <c r="IU67" s="731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31" t="s">
        <v>46</v>
      </c>
      <c r="JC67" s="731"/>
      <c r="JD67" s="731"/>
      <c r="JE67" s="731"/>
      <c r="JF67" s="731"/>
      <c r="JG67" s="731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31" t="s">
        <v>46</v>
      </c>
      <c r="KI67" s="731"/>
      <c r="KJ67" s="731"/>
      <c r="KK67" s="731"/>
      <c r="KL67" s="731"/>
      <c r="KM67" s="731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31" t="s">
        <v>46</v>
      </c>
      <c r="KW67" s="731"/>
      <c r="KX67" s="731"/>
      <c r="KY67" s="731"/>
      <c r="KZ67" s="731"/>
      <c r="LA67" s="731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31" t="s">
        <v>46</v>
      </c>
      <c r="LJ67" s="731"/>
      <c r="LK67" s="731"/>
      <c r="LL67" s="731"/>
      <c r="LM67" s="731"/>
      <c r="LN67" s="731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31" t="s">
        <v>46</v>
      </c>
      <c r="MI67" s="731"/>
      <c r="MJ67" s="731"/>
      <c r="MK67" s="731"/>
      <c r="ML67" s="731"/>
      <c r="MM67" s="731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31" t="s">
        <v>46</v>
      </c>
      <c r="NH67" s="731"/>
      <c r="NI67" s="731"/>
      <c r="NJ67" s="731"/>
      <c r="NK67" s="731"/>
      <c r="NL67" s="731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656" t="s">
        <v>44</v>
      </c>
      <c r="D68" s="656"/>
      <c r="E68" s="656"/>
      <c r="F68" s="656"/>
      <c r="G68" s="656"/>
      <c r="H68" s="656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56" t="s">
        <v>44</v>
      </c>
      <c r="Q68" s="656"/>
      <c r="R68" s="656"/>
      <c r="S68" s="656"/>
      <c r="T68" s="656"/>
      <c r="U68" s="656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56" t="s">
        <v>44</v>
      </c>
      <c r="AI68" s="656"/>
      <c r="AJ68" s="656"/>
      <c r="AK68" s="656"/>
      <c r="AL68" s="656"/>
      <c r="AM68" s="656"/>
      <c r="AN68" s="13"/>
      <c r="AO68" s="19"/>
      <c r="AP68" s="23">
        <f t="shared" si="12"/>
        <v>0</v>
      </c>
      <c r="AQ68" s="19">
        <f t="shared" si="13"/>
        <v>0</v>
      </c>
      <c r="AS68" s="656" t="s">
        <v>44</v>
      </c>
      <c r="AT68" s="656"/>
      <c r="AU68" s="656"/>
      <c r="AV68" s="656"/>
      <c r="AW68" s="656"/>
      <c r="AX68" s="656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56" t="s">
        <v>44</v>
      </c>
      <c r="BH68" s="656"/>
      <c r="BI68" s="656"/>
      <c r="BJ68" s="656"/>
      <c r="BK68" s="656"/>
      <c r="BL68" s="656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56" t="s">
        <v>44</v>
      </c>
      <c r="BT68" s="656"/>
      <c r="BU68" s="656"/>
      <c r="BV68" s="656"/>
      <c r="BW68" s="656"/>
      <c r="BX68" s="656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56" t="s">
        <v>44</v>
      </c>
      <c r="CM68" s="656"/>
      <c r="CN68" s="656"/>
      <c r="CO68" s="656"/>
      <c r="CP68" s="656"/>
      <c r="CQ68" s="656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56" t="s">
        <v>44</v>
      </c>
      <c r="DE68" s="656"/>
      <c r="DF68" s="656"/>
      <c r="DG68" s="656"/>
      <c r="DH68" s="656"/>
      <c r="DI68" s="656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56" t="s">
        <v>44</v>
      </c>
      <c r="DY68" s="656"/>
      <c r="DZ68" s="656"/>
      <c r="EA68" s="656"/>
      <c r="EB68" s="656"/>
      <c r="EC68" s="656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56" t="s">
        <v>44</v>
      </c>
      <c r="ES68" s="656"/>
      <c r="ET68" s="656"/>
      <c r="EU68" s="656"/>
      <c r="EV68" s="656"/>
      <c r="EW68" s="656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56" t="s">
        <v>44</v>
      </c>
      <c r="FX68" s="656"/>
      <c r="FY68" s="656"/>
      <c r="FZ68" s="656"/>
      <c r="GA68" s="656"/>
      <c r="GB68" s="656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56" t="s">
        <v>44</v>
      </c>
      <c r="GU68" s="656"/>
      <c r="GV68" s="656"/>
      <c r="GW68" s="656"/>
      <c r="GX68" s="656"/>
      <c r="GY68" s="656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56" t="s">
        <v>44</v>
      </c>
      <c r="HP68" s="656"/>
      <c r="HQ68" s="656"/>
      <c r="HR68" s="656"/>
      <c r="HS68" s="656"/>
      <c r="HT68" s="656"/>
      <c r="HU68" s="13">
        <v>6</v>
      </c>
      <c r="HV68" s="19"/>
      <c r="HW68" s="30">
        <f t="shared" si="44"/>
        <v>0</v>
      </c>
      <c r="HX68" s="28">
        <f t="shared" si="45"/>
        <v>0</v>
      </c>
      <c r="HZ68" s="656" t="s">
        <v>286</v>
      </c>
      <c r="IA68" s="656"/>
      <c r="IB68" s="656"/>
      <c r="IC68" s="656"/>
      <c r="ID68" s="656"/>
      <c r="IE68" s="656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56" t="s">
        <v>286</v>
      </c>
      <c r="IQ68" s="656"/>
      <c r="IR68" s="656"/>
      <c r="IS68" s="656"/>
      <c r="IT68" s="656"/>
      <c r="IU68" s="656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56" t="s">
        <v>286</v>
      </c>
      <c r="JC68" s="656"/>
      <c r="JD68" s="656"/>
      <c r="JE68" s="656"/>
      <c r="JF68" s="656"/>
      <c r="JG68" s="656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56" t="s">
        <v>286</v>
      </c>
      <c r="KI68" s="656"/>
      <c r="KJ68" s="656"/>
      <c r="KK68" s="656"/>
      <c r="KL68" s="656"/>
      <c r="KM68" s="656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56" t="s">
        <v>286</v>
      </c>
      <c r="KW68" s="656"/>
      <c r="KX68" s="656"/>
      <c r="KY68" s="656"/>
      <c r="KZ68" s="656"/>
      <c r="LA68" s="656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56" t="s">
        <v>286</v>
      </c>
      <c r="LJ68" s="656"/>
      <c r="LK68" s="656"/>
      <c r="LL68" s="656"/>
      <c r="LM68" s="656"/>
      <c r="LN68" s="656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56" t="s">
        <v>286</v>
      </c>
      <c r="MI68" s="656"/>
      <c r="MJ68" s="656"/>
      <c r="MK68" s="656"/>
      <c r="ML68" s="656"/>
      <c r="MM68" s="656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56" t="s">
        <v>286</v>
      </c>
      <c r="NH68" s="656"/>
      <c r="NI68" s="656"/>
      <c r="NJ68" s="656"/>
      <c r="NK68" s="656"/>
      <c r="NL68" s="656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56" t="s">
        <v>162</v>
      </c>
      <c r="ES69" s="656"/>
      <c r="ET69" s="656"/>
      <c r="EU69" s="656"/>
      <c r="EV69" s="656"/>
      <c r="EW69" s="656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56" t="s">
        <v>162</v>
      </c>
      <c r="FX69" s="656"/>
      <c r="FY69" s="656"/>
      <c r="FZ69" s="656"/>
      <c r="GA69" s="656"/>
      <c r="GB69" s="656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56" t="s">
        <v>162</v>
      </c>
      <c r="GU69" s="656"/>
      <c r="GV69" s="656"/>
      <c r="GW69" s="656"/>
      <c r="GX69" s="656"/>
      <c r="GY69" s="656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56" t="s">
        <v>162</v>
      </c>
      <c r="HP69" s="656"/>
      <c r="HQ69" s="656"/>
      <c r="HR69" s="656"/>
      <c r="HS69" s="656"/>
      <c r="HT69" s="656"/>
      <c r="HU69" s="13"/>
      <c r="HV69" s="19"/>
      <c r="HW69" s="30">
        <f t="shared" si="44"/>
        <v>0</v>
      </c>
      <c r="HX69" s="28">
        <f t="shared" si="45"/>
        <v>0</v>
      </c>
      <c r="HZ69" s="656" t="s">
        <v>162</v>
      </c>
      <c r="IA69" s="656"/>
      <c r="IB69" s="656"/>
      <c r="IC69" s="656"/>
      <c r="ID69" s="656"/>
      <c r="IE69" s="656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56" t="s">
        <v>162</v>
      </c>
      <c r="IQ69" s="656"/>
      <c r="IR69" s="656"/>
      <c r="IS69" s="656"/>
      <c r="IT69" s="656"/>
      <c r="IU69" s="656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56" t="s">
        <v>162</v>
      </c>
      <c r="JC69" s="656"/>
      <c r="JD69" s="656"/>
      <c r="JE69" s="656"/>
      <c r="JF69" s="656"/>
      <c r="JG69" s="656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56" t="s">
        <v>162</v>
      </c>
      <c r="KI69" s="656"/>
      <c r="KJ69" s="656"/>
      <c r="KK69" s="656"/>
      <c r="KL69" s="656"/>
      <c r="KM69" s="656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56" t="s">
        <v>162</v>
      </c>
      <c r="KW69" s="656"/>
      <c r="KX69" s="656"/>
      <c r="KY69" s="656"/>
      <c r="KZ69" s="656"/>
      <c r="LA69" s="656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56" t="s">
        <v>162</v>
      </c>
      <c r="LJ69" s="656"/>
      <c r="LK69" s="656"/>
      <c r="LL69" s="656"/>
      <c r="LM69" s="656"/>
      <c r="LN69" s="656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56" t="s">
        <v>162</v>
      </c>
      <c r="MI69" s="656"/>
      <c r="MJ69" s="656"/>
      <c r="MK69" s="656"/>
      <c r="ML69" s="656"/>
      <c r="MM69" s="656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56" t="s">
        <v>162</v>
      </c>
      <c r="NH69" s="656"/>
      <c r="NI69" s="656"/>
      <c r="NJ69" s="656"/>
      <c r="NK69" s="656"/>
      <c r="NL69" s="656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656" t="s">
        <v>47</v>
      </c>
      <c r="D70" s="656"/>
      <c r="E70" s="656"/>
      <c r="F70" s="656"/>
      <c r="G70" s="656"/>
      <c r="H70" s="656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56" t="s">
        <v>47</v>
      </c>
      <c r="Q70" s="656"/>
      <c r="R70" s="656"/>
      <c r="S70" s="656"/>
      <c r="T70" s="656"/>
      <c r="U70" s="656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56" t="s">
        <v>47</v>
      </c>
      <c r="AI70" s="656"/>
      <c r="AJ70" s="656"/>
      <c r="AK70" s="656"/>
      <c r="AL70" s="656"/>
      <c r="AM70" s="656"/>
      <c r="AN70" s="13"/>
      <c r="AO70" s="20"/>
      <c r="AP70" s="23">
        <f t="shared" si="12"/>
        <v>0</v>
      </c>
      <c r="AQ70" s="19">
        <f t="shared" si="13"/>
        <v>0</v>
      </c>
      <c r="AS70" s="731" t="s">
        <v>47</v>
      </c>
      <c r="AT70" s="731"/>
      <c r="AU70" s="731"/>
      <c r="AV70" s="731"/>
      <c r="AW70" s="731"/>
      <c r="AX70" s="731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31" t="s">
        <v>47</v>
      </c>
      <c r="BH70" s="731"/>
      <c r="BI70" s="731"/>
      <c r="BJ70" s="731"/>
      <c r="BK70" s="731"/>
      <c r="BL70" s="731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31" t="s">
        <v>47</v>
      </c>
      <c r="BT70" s="731"/>
      <c r="BU70" s="731"/>
      <c r="BV70" s="731"/>
      <c r="BW70" s="731"/>
      <c r="BX70" s="731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31" t="s">
        <v>47</v>
      </c>
      <c r="CM70" s="731"/>
      <c r="CN70" s="731"/>
      <c r="CO70" s="731"/>
      <c r="CP70" s="731"/>
      <c r="CQ70" s="731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31" t="s">
        <v>47</v>
      </c>
      <c r="DE70" s="731"/>
      <c r="DF70" s="731"/>
      <c r="DG70" s="731"/>
      <c r="DH70" s="731"/>
      <c r="DI70" s="731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31" t="s">
        <v>47</v>
      </c>
      <c r="DY70" s="731"/>
      <c r="DZ70" s="731"/>
      <c r="EA70" s="731"/>
      <c r="EB70" s="731"/>
      <c r="EC70" s="731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31" t="s">
        <v>47</v>
      </c>
      <c r="ES70" s="731"/>
      <c r="ET70" s="731"/>
      <c r="EU70" s="731"/>
      <c r="EV70" s="731"/>
      <c r="EW70" s="731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731" t="s">
        <v>47</v>
      </c>
      <c r="FX70" s="731"/>
      <c r="FY70" s="731"/>
      <c r="FZ70" s="731"/>
      <c r="GA70" s="731"/>
      <c r="GB70" s="731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731" t="s">
        <v>47</v>
      </c>
      <c r="GU70" s="731"/>
      <c r="GV70" s="731"/>
      <c r="GW70" s="731"/>
      <c r="GX70" s="731"/>
      <c r="GY70" s="731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731" t="s">
        <v>47</v>
      </c>
      <c r="HP70" s="731"/>
      <c r="HQ70" s="731"/>
      <c r="HR70" s="731"/>
      <c r="HS70" s="731"/>
      <c r="HT70" s="731"/>
      <c r="HU70" s="28"/>
      <c r="HV70" s="29"/>
      <c r="HW70" s="30">
        <f t="shared" si="44"/>
        <v>0</v>
      </c>
      <c r="HX70" s="28">
        <f t="shared" si="45"/>
        <v>0</v>
      </c>
      <c r="HZ70" s="731" t="s">
        <v>47</v>
      </c>
      <c r="IA70" s="731"/>
      <c r="IB70" s="731"/>
      <c r="IC70" s="731"/>
      <c r="ID70" s="731"/>
      <c r="IE70" s="731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31" t="s">
        <v>47</v>
      </c>
      <c r="IQ70" s="731"/>
      <c r="IR70" s="731"/>
      <c r="IS70" s="731"/>
      <c r="IT70" s="731"/>
      <c r="IU70" s="731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731" t="s">
        <v>47</v>
      </c>
      <c r="JC70" s="731"/>
      <c r="JD70" s="731"/>
      <c r="JE70" s="731"/>
      <c r="JF70" s="731"/>
      <c r="JG70" s="731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731" t="s">
        <v>47</v>
      </c>
      <c r="KI70" s="731"/>
      <c r="KJ70" s="731"/>
      <c r="KK70" s="731"/>
      <c r="KL70" s="731"/>
      <c r="KM70" s="731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731" t="s">
        <v>47</v>
      </c>
      <c r="KW70" s="731"/>
      <c r="KX70" s="731"/>
      <c r="KY70" s="731"/>
      <c r="KZ70" s="731"/>
      <c r="LA70" s="731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731" t="s">
        <v>47</v>
      </c>
      <c r="LJ70" s="731"/>
      <c r="LK70" s="731"/>
      <c r="LL70" s="731"/>
      <c r="LM70" s="731"/>
      <c r="LN70" s="731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731" t="s">
        <v>47</v>
      </c>
      <c r="MI70" s="731"/>
      <c r="MJ70" s="731"/>
      <c r="MK70" s="731"/>
      <c r="ML70" s="731"/>
      <c r="MM70" s="731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731" t="s">
        <v>47</v>
      </c>
      <c r="NH70" s="731"/>
      <c r="NI70" s="731"/>
      <c r="NJ70" s="731"/>
      <c r="NK70" s="731"/>
      <c r="NL70" s="731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656" t="s">
        <v>58</v>
      </c>
      <c r="D71" s="656"/>
      <c r="E71" s="656"/>
      <c r="F71" s="656"/>
      <c r="G71" s="656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56" t="s">
        <v>58</v>
      </c>
      <c r="Q71" s="656"/>
      <c r="R71" s="656"/>
      <c r="S71" s="656"/>
      <c r="T71" s="656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56" t="s">
        <v>58</v>
      </c>
      <c r="AI71" s="656"/>
      <c r="AJ71" s="656"/>
      <c r="AK71" s="656"/>
      <c r="AL71" s="656"/>
      <c r="AM71" s="13"/>
      <c r="AN71" s="13"/>
      <c r="AO71" s="20"/>
      <c r="AP71" s="23">
        <f t="shared" si="12"/>
        <v>0</v>
      </c>
      <c r="AQ71" s="19">
        <f t="shared" si="13"/>
        <v>0</v>
      </c>
      <c r="AS71" s="739" t="s">
        <v>58</v>
      </c>
      <c r="AT71" s="740"/>
      <c r="AU71" s="740"/>
      <c r="AV71" s="740"/>
      <c r="AW71" s="740"/>
      <c r="AX71" s="741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39" t="s">
        <v>58</v>
      </c>
      <c r="BH71" s="740"/>
      <c r="BI71" s="740"/>
      <c r="BJ71" s="740"/>
      <c r="BK71" s="740"/>
      <c r="BL71" s="741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39" t="s">
        <v>58</v>
      </c>
      <c r="BT71" s="740"/>
      <c r="BU71" s="740"/>
      <c r="BV71" s="740"/>
      <c r="BW71" s="740"/>
      <c r="BX71" s="741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39" t="s">
        <v>58</v>
      </c>
      <c r="CM71" s="740"/>
      <c r="CN71" s="740"/>
      <c r="CO71" s="740"/>
      <c r="CP71" s="740"/>
      <c r="CQ71" s="741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39" t="s">
        <v>58</v>
      </c>
      <c r="DE71" s="740"/>
      <c r="DF71" s="740"/>
      <c r="DG71" s="740"/>
      <c r="DH71" s="740"/>
      <c r="DI71" s="741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39" t="s">
        <v>58</v>
      </c>
      <c r="DY71" s="740"/>
      <c r="DZ71" s="740"/>
      <c r="EA71" s="740"/>
      <c r="EB71" s="740"/>
      <c r="EC71" s="741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39" t="s">
        <v>58</v>
      </c>
      <c r="ES71" s="740"/>
      <c r="ET71" s="740"/>
      <c r="EU71" s="740"/>
      <c r="EV71" s="740"/>
      <c r="EW71" s="741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739" t="s">
        <v>58</v>
      </c>
      <c r="FX71" s="740"/>
      <c r="FY71" s="740"/>
      <c r="FZ71" s="740"/>
      <c r="GA71" s="740"/>
      <c r="GB71" s="741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739" t="s">
        <v>58</v>
      </c>
      <c r="GU71" s="740"/>
      <c r="GV71" s="740"/>
      <c r="GW71" s="740"/>
      <c r="GX71" s="740"/>
      <c r="GY71" s="741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739" t="s">
        <v>58</v>
      </c>
      <c r="HP71" s="740"/>
      <c r="HQ71" s="740"/>
      <c r="HR71" s="740"/>
      <c r="HS71" s="740"/>
      <c r="HT71" s="741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39" t="s">
        <v>58</v>
      </c>
      <c r="IA71" s="740"/>
      <c r="IB71" s="740"/>
      <c r="IC71" s="740"/>
      <c r="ID71" s="740"/>
      <c r="IE71" s="741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739" t="s">
        <v>58</v>
      </c>
      <c r="IQ71" s="740"/>
      <c r="IR71" s="740"/>
      <c r="IS71" s="740"/>
      <c r="IT71" s="740"/>
      <c r="IU71" s="741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739" t="s">
        <v>58</v>
      </c>
      <c r="JC71" s="740"/>
      <c r="JD71" s="740"/>
      <c r="JE71" s="740"/>
      <c r="JF71" s="740"/>
      <c r="JG71" s="741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739" t="s">
        <v>58</v>
      </c>
      <c r="KI71" s="740"/>
      <c r="KJ71" s="740"/>
      <c r="KK71" s="740"/>
      <c r="KL71" s="740"/>
      <c r="KM71" s="741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739" t="s">
        <v>58</v>
      </c>
      <c r="KW71" s="740"/>
      <c r="KX71" s="740"/>
      <c r="KY71" s="740"/>
      <c r="KZ71" s="740"/>
      <c r="LA71" s="741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739" t="s">
        <v>58</v>
      </c>
      <c r="LJ71" s="740"/>
      <c r="LK71" s="740"/>
      <c r="LL71" s="740"/>
      <c r="LM71" s="740"/>
      <c r="LN71" s="741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739" t="s">
        <v>58</v>
      </c>
      <c r="MI71" s="740"/>
      <c r="MJ71" s="740"/>
      <c r="MK71" s="740"/>
      <c r="ML71" s="740"/>
      <c r="MM71" s="741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739" t="s">
        <v>58</v>
      </c>
      <c r="NH71" s="740"/>
      <c r="NI71" s="740"/>
      <c r="NJ71" s="740"/>
      <c r="NK71" s="740"/>
      <c r="NL71" s="741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656" t="s">
        <v>168</v>
      </c>
      <c r="ES72" s="656"/>
      <c r="ET72" s="656"/>
      <c r="EU72" s="656"/>
      <c r="EV72" s="656"/>
      <c r="EW72" s="656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656" t="s">
        <v>168</v>
      </c>
      <c r="FX72" s="656"/>
      <c r="FY72" s="656"/>
      <c r="FZ72" s="656"/>
      <c r="GA72" s="656"/>
      <c r="GB72" s="656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656" t="s">
        <v>168</v>
      </c>
      <c r="GU72" s="656"/>
      <c r="GV72" s="656"/>
      <c r="GW72" s="656"/>
      <c r="GX72" s="656"/>
      <c r="GY72" s="656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656" t="s">
        <v>168</v>
      </c>
      <c r="HP72" s="656"/>
      <c r="HQ72" s="656"/>
      <c r="HR72" s="656"/>
      <c r="HS72" s="656"/>
      <c r="HT72" s="656"/>
      <c r="HU72" s="13">
        <v>18</v>
      </c>
      <c r="HV72" s="32"/>
      <c r="HW72" s="30">
        <f>SUM(HV72:HV72)</f>
        <v>0</v>
      </c>
      <c r="HX72" s="28">
        <f>HW72*HU72</f>
        <v>0</v>
      </c>
      <c r="HZ72" s="656" t="s">
        <v>168</v>
      </c>
      <c r="IA72" s="656"/>
      <c r="IB72" s="656"/>
      <c r="IC72" s="656"/>
      <c r="ID72" s="656"/>
      <c r="IE72" s="656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656" t="s">
        <v>168</v>
      </c>
      <c r="IQ72" s="656"/>
      <c r="IR72" s="656"/>
      <c r="IS72" s="656"/>
      <c r="IT72" s="656"/>
      <c r="IU72" s="656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656" t="s">
        <v>168</v>
      </c>
      <c r="JC72" s="656"/>
      <c r="JD72" s="656"/>
      <c r="JE72" s="656"/>
      <c r="JF72" s="656"/>
      <c r="JG72" s="656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656" t="s">
        <v>168</v>
      </c>
      <c r="KI72" s="656"/>
      <c r="KJ72" s="656"/>
      <c r="KK72" s="656"/>
      <c r="KL72" s="656"/>
      <c r="KM72" s="656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731" t="s">
        <v>168</v>
      </c>
      <c r="KW72" s="731"/>
      <c r="KX72" s="731"/>
      <c r="KY72" s="731"/>
      <c r="KZ72" s="731"/>
      <c r="LA72" s="731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731" t="s">
        <v>168</v>
      </c>
      <c r="LJ72" s="731"/>
      <c r="LK72" s="731"/>
      <c r="LL72" s="731"/>
      <c r="LM72" s="731"/>
      <c r="LN72" s="731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731" t="s">
        <v>168</v>
      </c>
      <c r="MI72" s="731"/>
      <c r="MJ72" s="731"/>
      <c r="MK72" s="731"/>
      <c r="ML72" s="731"/>
      <c r="MM72" s="731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731" t="s">
        <v>168</v>
      </c>
      <c r="NH72" s="731"/>
      <c r="NI72" s="731"/>
      <c r="NJ72" s="731"/>
      <c r="NK72" s="731"/>
      <c r="NL72" s="731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5"/>
      <c r="GT73" s="656" t="s">
        <v>261</v>
      </c>
      <c r="GU73" s="656"/>
      <c r="GV73" s="656"/>
      <c r="GW73" s="656"/>
      <c r="GX73" s="656"/>
      <c r="GY73" s="656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56" t="s">
        <v>261</v>
      </c>
      <c r="HP73" s="656"/>
      <c r="HQ73" s="656"/>
      <c r="HR73" s="656"/>
      <c r="HS73" s="656"/>
      <c r="HT73" s="656"/>
      <c r="HU73" s="13">
        <v>75</v>
      </c>
      <c r="HV73" s="32"/>
      <c r="HW73" s="30">
        <f>SUM(HV73:HV73)</f>
        <v>0</v>
      </c>
      <c r="HX73" s="28">
        <f>HW73*HU73</f>
        <v>0</v>
      </c>
      <c r="HZ73" s="656" t="s">
        <v>261</v>
      </c>
      <c r="IA73" s="656"/>
      <c r="IB73" s="656"/>
      <c r="IC73" s="656"/>
      <c r="ID73" s="656"/>
      <c r="IE73" s="656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656" t="s">
        <v>261</v>
      </c>
      <c r="IQ73" s="656"/>
      <c r="IR73" s="656"/>
      <c r="IS73" s="656"/>
      <c r="IT73" s="656"/>
      <c r="IU73" s="656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656" t="s">
        <v>261</v>
      </c>
      <c r="JC73" s="656"/>
      <c r="JD73" s="656"/>
      <c r="JE73" s="656"/>
      <c r="JF73" s="656"/>
      <c r="JG73" s="656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656" t="s">
        <v>261</v>
      </c>
      <c r="KI73" s="656"/>
      <c r="KJ73" s="656"/>
      <c r="KK73" s="656"/>
      <c r="KL73" s="656"/>
      <c r="KM73" s="656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656" t="s">
        <v>261</v>
      </c>
      <c r="KW73" s="656"/>
      <c r="KX73" s="656"/>
      <c r="KY73" s="656"/>
      <c r="KZ73" s="656"/>
      <c r="LA73" s="656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656" t="s">
        <v>261</v>
      </c>
      <c r="LJ73" s="656"/>
      <c r="LK73" s="656"/>
      <c r="LL73" s="656"/>
      <c r="LM73" s="656"/>
      <c r="LN73" s="656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656" t="s">
        <v>261</v>
      </c>
      <c r="MI73" s="656"/>
      <c r="MJ73" s="656"/>
      <c r="MK73" s="656"/>
      <c r="ML73" s="656"/>
      <c r="MM73" s="656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656" t="s">
        <v>261</v>
      </c>
      <c r="NH73" s="656"/>
      <c r="NI73" s="656"/>
      <c r="NJ73" s="656"/>
      <c r="NK73" s="656"/>
      <c r="NL73" s="656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5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5"/>
      <c r="HO74" s="12"/>
      <c r="HP74" s="12"/>
      <c r="HQ74" s="12"/>
      <c r="HR74" s="12"/>
      <c r="HS74" s="12"/>
      <c r="HT74" s="12"/>
      <c r="HU74" s="12"/>
      <c r="HV74" s="32"/>
      <c r="HW74" s="201"/>
      <c r="HX74" s="225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5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5"/>
      <c r="JB74" s="656" t="s">
        <v>305</v>
      </c>
      <c r="JC74" s="656"/>
      <c r="JD74" s="656"/>
      <c r="JE74" s="656"/>
      <c r="JF74" s="656"/>
      <c r="JG74" s="656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656" t="s">
        <v>305</v>
      </c>
      <c r="KI74" s="656"/>
      <c r="KJ74" s="656"/>
      <c r="KK74" s="656"/>
      <c r="KL74" s="656"/>
      <c r="KM74" s="656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731" t="s">
        <v>305</v>
      </c>
      <c r="KW74" s="731"/>
      <c r="KX74" s="731"/>
      <c r="KY74" s="731"/>
      <c r="KZ74" s="731"/>
      <c r="LA74" s="731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731" t="s">
        <v>305</v>
      </c>
      <c r="LJ74" s="731"/>
      <c r="LK74" s="731"/>
      <c r="LL74" s="731"/>
      <c r="LM74" s="731"/>
      <c r="LN74" s="731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31" t="s">
        <v>305</v>
      </c>
      <c r="MI74" s="731"/>
      <c r="MJ74" s="731"/>
      <c r="MK74" s="731"/>
      <c r="ML74" s="731"/>
      <c r="MM74" s="731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31" t="s">
        <v>305</v>
      </c>
      <c r="NH74" s="731"/>
      <c r="NI74" s="731"/>
      <c r="NJ74" s="731"/>
      <c r="NK74" s="731"/>
      <c r="NL74" s="731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5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5"/>
      <c r="HO75" s="12"/>
      <c r="HP75" s="12"/>
      <c r="HQ75" s="12"/>
      <c r="HR75" s="12"/>
      <c r="HS75" s="12"/>
      <c r="HT75" s="12"/>
      <c r="HU75" s="12"/>
      <c r="HV75" s="32"/>
      <c r="HW75" s="201"/>
      <c r="HX75" s="225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5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5"/>
      <c r="JB75" s="739" t="s">
        <v>308</v>
      </c>
      <c r="JC75" s="740"/>
      <c r="JD75" s="740"/>
      <c r="JE75" s="740"/>
      <c r="JF75" s="740"/>
      <c r="JG75" s="741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742" t="s">
        <v>308</v>
      </c>
      <c r="KI75" s="743"/>
      <c r="KJ75" s="743"/>
      <c r="KK75" s="743"/>
      <c r="KL75" s="743"/>
      <c r="KM75" s="744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742" t="s">
        <v>308</v>
      </c>
      <c r="KW75" s="743"/>
      <c r="KX75" s="743"/>
      <c r="KY75" s="743"/>
      <c r="KZ75" s="743"/>
      <c r="LA75" s="744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742" t="s">
        <v>308</v>
      </c>
      <c r="LJ75" s="743"/>
      <c r="LK75" s="743"/>
      <c r="LL75" s="743"/>
      <c r="LM75" s="743"/>
      <c r="LN75" s="744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742" t="s">
        <v>308</v>
      </c>
      <c r="MI75" s="743"/>
      <c r="MJ75" s="743"/>
      <c r="MK75" s="743"/>
      <c r="ML75" s="743"/>
      <c r="MM75" s="744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742" t="s">
        <v>308</v>
      </c>
      <c r="NH75" s="743"/>
      <c r="NI75" s="743"/>
      <c r="NJ75" s="743"/>
      <c r="NK75" s="743"/>
      <c r="NL75" s="744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5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5"/>
      <c r="HO76" s="12"/>
      <c r="HP76" s="12"/>
      <c r="HQ76" s="12"/>
      <c r="HR76" s="12"/>
      <c r="HS76" s="12"/>
      <c r="HT76" s="12"/>
      <c r="HU76" s="12"/>
      <c r="HV76" s="32"/>
      <c r="HW76" s="201"/>
      <c r="HX76" s="225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5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5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5"/>
      <c r="KH76" s="12"/>
      <c r="KI76" s="12"/>
      <c r="KJ76" s="12"/>
      <c r="KK76" s="12"/>
      <c r="KL76" s="12"/>
      <c r="KM76" s="12"/>
      <c r="KN76" s="12"/>
      <c r="KO76" s="310"/>
      <c r="KP76" s="311"/>
      <c r="KQ76" s="311"/>
      <c r="KR76" s="311"/>
      <c r="KS76" s="201"/>
      <c r="KT76" s="225"/>
      <c r="KV76" s="745" t="s">
        <v>335</v>
      </c>
      <c r="KW76" s="746"/>
      <c r="KX76" s="746"/>
      <c r="KY76" s="746"/>
      <c r="KZ76" s="746"/>
      <c r="LA76" s="747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745" t="s">
        <v>335</v>
      </c>
      <c r="LJ76" s="746"/>
      <c r="LK76" s="746"/>
      <c r="LL76" s="746"/>
      <c r="LM76" s="746"/>
      <c r="LN76" s="747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745" t="s">
        <v>335</v>
      </c>
      <c r="MI76" s="746"/>
      <c r="MJ76" s="746"/>
      <c r="MK76" s="746"/>
      <c r="ML76" s="746"/>
      <c r="MM76" s="747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745" t="s">
        <v>335</v>
      </c>
      <c r="NH76" s="746"/>
      <c r="NI76" s="746"/>
      <c r="NJ76" s="746"/>
      <c r="NK76" s="746"/>
      <c r="NL76" s="747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5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5"/>
      <c r="HO77" s="12"/>
      <c r="HP77" s="12"/>
      <c r="HQ77" s="12"/>
      <c r="HR77" s="12"/>
      <c r="HS77" s="12"/>
      <c r="HT77" s="12"/>
      <c r="HU77" s="12"/>
      <c r="HV77" s="32"/>
      <c r="HW77" s="201"/>
      <c r="HX77" s="225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5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5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5"/>
      <c r="KH77" s="12"/>
      <c r="KI77" s="12"/>
      <c r="KJ77" s="12"/>
      <c r="KK77" s="12"/>
      <c r="KL77" s="12"/>
      <c r="KM77" s="12"/>
      <c r="KN77" s="12"/>
      <c r="KO77" s="310"/>
      <c r="KP77" s="311"/>
      <c r="KQ77" s="311"/>
      <c r="KR77" s="311"/>
      <c r="KS77" s="201"/>
      <c r="KT77" s="225"/>
      <c r="KV77" s="725" t="s">
        <v>321</v>
      </c>
      <c r="KW77" s="726"/>
      <c r="KX77" s="726"/>
      <c r="KY77" s="726"/>
      <c r="KZ77" s="726"/>
      <c r="LA77" s="727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725" t="s">
        <v>321</v>
      </c>
      <c r="LJ77" s="726"/>
      <c r="LK77" s="726"/>
      <c r="LL77" s="726"/>
      <c r="LM77" s="726"/>
      <c r="LN77" s="727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725" t="s">
        <v>321</v>
      </c>
      <c r="MI77" s="726"/>
      <c r="MJ77" s="726"/>
      <c r="MK77" s="726"/>
      <c r="ML77" s="726"/>
      <c r="MM77" s="727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725" t="s">
        <v>321</v>
      </c>
      <c r="NH77" s="726"/>
      <c r="NI77" s="726"/>
      <c r="NJ77" s="726"/>
      <c r="NK77" s="726"/>
      <c r="NL77" s="727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5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5"/>
      <c r="HO78" s="12"/>
      <c r="HP78" s="12"/>
      <c r="HQ78" s="12"/>
      <c r="HR78" s="12"/>
      <c r="HS78" s="12"/>
      <c r="HT78" s="12"/>
      <c r="HU78" s="12"/>
      <c r="HV78" s="32"/>
      <c r="HW78" s="201"/>
      <c r="HX78" s="225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5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5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5"/>
      <c r="KH78" s="12"/>
      <c r="KI78" s="12"/>
      <c r="KJ78" s="12"/>
      <c r="KK78" s="12"/>
      <c r="KL78" s="12"/>
      <c r="KM78" s="12"/>
      <c r="KN78" s="12"/>
      <c r="KO78" s="310"/>
      <c r="KP78" s="311"/>
      <c r="KQ78" s="311"/>
      <c r="KR78" s="311"/>
      <c r="KS78" s="201"/>
      <c r="KT78" s="225"/>
      <c r="KV78" s="728" t="s">
        <v>322</v>
      </c>
      <c r="KW78" s="729"/>
      <c r="KX78" s="729"/>
      <c r="KY78" s="729"/>
      <c r="KZ78" s="729"/>
      <c r="LA78" s="730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728" t="s">
        <v>322</v>
      </c>
      <c r="LJ78" s="729"/>
      <c r="LK78" s="729"/>
      <c r="LL78" s="729"/>
      <c r="LM78" s="729"/>
      <c r="LN78" s="730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728" t="s">
        <v>322</v>
      </c>
      <c r="MI78" s="729"/>
      <c r="MJ78" s="729"/>
      <c r="MK78" s="729"/>
      <c r="ML78" s="729"/>
      <c r="MM78" s="730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728" t="s">
        <v>322</v>
      </c>
      <c r="NH78" s="729"/>
      <c r="NI78" s="729"/>
      <c r="NJ78" s="729"/>
      <c r="NK78" s="729"/>
      <c r="NL78" s="730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5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5"/>
      <c r="HO79" s="12"/>
      <c r="HP79" s="12"/>
      <c r="HQ79" s="12"/>
      <c r="HR79" s="12"/>
      <c r="HS79" s="12"/>
      <c r="HT79" s="12"/>
      <c r="HU79" s="12"/>
      <c r="HV79" s="32"/>
      <c r="HW79" s="201"/>
      <c r="HX79" s="225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5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5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5"/>
      <c r="KH79" s="12"/>
      <c r="KI79" s="12"/>
      <c r="KJ79" s="12"/>
      <c r="KK79" s="12"/>
      <c r="KL79" s="12"/>
      <c r="KM79" s="12"/>
      <c r="KN79" s="12"/>
      <c r="KO79" s="310"/>
      <c r="KP79" s="311"/>
      <c r="KQ79" s="311"/>
      <c r="KR79" s="311"/>
      <c r="KS79" s="201"/>
      <c r="KT79" s="225"/>
      <c r="KV79" s="725" t="s">
        <v>324</v>
      </c>
      <c r="KW79" s="726"/>
      <c r="KX79" s="726"/>
      <c r="KY79" s="726"/>
      <c r="KZ79" s="726"/>
      <c r="LA79" s="727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725" t="s">
        <v>324</v>
      </c>
      <c r="LJ79" s="726"/>
      <c r="LK79" s="726"/>
      <c r="LL79" s="726"/>
      <c r="LM79" s="726"/>
      <c r="LN79" s="727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725" t="s">
        <v>324</v>
      </c>
      <c r="MI79" s="726"/>
      <c r="MJ79" s="726"/>
      <c r="MK79" s="726"/>
      <c r="ML79" s="726"/>
      <c r="MM79" s="727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725" t="s">
        <v>324</v>
      </c>
      <c r="NH79" s="726"/>
      <c r="NI79" s="726"/>
      <c r="NJ79" s="726"/>
      <c r="NK79" s="726"/>
      <c r="NL79" s="727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5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5"/>
      <c r="HO80" s="12"/>
      <c r="HP80" s="12"/>
      <c r="HQ80" s="12"/>
      <c r="HR80" s="12"/>
      <c r="HS80" s="12"/>
      <c r="HT80" s="12"/>
      <c r="HU80" s="12"/>
      <c r="HV80" s="32"/>
      <c r="HW80" s="201"/>
      <c r="HX80" s="225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5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5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5"/>
      <c r="KH80" s="12"/>
      <c r="KI80" s="12"/>
      <c r="KJ80" s="12"/>
      <c r="KK80" s="12"/>
      <c r="KL80" s="12"/>
      <c r="KM80" s="12"/>
      <c r="KN80" s="12"/>
      <c r="KO80" s="310"/>
      <c r="KP80" s="311"/>
      <c r="KQ80" s="311"/>
      <c r="KR80" s="311"/>
      <c r="KS80" s="201"/>
      <c r="KT80" s="225"/>
      <c r="KV80" s="728" t="s">
        <v>325</v>
      </c>
      <c r="KW80" s="729"/>
      <c r="KX80" s="729"/>
      <c r="KY80" s="729"/>
      <c r="KZ80" s="729"/>
      <c r="LA80" s="730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728" t="s">
        <v>325</v>
      </c>
      <c r="LJ80" s="729"/>
      <c r="LK80" s="729"/>
      <c r="LL80" s="729"/>
      <c r="LM80" s="729"/>
      <c r="LN80" s="730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728" t="s">
        <v>325</v>
      </c>
      <c r="MI80" s="729"/>
      <c r="MJ80" s="729"/>
      <c r="MK80" s="729"/>
      <c r="ML80" s="729"/>
      <c r="MM80" s="730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728" t="s">
        <v>325</v>
      </c>
      <c r="NH80" s="729"/>
      <c r="NI80" s="729"/>
      <c r="NJ80" s="729"/>
      <c r="NK80" s="729"/>
      <c r="NL80" s="730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5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5"/>
      <c r="HO81" s="12"/>
      <c r="HP81" s="12"/>
      <c r="HQ81" s="12"/>
      <c r="HR81" s="12"/>
      <c r="HS81" s="12"/>
      <c r="HT81" s="12"/>
      <c r="HU81" s="12"/>
      <c r="HV81" s="32"/>
      <c r="HW81" s="201"/>
      <c r="HX81" s="225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5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5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5"/>
      <c r="KH81" s="12"/>
      <c r="KI81" s="12"/>
      <c r="KJ81" s="12"/>
      <c r="KK81" s="12"/>
      <c r="KL81" s="12"/>
      <c r="KM81" s="12"/>
      <c r="KN81" s="12"/>
      <c r="KO81" s="310"/>
      <c r="KP81" s="311"/>
      <c r="KQ81" s="311"/>
      <c r="KR81" s="311"/>
      <c r="KS81" s="201"/>
      <c r="KT81" s="225"/>
      <c r="KV81" s="725" t="s">
        <v>326</v>
      </c>
      <c r="KW81" s="726"/>
      <c r="KX81" s="726"/>
      <c r="KY81" s="726"/>
      <c r="KZ81" s="726"/>
      <c r="LA81" s="727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725" t="s">
        <v>326</v>
      </c>
      <c r="LJ81" s="726"/>
      <c r="LK81" s="726"/>
      <c r="LL81" s="726"/>
      <c r="LM81" s="726"/>
      <c r="LN81" s="727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725" t="s">
        <v>326</v>
      </c>
      <c r="MI81" s="726"/>
      <c r="MJ81" s="726"/>
      <c r="MK81" s="726"/>
      <c r="ML81" s="726"/>
      <c r="MM81" s="727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725" t="s">
        <v>326</v>
      </c>
      <c r="NH81" s="726"/>
      <c r="NI81" s="726"/>
      <c r="NJ81" s="726"/>
      <c r="NK81" s="726"/>
      <c r="NL81" s="727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5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5"/>
      <c r="HO82" s="12"/>
      <c r="HP82" s="12"/>
      <c r="HQ82" s="12"/>
      <c r="HR82" s="12"/>
      <c r="HS82" s="12"/>
      <c r="HT82" s="12"/>
      <c r="HU82" s="12"/>
      <c r="HV82" s="32"/>
      <c r="HW82" s="201"/>
      <c r="HX82" s="225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5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5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5"/>
      <c r="KH82" s="12"/>
      <c r="KI82" s="12"/>
      <c r="KJ82" s="12"/>
      <c r="KK82" s="12"/>
      <c r="KL82" s="12"/>
      <c r="KM82" s="12"/>
      <c r="KN82" s="12"/>
      <c r="KO82" s="310"/>
      <c r="KP82" s="311"/>
      <c r="KQ82" s="311"/>
      <c r="KR82" s="311"/>
      <c r="KS82" s="201"/>
      <c r="KT82" s="225"/>
      <c r="KV82" s="728" t="s">
        <v>327</v>
      </c>
      <c r="KW82" s="729"/>
      <c r="KX82" s="729"/>
      <c r="KY82" s="729"/>
      <c r="KZ82" s="729"/>
      <c r="LA82" s="730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728" t="s">
        <v>327</v>
      </c>
      <c r="LJ82" s="729"/>
      <c r="LK82" s="729"/>
      <c r="LL82" s="729"/>
      <c r="LM82" s="729"/>
      <c r="LN82" s="730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728" t="s">
        <v>327</v>
      </c>
      <c r="MI82" s="729"/>
      <c r="MJ82" s="729"/>
      <c r="MK82" s="729"/>
      <c r="ML82" s="729"/>
      <c r="MM82" s="730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728" t="s">
        <v>327</v>
      </c>
      <c r="NH82" s="729"/>
      <c r="NI82" s="729"/>
      <c r="NJ82" s="729"/>
      <c r="NK82" s="729"/>
      <c r="NL82" s="730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5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5"/>
      <c r="HO83" s="12"/>
      <c r="HP83" s="12"/>
      <c r="HQ83" s="12"/>
      <c r="HR83" s="12"/>
      <c r="HS83" s="12"/>
      <c r="HT83" s="12"/>
      <c r="HU83" s="12"/>
      <c r="HV83" s="32"/>
      <c r="HW83" s="201"/>
      <c r="HX83" s="225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5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5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5"/>
      <c r="KH83" s="12"/>
      <c r="KI83" s="12"/>
      <c r="KJ83" s="12"/>
      <c r="KK83" s="12"/>
      <c r="KL83" s="12"/>
      <c r="KM83" s="12"/>
      <c r="KN83" s="12"/>
      <c r="KO83" s="310"/>
      <c r="KP83" s="311"/>
      <c r="KQ83" s="311"/>
      <c r="KR83" s="311"/>
      <c r="KS83" s="201"/>
      <c r="KT83" s="225"/>
      <c r="KV83" s="725" t="s">
        <v>328</v>
      </c>
      <c r="KW83" s="726"/>
      <c r="KX83" s="726"/>
      <c r="KY83" s="726"/>
      <c r="KZ83" s="726"/>
      <c r="LA83" s="727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725" t="s">
        <v>328</v>
      </c>
      <c r="LJ83" s="726"/>
      <c r="LK83" s="726"/>
      <c r="LL83" s="726"/>
      <c r="LM83" s="726"/>
      <c r="LN83" s="727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725" t="s">
        <v>328</v>
      </c>
      <c r="MI83" s="726"/>
      <c r="MJ83" s="726"/>
      <c r="MK83" s="726"/>
      <c r="ML83" s="726"/>
      <c r="MM83" s="727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725" t="s">
        <v>328</v>
      </c>
      <c r="NH83" s="726"/>
      <c r="NI83" s="726"/>
      <c r="NJ83" s="726"/>
      <c r="NK83" s="726"/>
      <c r="NL83" s="727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5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5"/>
      <c r="HO84" s="12"/>
      <c r="HP84" s="12"/>
      <c r="HQ84" s="12"/>
      <c r="HR84" s="12"/>
      <c r="HS84" s="12"/>
      <c r="HT84" s="12"/>
      <c r="HU84" s="12"/>
      <c r="HV84" s="32"/>
      <c r="HW84" s="201"/>
      <c r="HX84" s="225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5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5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5"/>
      <c r="KH84" s="12"/>
      <c r="KI84" s="12"/>
      <c r="KJ84" s="12"/>
      <c r="KK84" s="12"/>
      <c r="KL84" s="12"/>
      <c r="KM84" s="12"/>
      <c r="KN84" s="12"/>
      <c r="KO84" s="310"/>
      <c r="KP84" s="311"/>
      <c r="KQ84" s="311"/>
      <c r="KR84" s="311"/>
      <c r="KS84" s="201"/>
      <c r="KT84" s="225"/>
      <c r="KV84" s="728" t="s">
        <v>323</v>
      </c>
      <c r="KW84" s="729"/>
      <c r="KX84" s="729"/>
      <c r="KY84" s="729"/>
      <c r="KZ84" s="729"/>
      <c r="LA84" s="730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728" t="s">
        <v>323</v>
      </c>
      <c r="LJ84" s="729"/>
      <c r="LK84" s="729"/>
      <c r="LL84" s="729"/>
      <c r="LM84" s="729"/>
      <c r="LN84" s="730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728" t="s">
        <v>323</v>
      </c>
      <c r="MI84" s="729"/>
      <c r="MJ84" s="729"/>
      <c r="MK84" s="729"/>
      <c r="ML84" s="729"/>
      <c r="MM84" s="730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728" t="s">
        <v>323</v>
      </c>
      <c r="NH84" s="729"/>
      <c r="NI84" s="729"/>
      <c r="NJ84" s="729"/>
      <c r="NK84" s="729"/>
      <c r="NL84" s="730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5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5"/>
      <c r="HO85" s="12"/>
      <c r="HP85" s="12"/>
      <c r="HQ85" s="12"/>
      <c r="HR85" s="12"/>
      <c r="HS85" s="12"/>
      <c r="HT85" s="12"/>
      <c r="HU85" s="12"/>
      <c r="HV85" s="32"/>
      <c r="HW85" s="201"/>
      <c r="HX85" s="225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5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5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5"/>
      <c r="KH85" s="12"/>
      <c r="KI85" s="12"/>
      <c r="KJ85" s="12"/>
      <c r="KK85" s="12"/>
      <c r="KL85" s="12"/>
      <c r="KM85" s="12"/>
      <c r="KN85" s="12"/>
      <c r="KO85" s="310"/>
      <c r="KP85" s="311"/>
      <c r="KQ85" s="311"/>
      <c r="KR85" s="311"/>
      <c r="KS85" s="201"/>
      <c r="KT85" s="225"/>
      <c r="KV85" s="725" t="s">
        <v>329</v>
      </c>
      <c r="KW85" s="726"/>
      <c r="KX85" s="726"/>
      <c r="KY85" s="726"/>
      <c r="KZ85" s="726"/>
      <c r="LA85" s="727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725" t="s">
        <v>329</v>
      </c>
      <c r="LJ85" s="726"/>
      <c r="LK85" s="726"/>
      <c r="LL85" s="726"/>
      <c r="LM85" s="726"/>
      <c r="LN85" s="727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725" t="s">
        <v>329</v>
      </c>
      <c r="MI85" s="726"/>
      <c r="MJ85" s="726"/>
      <c r="MK85" s="726"/>
      <c r="ML85" s="726"/>
      <c r="MM85" s="727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725" t="s">
        <v>329</v>
      </c>
      <c r="NH85" s="726"/>
      <c r="NI85" s="726"/>
      <c r="NJ85" s="726"/>
      <c r="NK85" s="726"/>
      <c r="NL85" s="727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5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5"/>
      <c r="HO86" s="12"/>
      <c r="HP86" s="12"/>
      <c r="HQ86" s="12"/>
      <c r="HR86" s="12"/>
      <c r="HS86" s="12"/>
      <c r="HT86" s="12"/>
      <c r="HU86" s="12"/>
      <c r="HV86" s="32"/>
      <c r="HW86" s="201"/>
      <c r="HX86" s="225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5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5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5"/>
      <c r="KH86" s="12"/>
      <c r="KI86" s="12"/>
      <c r="KJ86" s="12"/>
      <c r="KK86" s="12"/>
      <c r="KL86" s="12"/>
      <c r="KM86" s="12"/>
      <c r="KN86" s="12"/>
      <c r="KO86" s="310"/>
      <c r="KP86" s="311"/>
      <c r="KQ86" s="311"/>
      <c r="KR86" s="311"/>
      <c r="KS86" s="201"/>
      <c r="KT86" s="225"/>
      <c r="KV86" s="728" t="s">
        <v>330</v>
      </c>
      <c r="KW86" s="729"/>
      <c r="KX86" s="729"/>
      <c r="KY86" s="729"/>
      <c r="KZ86" s="729"/>
      <c r="LA86" s="730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728" t="s">
        <v>330</v>
      </c>
      <c r="LJ86" s="729"/>
      <c r="LK86" s="729"/>
      <c r="LL86" s="729"/>
      <c r="LM86" s="729"/>
      <c r="LN86" s="730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728" t="s">
        <v>330</v>
      </c>
      <c r="MI86" s="729"/>
      <c r="MJ86" s="729"/>
      <c r="MK86" s="729"/>
      <c r="ML86" s="729"/>
      <c r="MM86" s="730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728" t="s">
        <v>330</v>
      </c>
      <c r="NH86" s="729"/>
      <c r="NI86" s="729"/>
      <c r="NJ86" s="729"/>
      <c r="NK86" s="729"/>
      <c r="NL86" s="730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5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5"/>
      <c r="HO87" s="12"/>
      <c r="HP87" s="12"/>
      <c r="HQ87" s="12"/>
      <c r="HR87" s="12"/>
      <c r="HS87" s="12"/>
      <c r="HT87" s="12"/>
      <c r="HU87" s="12"/>
      <c r="HV87" s="32"/>
      <c r="HW87" s="201"/>
      <c r="HX87" s="225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5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5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5"/>
      <c r="KH87" s="12"/>
      <c r="KI87" s="12"/>
      <c r="KJ87" s="12"/>
      <c r="KK87" s="12"/>
      <c r="KL87" s="12"/>
      <c r="KM87" s="12"/>
      <c r="KN87" s="12"/>
      <c r="KO87" s="310"/>
      <c r="KP87" s="311"/>
      <c r="KQ87" s="311"/>
      <c r="KR87" s="311"/>
      <c r="KS87" s="201"/>
      <c r="KT87" s="225"/>
      <c r="KV87" s="725" t="s">
        <v>331</v>
      </c>
      <c r="KW87" s="726"/>
      <c r="KX87" s="726"/>
      <c r="KY87" s="726"/>
      <c r="KZ87" s="726"/>
      <c r="LA87" s="727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725" t="s">
        <v>331</v>
      </c>
      <c r="LJ87" s="726"/>
      <c r="LK87" s="726"/>
      <c r="LL87" s="726"/>
      <c r="LM87" s="726"/>
      <c r="LN87" s="727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725" t="s">
        <v>331</v>
      </c>
      <c r="MI87" s="726"/>
      <c r="MJ87" s="726"/>
      <c r="MK87" s="726"/>
      <c r="ML87" s="726"/>
      <c r="MM87" s="727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725" t="s">
        <v>331</v>
      </c>
      <c r="NH87" s="726"/>
      <c r="NI87" s="726"/>
      <c r="NJ87" s="726"/>
      <c r="NK87" s="726"/>
      <c r="NL87" s="727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5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5"/>
      <c r="HO88" s="12"/>
      <c r="HP88" s="12"/>
      <c r="HQ88" s="12"/>
      <c r="HR88" s="12"/>
      <c r="HS88" s="12"/>
      <c r="HT88" s="12"/>
      <c r="HU88" s="12"/>
      <c r="HV88" s="32"/>
      <c r="HW88" s="201"/>
      <c r="HX88" s="225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5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5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5"/>
      <c r="KH88" s="12"/>
      <c r="KI88" s="12"/>
      <c r="KJ88" s="12"/>
      <c r="KK88" s="12"/>
      <c r="KL88" s="12"/>
      <c r="KM88" s="12"/>
      <c r="KN88" s="12"/>
      <c r="KO88" s="310"/>
      <c r="KP88" s="311"/>
      <c r="KQ88" s="311"/>
      <c r="KR88" s="311"/>
      <c r="KS88" s="201"/>
      <c r="KT88" s="225"/>
      <c r="KV88" s="728" t="s">
        <v>332</v>
      </c>
      <c r="KW88" s="729"/>
      <c r="KX88" s="729"/>
      <c r="KY88" s="729"/>
      <c r="KZ88" s="729"/>
      <c r="LA88" s="730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728" t="s">
        <v>332</v>
      </c>
      <c r="LJ88" s="729"/>
      <c r="LK88" s="729"/>
      <c r="LL88" s="729"/>
      <c r="LM88" s="729"/>
      <c r="LN88" s="730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728" t="s">
        <v>332</v>
      </c>
      <c r="MI88" s="729"/>
      <c r="MJ88" s="729"/>
      <c r="MK88" s="729"/>
      <c r="ML88" s="729"/>
      <c r="MM88" s="730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728" t="s">
        <v>332</v>
      </c>
      <c r="NH88" s="729"/>
      <c r="NI88" s="729"/>
      <c r="NJ88" s="729"/>
      <c r="NK88" s="729"/>
      <c r="NL88" s="730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5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5"/>
      <c r="HO89" s="12"/>
      <c r="HP89" s="12"/>
      <c r="HQ89" s="12"/>
      <c r="HR89" s="12"/>
      <c r="HS89" s="12"/>
      <c r="HT89" s="12"/>
      <c r="HU89" s="12"/>
      <c r="HV89" s="32"/>
      <c r="HW89" s="201"/>
      <c r="HX89" s="225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5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5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5"/>
      <c r="KH89" s="12"/>
      <c r="KI89" s="12"/>
      <c r="KJ89" s="12"/>
      <c r="KK89" s="12"/>
      <c r="KL89" s="12"/>
      <c r="KM89" s="12"/>
      <c r="KN89" s="12"/>
      <c r="KO89" s="310"/>
      <c r="KP89" s="311"/>
      <c r="KQ89" s="311"/>
      <c r="KR89" s="311"/>
      <c r="KS89" s="201"/>
      <c r="KT89" s="225"/>
      <c r="KV89" s="725" t="s">
        <v>333</v>
      </c>
      <c r="KW89" s="726"/>
      <c r="KX89" s="726"/>
      <c r="KY89" s="726"/>
      <c r="KZ89" s="726"/>
      <c r="LA89" s="727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725" t="s">
        <v>333</v>
      </c>
      <c r="LJ89" s="726"/>
      <c r="LK89" s="726"/>
      <c r="LL89" s="726"/>
      <c r="LM89" s="726"/>
      <c r="LN89" s="727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725" t="s">
        <v>333</v>
      </c>
      <c r="MI89" s="726"/>
      <c r="MJ89" s="726"/>
      <c r="MK89" s="726"/>
      <c r="ML89" s="726"/>
      <c r="MM89" s="727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725" t="s">
        <v>333</v>
      </c>
      <c r="NH89" s="726"/>
      <c r="NI89" s="726"/>
      <c r="NJ89" s="726"/>
      <c r="NK89" s="726"/>
      <c r="NL89" s="727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5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5"/>
      <c r="HO90" s="12"/>
      <c r="HP90" s="12"/>
      <c r="HQ90" s="12"/>
      <c r="HR90" s="12"/>
      <c r="HS90" s="12"/>
      <c r="HT90" s="12"/>
      <c r="HU90" s="12"/>
      <c r="HV90" s="32"/>
      <c r="HW90" s="201"/>
      <c r="HX90" s="225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5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5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5"/>
      <c r="KH90" s="12"/>
      <c r="KI90" s="12"/>
      <c r="KJ90" s="12"/>
      <c r="KK90" s="12"/>
      <c r="KL90" s="12"/>
      <c r="KM90" s="12"/>
      <c r="KN90" s="12"/>
      <c r="KO90" s="310"/>
      <c r="KP90" s="311"/>
      <c r="KQ90" s="311"/>
      <c r="KR90" s="311"/>
      <c r="KS90" s="201"/>
      <c r="KT90" s="225"/>
      <c r="KV90" s="728" t="s">
        <v>334</v>
      </c>
      <c r="KW90" s="729"/>
      <c r="KX90" s="729"/>
      <c r="KY90" s="729"/>
      <c r="KZ90" s="729"/>
      <c r="LA90" s="730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728" t="s">
        <v>334</v>
      </c>
      <c r="LJ90" s="729"/>
      <c r="LK90" s="729"/>
      <c r="LL90" s="729"/>
      <c r="LM90" s="729"/>
      <c r="LN90" s="730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731" t="s">
        <v>334</v>
      </c>
      <c r="MI90" s="731"/>
      <c r="MJ90" s="731"/>
      <c r="MK90" s="731"/>
      <c r="ML90" s="731"/>
      <c r="MM90" s="731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731" t="s">
        <v>334</v>
      </c>
      <c r="NH90" s="731"/>
      <c r="NI90" s="731"/>
      <c r="NJ90" s="731"/>
      <c r="NK90" s="731"/>
      <c r="NL90" s="731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5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5"/>
      <c r="HO91" s="12"/>
      <c r="HP91" s="12"/>
      <c r="HQ91" s="12"/>
      <c r="HR91" s="12"/>
      <c r="HS91" s="12"/>
      <c r="HT91" s="12"/>
      <c r="HU91" s="12"/>
      <c r="HV91" s="32"/>
      <c r="HW91" s="201"/>
      <c r="HX91" s="225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5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5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5"/>
      <c r="KH91" s="12"/>
      <c r="KI91" s="12"/>
      <c r="KJ91" s="12"/>
      <c r="KK91" s="12"/>
      <c r="KL91" s="12"/>
      <c r="KM91" s="12"/>
      <c r="KN91" s="12"/>
      <c r="KO91" s="310"/>
      <c r="KP91" s="311"/>
      <c r="KQ91" s="311"/>
      <c r="KR91" s="311"/>
      <c r="KS91" s="201"/>
      <c r="KT91" s="225"/>
      <c r="KV91" s="201"/>
      <c r="KW91" s="201"/>
      <c r="KX91" s="201"/>
      <c r="KY91" s="201"/>
      <c r="KZ91" s="201"/>
      <c r="LA91" s="201"/>
      <c r="LB91" s="201"/>
      <c r="LC91" s="358"/>
      <c r="LD91" s="359"/>
      <c r="LE91" s="359"/>
      <c r="LF91" s="201"/>
      <c r="LG91" s="225"/>
      <c r="LI91" s="618" t="s">
        <v>367</v>
      </c>
      <c r="LJ91" s="618"/>
      <c r="LK91" s="618"/>
      <c r="LL91" s="618"/>
      <c r="LM91" s="618"/>
      <c r="LN91" s="618"/>
      <c r="LO91" s="15">
        <v>5</v>
      </c>
      <c r="LP91" s="358"/>
      <c r="LQ91" s="359"/>
      <c r="LR91" s="359"/>
      <c r="LS91" s="359"/>
      <c r="LT91" s="359"/>
      <c r="LU91" s="359"/>
      <c r="LV91" s="359"/>
      <c r="LW91" s="359"/>
      <c r="LX91" s="359"/>
      <c r="LY91" s="359"/>
      <c r="LZ91" s="359"/>
      <c r="MA91" s="359"/>
      <c r="MB91" s="359"/>
      <c r="MC91" s="359">
        <v>1</v>
      </c>
      <c r="MD91" s="359"/>
      <c r="ME91" s="30">
        <f t="shared" ref="ME91:ME100" si="63">SUM(LP91:MD91)</f>
        <v>1</v>
      </c>
      <c r="MF91" s="28">
        <f t="shared" ref="MF91:MF100" si="64">ME91*LO91</f>
        <v>5</v>
      </c>
      <c r="MH91" s="618" t="s">
        <v>367</v>
      </c>
      <c r="MI91" s="618"/>
      <c r="MJ91" s="618"/>
      <c r="MK91" s="618"/>
      <c r="ML91" s="618"/>
      <c r="MM91" s="618"/>
      <c r="MN91" s="15">
        <v>5</v>
      </c>
      <c r="MO91" s="360"/>
      <c r="MP91" s="356"/>
      <c r="MQ91" s="356"/>
      <c r="MR91" s="356"/>
      <c r="MS91" s="356"/>
      <c r="MT91" s="356"/>
      <c r="MU91" s="356"/>
      <c r="MV91" s="356"/>
      <c r="MW91" s="356"/>
      <c r="MX91" s="356"/>
      <c r="MY91" s="356"/>
      <c r="MZ91" s="356"/>
      <c r="NA91" s="356"/>
      <c r="NB91" s="356"/>
      <c r="NC91" s="356"/>
      <c r="ND91" s="30">
        <f t="shared" si="58"/>
        <v>0</v>
      </c>
      <c r="NE91" s="28">
        <f t="shared" ref="NE91:NE99" si="65">ND91*MN91</f>
        <v>0</v>
      </c>
      <c r="NG91" s="618" t="s">
        <v>367</v>
      </c>
      <c r="NH91" s="618"/>
      <c r="NI91" s="618"/>
      <c r="NJ91" s="618"/>
      <c r="NK91" s="618"/>
      <c r="NL91" s="618"/>
      <c r="NM91" s="15">
        <v>5</v>
      </c>
      <c r="NN91" s="356"/>
      <c r="NO91" s="356"/>
      <c r="NP91" s="356">
        <v>2</v>
      </c>
      <c r="NQ91" s="356">
        <v>1</v>
      </c>
      <c r="NR91" s="356"/>
      <c r="NS91" s="356"/>
      <c r="NT91" s="356"/>
      <c r="NU91" s="356"/>
      <c r="NV91" s="356"/>
      <c r="NW91" s="356"/>
      <c r="NX91" s="356"/>
      <c r="NY91" s="356"/>
      <c r="NZ91" s="356"/>
      <c r="OA91" s="356"/>
      <c r="OB91" s="35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5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5"/>
      <c r="HO92" s="12"/>
      <c r="HP92" s="12"/>
      <c r="HQ92" s="12"/>
      <c r="HR92" s="12"/>
      <c r="HS92" s="12"/>
      <c r="HT92" s="12"/>
      <c r="HU92" s="12"/>
      <c r="HV92" s="32"/>
      <c r="HW92" s="201"/>
      <c r="HX92" s="225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5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5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5"/>
      <c r="KH92" s="12"/>
      <c r="KI92" s="12"/>
      <c r="KJ92" s="12"/>
      <c r="KK92" s="12"/>
      <c r="KL92" s="12"/>
      <c r="KM92" s="12"/>
      <c r="KN92" s="12"/>
      <c r="KO92" s="310"/>
      <c r="KP92" s="311"/>
      <c r="KQ92" s="311"/>
      <c r="KR92" s="311"/>
      <c r="KS92" s="201"/>
      <c r="KT92" s="225"/>
      <c r="KV92" s="201"/>
      <c r="KW92" s="201"/>
      <c r="KX92" s="201"/>
      <c r="KY92" s="201"/>
      <c r="KZ92" s="201"/>
      <c r="LA92" s="201"/>
      <c r="LB92" s="201"/>
      <c r="LC92" s="358"/>
      <c r="LD92" s="359"/>
      <c r="LE92" s="359"/>
      <c r="LF92" s="201"/>
      <c r="LG92" s="225"/>
      <c r="LI92" s="731" t="s">
        <v>368</v>
      </c>
      <c r="LJ92" s="731"/>
      <c r="LK92" s="731"/>
      <c r="LL92" s="731"/>
      <c r="LM92" s="731"/>
      <c r="LN92" s="731"/>
      <c r="LO92" s="28">
        <v>6</v>
      </c>
      <c r="LP92" s="358"/>
      <c r="LQ92" s="359"/>
      <c r="LR92" s="359"/>
      <c r="LS92" s="359"/>
      <c r="LT92" s="359"/>
      <c r="LU92" s="359"/>
      <c r="LV92" s="359"/>
      <c r="LW92" s="359"/>
      <c r="LX92" s="359"/>
      <c r="LY92" s="359"/>
      <c r="LZ92" s="359"/>
      <c r="MA92" s="359"/>
      <c r="MB92" s="359"/>
      <c r="MC92" s="359"/>
      <c r="MD92" s="359"/>
      <c r="ME92" s="30">
        <f t="shared" si="63"/>
        <v>0</v>
      </c>
      <c r="MF92" s="28">
        <f t="shared" si="64"/>
        <v>0</v>
      </c>
      <c r="MH92" s="731" t="s">
        <v>368</v>
      </c>
      <c r="MI92" s="731"/>
      <c r="MJ92" s="731"/>
      <c r="MK92" s="731"/>
      <c r="ML92" s="731"/>
      <c r="MM92" s="731"/>
      <c r="MN92" s="28">
        <v>6</v>
      </c>
      <c r="MO92" s="358"/>
      <c r="MP92" s="359"/>
      <c r="MQ92" s="359"/>
      <c r="MR92" s="359"/>
      <c r="MS92" s="359">
        <v>1</v>
      </c>
      <c r="MT92" s="359"/>
      <c r="MU92" s="359"/>
      <c r="MV92" s="359"/>
      <c r="MW92" s="359"/>
      <c r="MX92" s="359"/>
      <c r="MY92" s="359"/>
      <c r="MZ92" s="359">
        <v>2</v>
      </c>
      <c r="NA92" s="359">
        <v>1</v>
      </c>
      <c r="NB92" s="359"/>
      <c r="NC92" s="359"/>
      <c r="ND92" s="30">
        <f t="shared" si="58"/>
        <v>4</v>
      </c>
      <c r="NE92" s="28">
        <f t="shared" si="65"/>
        <v>24</v>
      </c>
      <c r="NG92" s="731" t="s">
        <v>368</v>
      </c>
      <c r="NH92" s="731"/>
      <c r="NI92" s="731"/>
      <c r="NJ92" s="731"/>
      <c r="NK92" s="731"/>
      <c r="NL92" s="731"/>
      <c r="NM92" s="28">
        <v>6</v>
      </c>
      <c r="NN92" s="359"/>
      <c r="NO92" s="359"/>
      <c r="NP92" s="359"/>
      <c r="NQ92" s="359">
        <v>2</v>
      </c>
      <c r="NR92" s="359"/>
      <c r="NS92" s="359"/>
      <c r="NT92" s="359"/>
      <c r="NU92" s="359"/>
      <c r="NV92" s="359"/>
      <c r="NW92" s="359"/>
      <c r="NX92" s="359"/>
      <c r="NY92" s="359"/>
      <c r="NZ92" s="359"/>
      <c r="OA92" s="359"/>
      <c r="OB92" s="35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5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5"/>
      <c r="HO93" s="12"/>
      <c r="HP93" s="12"/>
      <c r="HQ93" s="12"/>
      <c r="HR93" s="12"/>
      <c r="HS93" s="12"/>
      <c r="HT93" s="12"/>
      <c r="HU93" s="12"/>
      <c r="HV93" s="32"/>
      <c r="HW93" s="201"/>
      <c r="HX93" s="225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5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5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5"/>
      <c r="KH93" s="12"/>
      <c r="KI93" s="12"/>
      <c r="KJ93" s="12"/>
      <c r="KK93" s="12"/>
      <c r="KL93" s="12"/>
      <c r="KM93" s="12"/>
      <c r="KN93" s="12"/>
      <c r="KO93" s="310"/>
      <c r="KP93" s="311"/>
      <c r="KQ93" s="311"/>
      <c r="KR93" s="311"/>
      <c r="KS93" s="201"/>
      <c r="KT93" s="225"/>
      <c r="KV93" s="201"/>
      <c r="KW93" s="201"/>
      <c r="KX93" s="201"/>
      <c r="KY93" s="201"/>
      <c r="KZ93" s="201"/>
      <c r="LA93" s="201"/>
      <c r="LB93" s="201"/>
      <c r="LC93" s="358"/>
      <c r="LD93" s="359"/>
      <c r="LE93" s="359"/>
      <c r="LF93" s="201"/>
      <c r="LG93" s="225"/>
      <c r="LI93" s="618" t="s">
        <v>369</v>
      </c>
      <c r="LJ93" s="618"/>
      <c r="LK93" s="618"/>
      <c r="LL93" s="618"/>
      <c r="LM93" s="618"/>
      <c r="LN93" s="618"/>
      <c r="LO93" s="15">
        <v>9</v>
      </c>
      <c r="LP93" s="358"/>
      <c r="LQ93" s="359"/>
      <c r="LR93" s="359"/>
      <c r="LS93" s="359"/>
      <c r="LT93" s="359"/>
      <c r="LU93" s="359"/>
      <c r="LV93" s="359"/>
      <c r="LW93" s="359"/>
      <c r="LX93" s="359"/>
      <c r="LY93" s="359"/>
      <c r="LZ93" s="359"/>
      <c r="MA93" s="359"/>
      <c r="MB93" s="359"/>
      <c r="MC93" s="359"/>
      <c r="MD93" s="359">
        <v>1</v>
      </c>
      <c r="ME93" s="30">
        <f t="shared" si="63"/>
        <v>1</v>
      </c>
      <c r="MF93" s="28">
        <f t="shared" si="64"/>
        <v>9</v>
      </c>
      <c r="MH93" s="618" t="s">
        <v>369</v>
      </c>
      <c r="MI93" s="618"/>
      <c r="MJ93" s="618"/>
      <c r="MK93" s="618"/>
      <c r="ML93" s="618"/>
      <c r="MM93" s="618"/>
      <c r="MN93" s="15">
        <v>9</v>
      </c>
      <c r="MO93" s="360"/>
      <c r="MP93" s="356"/>
      <c r="MQ93" s="356"/>
      <c r="MR93" s="356"/>
      <c r="MS93" s="356"/>
      <c r="MT93" s="356"/>
      <c r="MU93" s="356"/>
      <c r="MV93" s="356"/>
      <c r="MW93" s="356"/>
      <c r="MX93" s="356"/>
      <c r="MY93" s="356"/>
      <c r="MZ93" s="356"/>
      <c r="NA93" s="356"/>
      <c r="NB93" s="356"/>
      <c r="NC93" s="356"/>
      <c r="ND93" s="30">
        <f t="shared" si="58"/>
        <v>0</v>
      </c>
      <c r="NE93" s="28">
        <f t="shared" si="65"/>
        <v>0</v>
      </c>
      <c r="NG93" s="618" t="s">
        <v>369</v>
      </c>
      <c r="NH93" s="618"/>
      <c r="NI93" s="618"/>
      <c r="NJ93" s="618"/>
      <c r="NK93" s="618"/>
      <c r="NL93" s="618"/>
      <c r="NM93" s="15">
        <v>9</v>
      </c>
      <c r="NN93" s="356"/>
      <c r="NO93" s="356"/>
      <c r="NP93" s="356">
        <v>2</v>
      </c>
      <c r="NQ93" s="356">
        <v>2</v>
      </c>
      <c r="NR93" s="356">
        <v>3</v>
      </c>
      <c r="NS93" s="356"/>
      <c r="NT93" s="356"/>
      <c r="NU93" s="356">
        <v>2</v>
      </c>
      <c r="NV93" s="356"/>
      <c r="NW93" s="356"/>
      <c r="NX93" s="356"/>
      <c r="NY93" s="356"/>
      <c r="NZ93" s="356"/>
      <c r="OA93" s="356"/>
      <c r="OB93" s="35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5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5"/>
      <c r="HO94" s="12"/>
      <c r="HP94" s="12"/>
      <c r="HQ94" s="12"/>
      <c r="HR94" s="12"/>
      <c r="HS94" s="12"/>
      <c r="HT94" s="12"/>
      <c r="HU94" s="12"/>
      <c r="HV94" s="32"/>
      <c r="HW94" s="201"/>
      <c r="HX94" s="225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5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5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5"/>
      <c r="KH94" s="12"/>
      <c r="KI94" s="12"/>
      <c r="KJ94" s="12"/>
      <c r="KK94" s="12"/>
      <c r="KL94" s="12"/>
      <c r="KM94" s="12"/>
      <c r="KN94" s="12"/>
      <c r="KO94" s="310"/>
      <c r="KP94" s="311"/>
      <c r="KQ94" s="311"/>
      <c r="KR94" s="311"/>
      <c r="KS94" s="201"/>
      <c r="KT94" s="225"/>
      <c r="KV94" s="201"/>
      <c r="KW94" s="201"/>
      <c r="KX94" s="201"/>
      <c r="KY94" s="201"/>
      <c r="KZ94" s="201"/>
      <c r="LA94" s="201"/>
      <c r="LB94" s="201"/>
      <c r="LC94" s="358"/>
      <c r="LD94" s="359"/>
      <c r="LE94" s="359"/>
      <c r="LF94" s="201"/>
      <c r="LG94" s="225"/>
      <c r="LI94" s="201"/>
      <c r="LJ94" s="201"/>
      <c r="LK94" s="201"/>
      <c r="LL94" s="201"/>
      <c r="LM94" s="201"/>
      <c r="LN94" s="201"/>
      <c r="LO94" s="201"/>
      <c r="LP94" s="358"/>
      <c r="LQ94" s="359"/>
      <c r="LR94" s="359"/>
      <c r="LS94" s="359"/>
      <c r="LT94" s="359"/>
      <c r="LU94" s="359"/>
      <c r="LV94" s="359"/>
      <c r="LW94" s="359"/>
      <c r="LX94" s="359"/>
      <c r="LY94" s="359"/>
      <c r="LZ94" s="359"/>
      <c r="MA94" s="359"/>
      <c r="MB94" s="359"/>
      <c r="MC94" s="359"/>
      <c r="MD94" s="359"/>
      <c r="ME94" s="30">
        <f t="shared" si="63"/>
        <v>0</v>
      </c>
      <c r="MF94" s="28">
        <f t="shared" si="64"/>
        <v>0</v>
      </c>
      <c r="MH94" s="731"/>
      <c r="MI94" s="731"/>
      <c r="MJ94" s="731"/>
      <c r="MK94" s="731"/>
      <c r="ML94" s="731"/>
      <c r="MM94" s="731"/>
      <c r="MN94" s="28"/>
      <c r="MO94" s="358"/>
      <c r="MP94" s="359"/>
      <c r="MQ94" s="359"/>
      <c r="MR94" s="359"/>
      <c r="MS94" s="359"/>
      <c r="MT94" s="359"/>
      <c r="MU94" s="359"/>
      <c r="MV94" s="359"/>
      <c r="MW94" s="359"/>
      <c r="MX94" s="359"/>
      <c r="MY94" s="359"/>
      <c r="MZ94" s="359"/>
      <c r="NA94" s="359"/>
      <c r="NB94" s="359"/>
      <c r="NC94" s="359"/>
      <c r="ND94" s="30">
        <f t="shared" si="58"/>
        <v>0</v>
      </c>
      <c r="NE94" s="28">
        <f t="shared" si="65"/>
        <v>0</v>
      </c>
      <c r="NG94" s="731"/>
      <c r="NH94" s="731"/>
      <c r="NI94" s="731"/>
      <c r="NJ94" s="731"/>
      <c r="NK94" s="731"/>
      <c r="NL94" s="731"/>
      <c r="NM94" s="28"/>
      <c r="NN94" s="359"/>
      <c r="NO94" s="359"/>
      <c r="NP94" s="359"/>
      <c r="NQ94" s="359"/>
      <c r="NR94" s="359"/>
      <c r="NS94" s="359"/>
      <c r="NT94" s="359"/>
      <c r="NU94" s="359"/>
      <c r="NV94" s="359"/>
      <c r="NW94" s="359"/>
      <c r="NX94" s="359"/>
      <c r="NY94" s="359"/>
      <c r="NZ94" s="359"/>
      <c r="OA94" s="359"/>
      <c r="OB94" s="35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5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5"/>
      <c r="HO95" s="12"/>
      <c r="HP95" s="12"/>
      <c r="HQ95" s="12"/>
      <c r="HR95" s="12"/>
      <c r="HS95" s="12"/>
      <c r="HT95" s="12"/>
      <c r="HU95" s="12"/>
      <c r="HV95" s="32"/>
      <c r="HW95" s="201"/>
      <c r="HX95" s="225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5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5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5"/>
      <c r="KH95" s="12"/>
      <c r="KI95" s="12"/>
      <c r="KJ95" s="12"/>
      <c r="KK95" s="12"/>
      <c r="KL95" s="12"/>
      <c r="KM95" s="12"/>
      <c r="KN95" s="12"/>
      <c r="KO95" s="310"/>
      <c r="KP95" s="311"/>
      <c r="KQ95" s="311"/>
      <c r="KR95" s="311"/>
      <c r="KS95" s="201"/>
      <c r="KT95" s="225"/>
      <c r="KV95" s="201"/>
      <c r="KW95" s="201"/>
      <c r="KX95" s="201"/>
      <c r="KY95" s="201"/>
      <c r="KZ95" s="201"/>
      <c r="LA95" s="201"/>
      <c r="LB95" s="201"/>
      <c r="LC95" s="358"/>
      <c r="LD95" s="359"/>
      <c r="LE95" s="359"/>
      <c r="LF95" s="201"/>
      <c r="LG95" s="225"/>
      <c r="LI95" s="201"/>
      <c r="LJ95" s="201"/>
      <c r="LK95" s="201"/>
      <c r="LL95" s="201"/>
      <c r="LM95" s="201"/>
      <c r="LN95" s="201"/>
      <c r="LO95" s="201"/>
      <c r="LP95" s="358"/>
      <c r="LQ95" s="359"/>
      <c r="LR95" s="359"/>
      <c r="LS95" s="359"/>
      <c r="LT95" s="359"/>
      <c r="LU95" s="359"/>
      <c r="LV95" s="359"/>
      <c r="LW95" s="359"/>
      <c r="LX95" s="359"/>
      <c r="LY95" s="359"/>
      <c r="LZ95" s="359"/>
      <c r="MA95" s="359"/>
      <c r="MB95" s="359"/>
      <c r="MC95" s="359"/>
      <c r="MD95" s="359"/>
      <c r="ME95" s="30">
        <f t="shared" si="63"/>
        <v>0</v>
      </c>
      <c r="MF95" s="28">
        <f t="shared" si="64"/>
        <v>0</v>
      </c>
      <c r="MH95" s="618"/>
      <c r="MI95" s="618"/>
      <c r="MJ95" s="618"/>
      <c r="MK95" s="618"/>
      <c r="ML95" s="618"/>
      <c r="MM95" s="618"/>
      <c r="MN95" s="15"/>
      <c r="MO95" s="360"/>
      <c r="MP95" s="356"/>
      <c r="MQ95" s="356"/>
      <c r="MR95" s="356"/>
      <c r="MS95" s="356"/>
      <c r="MT95" s="356"/>
      <c r="MU95" s="356"/>
      <c r="MV95" s="356"/>
      <c r="MW95" s="356"/>
      <c r="MX95" s="356"/>
      <c r="MY95" s="356"/>
      <c r="MZ95" s="356"/>
      <c r="NA95" s="356"/>
      <c r="NB95" s="356"/>
      <c r="NC95" s="356"/>
      <c r="ND95" s="30">
        <f t="shared" si="58"/>
        <v>0</v>
      </c>
      <c r="NE95" s="28">
        <f t="shared" si="65"/>
        <v>0</v>
      </c>
      <c r="NG95" s="618"/>
      <c r="NH95" s="618"/>
      <c r="NI95" s="618"/>
      <c r="NJ95" s="618"/>
      <c r="NK95" s="618"/>
      <c r="NL95" s="618"/>
      <c r="NM95" s="15"/>
      <c r="NN95" s="356"/>
      <c r="NO95" s="356"/>
      <c r="NP95" s="356"/>
      <c r="NQ95" s="356"/>
      <c r="NR95" s="356"/>
      <c r="NS95" s="356"/>
      <c r="NT95" s="356"/>
      <c r="NU95" s="356"/>
      <c r="NV95" s="356"/>
      <c r="NW95" s="356"/>
      <c r="NX95" s="356"/>
      <c r="NY95" s="356"/>
      <c r="NZ95" s="356"/>
      <c r="OA95" s="356"/>
      <c r="OB95" s="35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5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5"/>
      <c r="HO96" s="12"/>
      <c r="HP96" s="12"/>
      <c r="HQ96" s="12"/>
      <c r="HR96" s="12"/>
      <c r="HS96" s="12"/>
      <c r="HT96" s="12"/>
      <c r="HU96" s="12"/>
      <c r="HV96" s="32"/>
      <c r="HW96" s="201"/>
      <c r="HX96" s="225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5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5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5"/>
      <c r="KH96" s="12"/>
      <c r="KI96" s="12"/>
      <c r="KJ96" s="12"/>
      <c r="KK96" s="12"/>
      <c r="KL96" s="12"/>
      <c r="KM96" s="12"/>
      <c r="KN96" s="12"/>
      <c r="KO96" s="310"/>
      <c r="KP96" s="311"/>
      <c r="KQ96" s="311"/>
      <c r="KR96" s="311"/>
      <c r="KS96" s="201"/>
      <c r="KT96" s="225"/>
      <c r="KV96" s="201"/>
      <c r="KW96" s="201"/>
      <c r="KX96" s="201"/>
      <c r="KY96" s="201"/>
      <c r="KZ96" s="201"/>
      <c r="LA96" s="201"/>
      <c r="LB96" s="201"/>
      <c r="LC96" s="358"/>
      <c r="LD96" s="359"/>
      <c r="LE96" s="359"/>
      <c r="LF96" s="201"/>
      <c r="LG96" s="225"/>
      <c r="LI96" s="201"/>
      <c r="LJ96" s="201"/>
      <c r="LK96" s="201"/>
      <c r="LL96" s="201"/>
      <c r="LM96" s="201"/>
      <c r="LN96" s="201"/>
      <c r="LO96" s="201"/>
      <c r="LP96" s="358"/>
      <c r="LQ96" s="359"/>
      <c r="LR96" s="359"/>
      <c r="LS96" s="359"/>
      <c r="LT96" s="359"/>
      <c r="LU96" s="359"/>
      <c r="LV96" s="359"/>
      <c r="LW96" s="359"/>
      <c r="LX96" s="359"/>
      <c r="LY96" s="359"/>
      <c r="LZ96" s="359"/>
      <c r="MA96" s="359"/>
      <c r="MB96" s="359"/>
      <c r="MC96" s="359"/>
      <c r="MD96" s="359"/>
      <c r="ME96" s="30">
        <f t="shared" si="63"/>
        <v>0</v>
      </c>
      <c r="MF96" s="28">
        <f t="shared" si="64"/>
        <v>0</v>
      </c>
      <c r="MH96" s="731"/>
      <c r="MI96" s="731"/>
      <c r="MJ96" s="731"/>
      <c r="MK96" s="731"/>
      <c r="ML96" s="731"/>
      <c r="MM96" s="731"/>
      <c r="MN96" s="28"/>
      <c r="MO96" s="358"/>
      <c r="MP96" s="359"/>
      <c r="MQ96" s="359"/>
      <c r="MR96" s="359"/>
      <c r="MS96" s="359"/>
      <c r="MT96" s="359"/>
      <c r="MU96" s="359"/>
      <c r="MV96" s="359"/>
      <c r="MW96" s="359"/>
      <c r="MX96" s="359"/>
      <c r="MY96" s="359"/>
      <c r="MZ96" s="359"/>
      <c r="NA96" s="359"/>
      <c r="NB96" s="359"/>
      <c r="NC96" s="359"/>
      <c r="ND96" s="30">
        <f t="shared" si="58"/>
        <v>0</v>
      </c>
      <c r="NE96" s="28">
        <f t="shared" si="65"/>
        <v>0</v>
      </c>
      <c r="NG96" s="731"/>
      <c r="NH96" s="731"/>
      <c r="NI96" s="731"/>
      <c r="NJ96" s="731"/>
      <c r="NK96" s="731"/>
      <c r="NL96" s="731"/>
      <c r="NM96" s="28"/>
      <c r="NN96" s="359"/>
      <c r="NO96" s="359"/>
      <c r="NP96" s="359"/>
      <c r="NQ96" s="359"/>
      <c r="NR96" s="359"/>
      <c r="NS96" s="359"/>
      <c r="NT96" s="359"/>
      <c r="NU96" s="359"/>
      <c r="NV96" s="359"/>
      <c r="NW96" s="359"/>
      <c r="NX96" s="359"/>
      <c r="NY96" s="359"/>
      <c r="NZ96" s="359"/>
      <c r="OA96" s="359"/>
      <c r="OB96" s="35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5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5"/>
      <c r="HO97" s="12"/>
      <c r="HP97" s="12"/>
      <c r="HQ97" s="12"/>
      <c r="HR97" s="12"/>
      <c r="HS97" s="12"/>
      <c r="HT97" s="12"/>
      <c r="HU97" s="12"/>
      <c r="HV97" s="32"/>
      <c r="HW97" s="201"/>
      <c r="HX97" s="225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5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5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5"/>
      <c r="KH97" s="12"/>
      <c r="KI97" s="12"/>
      <c r="KJ97" s="12"/>
      <c r="KK97" s="12"/>
      <c r="KL97" s="12"/>
      <c r="KM97" s="12"/>
      <c r="KN97" s="12"/>
      <c r="KO97" s="310"/>
      <c r="KP97" s="311"/>
      <c r="KQ97" s="311"/>
      <c r="KR97" s="311"/>
      <c r="KS97" s="201"/>
      <c r="KT97" s="225"/>
      <c r="KV97" s="201"/>
      <c r="KW97" s="201"/>
      <c r="KX97" s="201"/>
      <c r="KY97" s="201"/>
      <c r="KZ97" s="201"/>
      <c r="LA97" s="201"/>
      <c r="LB97" s="201"/>
      <c r="LC97" s="358"/>
      <c r="LD97" s="359"/>
      <c r="LE97" s="359"/>
      <c r="LF97" s="201"/>
      <c r="LG97" s="225"/>
      <c r="LI97" s="201"/>
      <c r="LJ97" s="201"/>
      <c r="LK97" s="201"/>
      <c r="LL97" s="201"/>
      <c r="LM97" s="201"/>
      <c r="LN97" s="201"/>
      <c r="LO97" s="201"/>
      <c r="LP97" s="358"/>
      <c r="LQ97" s="359"/>
      <c r="LR97" s="359"/>
      <c r="LS97" s="359"/>
      <c r="LT97" s="359"/>
      <c r="LU97" s="359"/>
      <c r="LV97" s="359"/>
      <c r="LW97" s="359"/>
      <c r="LX97" s="359"/>
      <c r="LY97" s="359"/>
      <c r="LZ97" s="359"/>
      <c r="MA97" s="359"/>
      <c r="MB97" s="359"/>
      <c r="MC97" s="359"/>
      <c r="MD97" s="359"/>
      <c r="ME97" s="30">
        <f t="shared" si="63"/>
        <v>0</v>
      </c>
      <c r="MF97" s="28">
        <f t="shared" si="64"/>
        <v>0</v>
      </c>
      <c r="MH97" s="618"/>
      <c r="MI97" s="618"/>
      <c r="MJ97" s="618"/>
      <c r="MK97" s="618"/>
      <c r="ML97" s="618"/>
      <c r="MM97" s="618"/>
      <c r="MN97" s="15"/>
      <c r="MO97" s="360"/>
      <c r="MP97" s="356"/>
      <c r="MQ97" s="356"/>
      <c r="MR97" s="356"/>
      <c r="MS97" s="356"/>
      <c r="MT97" s="356"/>
      <c r="MU97" s="356"/>
      <c r="MV97" s="356"/>
      <c r="MW97" s="356"/>
      <c r="MX97" s="356"/>
      <c r="MY97" s="356"/>
      <c r="MZ97" s="356"/>
      <c r="NA97" s="356"/>
      <c r="NB97" s="356"/>
      <c r="NC97" s="356"/>
      <c r="ND97" s="30">
        <f t="shared" si="58"/>
        <v>0</v>
      </c>
      <c r="NE97" s="28">
        <f t="shared" si="65"/>
        <v>0</v>
      </c>
      <c r="NG97" s="618"/>
      <c r="NH97" s="618"/>
      <c r="NI97" s="618"/>
      <c r="NJ97" s="618"/>
      <c r="NK97" s="618"/>
      <c r="NL97" s="618"/>
      <c r="NM97" s="15"/>
      <c r="NN97" s="356"/>
      <c r="NO97" s="356"/>
      <c r="NP97" s="356"/>
      <c r="NQ97" s="356"/>
      <c r="NR97" s="356"/>
      <c r="NS97" s="356"/>
      <c r="NT97" s="356"/>
      <c r="NU97" s="356"/>
      <c r="NV97" s="356"/>
      <c r="NW97" s="356"/>
      <c r="NX97" s="356"/>
      <c r="NY97" s="356"/>
      <c r="NZ97" s="356"/>
      <c r="OA97" s="356"/>
      <c r="OB97" s="35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5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5"/>
      <c r="HO98" s="12"/>
      <c r="HP98" s="12"/>
      <c r="HQ98" s="12"/>
      <c r="HR98" s="12"/>
      <c r="HS98" s="12"/>
      <c r="HT98" s="12"/>
      <c r="HU98" s="12"/>
      <c r="HV98" s="32"/>
      <c r="HW98" s="201"/>
      <c r="HX98" s="225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5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5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5"/>
      <c r="KH98" s="12"/>
      <c r="KI98" s="12"/>
      <c r="KJ98" s="12"/>
      <c r="KK98" s="12"/>
      <c r="KL98" s="12"/>
      <c r="KM98" s="12"/>
      <c r="KN98" s="12"/>
      <c r="KO98" s="310"/>
      <c r="KP98" s="311"/>
      <c r="KQ98" s="311"/>
      <c r="KR98" s="311"/>
      <c r="KS98" s="201"/>
      <c r="KT98" s="225"/>
      <c r="KV98" s="201"/>
      <c r="KW98" s="201"/>
      <c r="KX98" s="201"/>
      <c r="KY98" s="201"/>
      <c r="KZ98" s="201"/>
      <c r="LA98" s="201"/>
      <c r="LB98" s="201"/>
      <c r="LC98" s="358"/>
      <c r="LD98" s="359"/>
      <c r="LE98" s="359"/>
      <c r="LF98" s="201"/>
      <c r="LG98" s="225"/>
      <c r="LI98" s="201"/>
      <c r="LJ98" s="201"/>
      <c r="LK98" s="201"/>
      <c r="LL98" s="201"/>
      <c r="LM98" s="201"/>
      <c r="LN98" s="201"/>
      <c r="LO98" s="201"/>
      <c r="LP98" s="358"/>
      <c r="LQ98" s="359"/>
      <c r="LR98" s="359"/>
      <c r="LS98" s="359"/>
      <c r="LT98" s="359"/>
      <c r="LU98" s="359"/>
      <c r="LV98" s="359"/>
      <c r="LW98" s="359"/>
      <c r="LX98" s="359"/>
      <c r="LY98" s="359"/>
      <c r="LZ98" s="359"/>
      <c r="MA98" s="359"/>
      <c r="MB98" s="359"/>
      <c r="MC98" s="359"/>
      <c r="MD98" s="359"/>
      <c r="ME98" s="30">
        <f t="shared" si="63"/>
        <v>0</v>
      </c>
      <c r="MF98" s="28">
        <f t="shared" si="64"/>
        <v>0</v>
      </c>
      <c r="MH98" s="731"/>
      <c r="MI98" s="731"/>
      <c r="MJ98" s="731"/>
      <c r="MK98" s="731"/>
      <c r="ML98" s="731"/>
      <c r="MM98" s="731"/>
      <c r="MN98" s="28"/>
      <c r="MO98" s="358"/>
      <c r="MP98" s="359"/>
      <c r="MQ98" s="359"/>
      <c r="MR98" s="359"/>
      <c r="MS98" s="359"/>
      <c r="MT98" s="359"/>
      <c r="MU98" s="359"/>
      <c r="MV98" s="359"/>
      <c r="MW98" s="359"/>
      <c r="MX98" s="359"/>
      <c r="MY98" s="359"/>
      <c r="MZ98" s="359"/>
      <c r="NA98" s="359"/>
      <c r="NB98" s="359"/>
      <c r="NC98" s="359"/>
      <c r="ND98" s="30">
        <f t="shared" si="58"/>
        <v>0</v>
      </c>
      <c r="NE98" s="28">
        <f t="shared" si="65"/>
        <v>0</v>
      </c>
      <c r="NG98" s="731"/>
      <c r="NH98" s="731"/>
      <c r="NI98" s="731"/>
      <c r="NJ98" s="731"/>
      <c r="NK98" s="731"/>
      <c r="NL98" s="731"/>
      <c r="NM98" s="28"/>
      <c r="NN98" s="359"/>
      <c r="NO98" s="359"/>
      <c r="NP98" s="359"/>
      <c r="NQ98" s="359"/>
      <c r="NR98" s="359"/>
      <c r="NS98" s="359"/>
      <c r="NT98" s="359"/>
      <c r="NU98" s="359"/>
      <c r="NV98" s="359"/>
      <c r="NW98" s="359"/>
      <c r="NX98" s="359"/>
      <c r="NY98" s="359"/>
      <c r="NZ98" s="359"/>
      <c r="OA98" s="359"/>
      <c r="OB98" s="35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5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5"/>
      <c r="HO99" s="12"/>
      <c r="HP99" s="12"/>
      <c r="HQ99" s="12"/>
      <c r="HR99" s="12"/>
      <c r="HS99" s="12"/>
      <c r="HT99" s="12"/>
      <c r="HU99" s="12"/>
      <c r="HV99" s="32"/>
      <c r="HW99" s="201"/>
      <c r="HX99" s="225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5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5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5"/>
      <c r="KH99" s="12"/>
      <c r="KI99" s="12"/>
      <c r="KJ99" s="12"/>
      <c r="KK99" s="12"/>
      <c r="KL99" s="12"/>
      <c r="KM99" s="12"/>
      <c r="KN99" s="12"/>
      <c r="KO99" s="310"/>
      <c r="KP99" s="311"/>
      <c r="KQ99" s="311"/>
      <c r="KR99" s="311"/>
      <c r="KS99" s="201"/>
      <c r="KT99" s="225"/>
      <c r="KV99" s="201"/>
      <c r="KW99" s="201"/>
      <c r="KX99" s="201"/>
      <c r="KY99" s="201"/>
      <c r="KZ99" s="201"/>
      <c r="LA99" s="201"/>
      <c r="LB99" s="201"/>
      <c r="LC99" s="358"/>
      <c r="LD99" s="359"/>
      <c r="LE99" s="359"/>
      <c r="LF99" s="201"/>
      <c r="LG99" s="225"/>
      <c r="LI99" s="201"/>
      <c r="LJ99" s="201"/>
      <c r="LK99" s="201"/>
      <c r="LL99" s="201"/>
      <c r="LM99" s="201"/>
      <c r="LN99" s="201"/>
      <c r="LO99" s="201"/>
      <c r="LP99" s="358"/>
      <c r="LQ99" s="359"/>
      <c r="LR99" s="359"/>
      <c r="LS99" s="359"/>
      <c r="LT99" s="359"/>
      <c r="LU99" s="359"/>
      <c r="LV99" s="359"/>
      <c r="LW99" s="359"/>
      <c r="LX99" s="359"/>
      <c r="LY99" s="359"/>
      <c r="LZ99" s="359"/>
      <c r="MA99" s="359"/>
      <c r="MB99" s="359"/>
      <c r="MC99" s="359"/>
      <c r="MD99" s="359"/>
      <c r="ME99" s="30">
        <f t="shared" si="63"/>
        <v>0</v>
      </c>
      <c r="MF99" s="28">
        <f t="shared" si="64"/>
        <v>0</v>
      </c>
      <c r="MH99" s="618"/>
      <c r="MI99" s="618"/>
      <c r="MJ99" s="618"/>
      <c r="MK99" s="618"/>
      <c r="ML99" s="618"/>
      <c r="MM99" s="618"/>
      <c r="MN99" s="15"/>
      <c r="MO99" s="360"/>
      <c r="MP99" s="356"/>
      <c r="MQ99" s="356"/>
      <c r="MR99" s="356"/>
      <c r="MS99" s="356"/>
      <c r="MT99" s="356"/>
      <c r="MU99" s="356"/>
      <c r="MV99" s="356"/>
      <c r="MW99" s="356"/>
      <c r="MX99" s="356"/>
      <c r="MY99" s="356"/>
      <c r="MZ99" s="356"/>
      <c r="NA99" s="356"/>
      <c r="NB99" s="356"/>
      <c r="NC99" s="356"/>
      <c r="ND99" s="30">
        <f t="shared" si="58"/>
        <v>0</v>
      </c>
      <c r="NE99" s="28">
        <f t="shared" si="65"/>
        <v>0</v>
      </c>
      <c r="NG99" s="618"/>
      <c r="NH99" s="618"/>
      <c r="NI99" s="618"/>
      <c r="NJ99" s="618"/>
      <c r="NK99" s="618"/>
      <c r="NL99" s="618"/>
      <c r="NM99" s="15"/>
      <c r="NN99" s="356"/>
      <c r="NO99" s="356"/>
      <c r="NP99" s="356"/>
      <c r="NQ99" s="356"/>
      <c r="NR99" s="356"/>
      <c r="NS99" s="356"/>
      <c r="NT99" s="356"/>
      <c r="NU99" s="356"/>
      <c r="NV99" s="356"/>
      <c r="NW99" s="356"/>
      <c r="NX99" s="356"/>
      <c r="NY99" s="356"/>
      <c r="NZ99" s="356"/>
      <c r="OA99" s="356"/>
      <c r="OB99" s="35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5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5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5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5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5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5"/>
      <c r="KH100" s="12"/>
      <c r="KI100" s="12"/>
      <c r="KJ100" s="12"/>
      <c r="KK100" s="12"/>
      <c r="KL100" s="12"/>
      <c r="KM100" s="12"/>
      <c r="KN100" s="12"/>
      <c r="KO100" s="310"/>
      <c r="KP100" s="311"/>
      <c r="KQ100" s="311"/>
      <c r="KR100" s="311"/>
      <c r="KS100" s="201"/>
      <c r="KT100" s="225"/>
      <c r="KV100" s="201"/>
      <c r="KW100" s="201"/>
      <c r="KX100" s="201"/>
      <c r="KY100" s="201"/>
      <c r="KZ100" s="201"/>
      <c r="LA100" s="201"/>
      <c r="LB100" s="201"/>
      <c r="LC100" s="358"/>
      <c r="LD100" s="359"/>
      <c r="LE100" s="359"/>
      <c r="LF100" s="201"/>
      <c r="LG100" s="225"/>
      <c r="LI100" s="201"/>
      <c r="LJ100" s="201"/>
      <c r="LK100" s="201"/>
      <c r="LL100" s="201"/>
      <c r="LM100" s="201"/>
      <c r="LN100" s="201"/>
      <c r="LO100" s="201"/>
      <c r="LP100" s="358"/>
      <c r="LQ100" s="359"/>
      <c r="LR100" s="359"/>
      <c r="LS100" s="359"/>
      <c r="LT100" s="359"/>
      <c r="LU100" s="359"/>
      <c r="LV100" s="359"/>
      <c r="LW100" s="359"/>
      <c r="LX100" s="359"/>
      <c r="LY100" s="359"/>
      <c r="LZ100" s="359"/>
      <c r="MA100" s="359"/>
      <c r="MB100" s="359"/>
      <c r="MC100" s="359"/>
      <c r="MD100" s="359"/>
      <c r="ME100" s="30">
        <f t="shared" si="63"/>
        <v>0</v>
      </c>
      <c r="MF100" s="28">
        <f t="shared" si="64"/>
        <v>0</v>
      </c>
      <c r="MH100" s="731"/>
      <c r="MI100" s="731"/>
      <c r="MJ100" s="731"/>
      <c r="MK100" s="731"/>
      <c r="ML100" s="731"/>
      <c r="MM100" s="731"/>
      <c r="MN100" s="28"/>
      <c r="MO100" s="358"/>
      <c r="MP100" s="359"/>
      <c r="MQ100" s="359"/>
      <c r="MR100" s="359"/>
      <c r="MS100" s="359"/>
      <c r="MT100" s="359"/>
      <c r="MU100" s="359"/>
      <c r="MV100" s="359"/>
      <c r="MW100" s="359"/>
      <c r="MX100" s="359"/>
      <c r="MY100" s="359"/>
      <c r="MZ100" s="359"/>
      <c r="NA100" s="359"/>
      <c r="NB100" s="359"/>
      <c r="NC100" s="359"/>
      <c r="ND100" s="30">
        <f>SUM(MO100:NC100)</f>
        <v>0</v>
      </c>
      <c r="NE100" s="28">
        <f>ND100*MN100</f>
        <v>0</v>
      </c>
      <c r="NG100" s="731"/>
      <c r="NH100" s="731"/>
      <c r="NI100" s="731"/>
      <c r="NJ100" s="731"/>
      <c r="NK100" s="731"/>
      <c r="NL100" s="731"/>
      <c r="NM100" s="28"/>
      <c r="NN100" s="359"/>
      <c r="NO100" s="359"/>
      <c r="NP100" s="359"/>
      <c r="NQ100" s="359"/>
      <c r="NR100" s="359"/>
      <c r="NS100" s="359"/>
      <c r="NT100" s="359"/>
      <c r="NU100" s="359"/>
      <c r="NV100" s="359"/>
      <c r="NW100" s="359"/>
      <c r="NX100" s="359"/>
      <c r="NY100" s="359"/>
      <c r="NZ100" s="359"/>
      <c r="OA100" s="359"/>
      <c r="OB100" s="35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2"/>
      <c r="AB101" s="262"/>
      <c r="AC101" s="262"/>
      <c r="AD101" s="262"/>
      <c r="AE101" s="262"/>
      <c r="AF101" s="26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02" t="s">
        <v>64</v>
      </c>
      <c r="BT101" s="802"/>
      <c r="BU101" s="802"/>
      <c r="BV101" s="802"/>
      <c r="BW101" s="802"/>
      <c r="BX101" s="802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02" t="s">
        <v>66</v>
      </c>
      <c r="CM101" s="802"/>
      <c r="CN101" s="802"/>
      <c r="CO101" s="802"/>
      <c r="CP101" s="802"/>
      <c r="CQ101" s="802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772" t="s">
        <v>72</v>
      </c>
      <c r="KI101" s="773"/>
      <c r="KJ101" s="773"/>
      <c r="KK101" s="773"/>
      <c r="KL101" s="773"/>
      <c r="KM101" s="774"/>
      <c r="KO101" s="301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1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1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1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772" t="s">
        <v>72</v>
      </c>
      <c r="KW101" s="773"/>
      <c r="KX101" s="773"/>
      <c r="KY101" s="773"/>
      <c r="KZ101" s="773"/>
      <c r="LA101" s="774"/>
      <c r="LC101" s="301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1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1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772" t="s">
        <v>72</v>
      </c>
      <c r="LJ101" s="773"/>
      <c r="LK101" s="773"/>
      <c r="LL101" s="773"/>
      <c r="LM101" s="773"/>
      <c r="LN101" s="774"/>
      <c r="LP101" s="301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1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1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1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1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1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1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1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1">
        <f t="shared" si="69"/>
        <v>0</v>
      </c>
      <c r="LY101" s="301">
        <f t="shared" si="69"/>
        <v>7913</v>
      </c>
      <c r="LZ101" s="301">
        <f t="shared" si="69"/>
        <v>5650</v>
      </c>
      <c r="MA101" s="301">
        <f t="shared" si="69"/>
        <v>1113.5</v>
      </c>
      <c r="MB101" s="301">
        <f t="shared" si="69"/>
        <v>1859</v>
      </c>
      <c r="MC101" s="301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1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733" t="s">
        <v>72</v>
      </c>
      <c r="MI101" s="734"/>
      <c r="MJ101" s="734"/>
      <c r="MK101" s="734"/>
      <c r="ML101" s="734"/>
      <c r="MM101" s="735"/>
      <c r="MO101" s="301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1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1">
        <f t="shared" si="70"/>
        <v>1722</v>
      </c>
      <c r="MR101" s="301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1">
        <f t="shared" si="70"/>
        <v>1231</v>
      </c>
      <c r="MT101" s="301">
        <f t="shared" si="70"/>
        <v>3675</v>
      </c>
      <c r="MU101" s="301">
        <f t="shared" si="70"/>
        <v>0</v>
      </c>
      <c r="MV101" s="301">
        <f t="shared" si="70"/>
        <v>1444</v>
      </c>
      <c r="MW101" s="301">
        <f t="shared" si="70"/>
        <v>1808</v>
      </c>
      <c r="MX101" s="301">
        <f t="shared" si="70"/>
        <v>652</v>
      </c>
      <c r="MY101" s="301">
        <f t="shared" si="70"/>
        <v>2114</v>
      </c>
      <c r="MZ101" s="301">
        <f t="shared" si="70"/>
        <v>1508</v>
      </c>
      <c r="NA101" s="301">
        <f t="shared" si="70"/>
        <v>3349</v>
      </c>
      <c r="NB101" s="301">
        <f t="shared" si="70"/>
        <v>0</v>
      </c>
      <c r="NC101" s="301">
        <f t="shared" si="70"/>
        <v>4627</v>
      </c>
      <c r="ND101" s="14"/>
      <c r="NE101" s="126">
        <f>SUM(NE8:NE100)-SUM(MO102:MR102)</f>
        <v>26612.799999999999</v>
      </c>
      <c r="NG101" s="733" t="s">
        <v>72</v>
      </c>
      <c r="NH101" s="734"/>
      <c r="NI101" s="734"/>
      <c r="NJ101" s="734"/>
      <c r="NK101" s="734"/>
      <c r="NL101" s="735"/>
      <c r="NN101" s="301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1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1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1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1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1">
        <f t="shared" si="71"/>
        <v>317</v>
      </c>
      <c r="NT101" s="301">
        <f t="shared" si="71"/>
        <v>1233</v>
      </c>
      <c r="NU101" s="301">
        <f t="shared" si="71"/>
        <v>564</v>
      </c>
      <c r="NV101" s="301">
        <f t="shared" si="71"/>
        <v>0</v>
      </c>
      <c r="NW101" s="301">
        <f t="shared" si="71"/>
        <v>0</v>
      </c>
      <c r="NX101" s="301">
        <f t="shared" si="71"/>
        <v>0</v>
      </c>
      <c r="NY101" s="301">
        <f t="shared" si="71"/>
        <v>0</v>
      </c>
      <c r="NZ101" s="301">
        <f t="shared" si="71"/>
        <v>0</v>
      </c>
      <c r="OA101" s="301">
        <f t="shared" si="71"/>
        <v>0</v>
      </c>
      <c r="OB101" s="301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02" t="s">
        <v>68</v>
      </c>
      <c r="CM102" s="802"/>
      <c r="CN102" s="802"/>
      <c r="CO102" s="802"/>
      <c r="CP102" s="802"/>
      <c r="CQ102" s="802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8" t="s">
        <v>284</v>
      </c>
      <c r="II102" s="195"/>
      <c r="IJ102" s="195"/>
      <c r="IK102" s="195"/>
      <c r="IL102" s="268" t="s">
        <v>289</v>
      </c>
      <c r="KC102">
        <v>6</v>
      </c>
      <c r="KF102" s="340">
        <f>SUM(JI102:KD102)</f>
        <v>6</v>
      </c>
      <c r="KH102" s="736" t="s">
        <v>318</v>
      </c>
      <c r="KI102" s="737"/>
      <c r="KJ102" s="737"/>
      <c r="KK102" s="737"/>
      <c r="KL102" s="737"/>
      <c r="KM102" s="738"/>
      <c r="KN102" s="302"/>
      <c r="KO102" s="1">
        <v>44</v>
      </c>
      <c r="KP102" s="1"/>
      <c r="KQ102" s="1"/>
      <c r="KR102" s="1">
        <v>2</v>
      </c>
      <c r="KT102" s="340">
        <f>SUM(KO102:KR102)</f>
        <v>46</v>
      </c>
      <c r="KV102" s="736" t="s">
        <v>318</v>
      </c>
      <c r="KW102" s="737"/>
      <c r="KX102" s="737"/>
      <c r="KY102" s="737"/>
      <c r="KZ102" s="737"/>
      <c r="LA102" s="738"/>
      <c r="LB102" s="302"/>
      <c r="LC102" s="1">
        <v>37.090000000000003</v>
      </c>
      <c r="LD102" s="1">
        <v>1</v>
      </c>
      <c r="LE102" s="1">
        <v>1</v>
      </c>
      <c r="LG102" s="340">
        <f>SUM(LC102:LE102)</f>
        <v>39.090000000000003</v>
      </c>
      <c r="LI102" s="736" t="s">
        <v>318</v>
      </c>
      <c r="LJ102" s="737"/>
      <c r="LK102" s="737"/>
      <c r="LL102" s="737"/>
      <c r="LM102" s="737"/>
      <c r="LN102" s="738"/>
      <c r="LO102" s="302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0">
        <f>SUM(LP102:MC102)</f>
        <v>79.5</v>
      </c>
      <c r="MH102" s="736" t="s">
        <v>318</v>
      </c>
      <c r="MI102" s="737"/>
      <c r="MJ102" s="737"/>
      <c r="MK102" s="737"/>
      <c r="ML102" s="737"/>
      <c r="MM102" s="738"/>
      <c r="MN102" s="302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0">
        <f>SUM(MO102:NB102)</f>
        <v>51.2</v>
      </c>
      <c r="NG102" s="736" t="s">
        <v>318</v>
      </c>
      <c r="NH102" s="737"/>
      <c r="NI102" s="737"/>
      <c r="NJ102" s="737"/>
      <c r="NK102" s="737"/>
      <c r="NL102" s="738"/>
      <c r="NM102" s="302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0">
        <f>SUM(NN102:OA102)</f>
        <v>-17.5</v>
      </c>
    </row>
    <row r="103" spans="1:394" ht="14.45" customHeight="1" x14ac:dyDescent="0.25">
      <c r="A103" s="789" t="s">
        <v>85</v>
      </c>
      <c r="B103" s="789"/>
      <c r="C103" s="789"/>
      <c r="D103" s="789"/>
      <c r="E103" s="789"/>
      <c r="F103" s="789"/>
      <c r="G103" s="789"/>
      <c r="H103" s="789"/>
      <c r="I103" s="789"/>
      <c r="J103" s="789"/>
      <c r="K103" s="789"/>
      <c r="L103" s="789"/>
      <c r="M103" s="789"/>
      <c r="N103" s="789"/>
      <c r="O103" s="789"/>
      <c r="P103" s="789"/>
      <c r="Q103" s="789"/>
      <c r="R103" s="789"/>
      <c r="S103" s="789"/>
      <c r="T103" s="789"/>
      <c r="U103" s="789"/>
      <c r="V103" s="789"/>
      <c r="W103" s="789"/>
      <c r="X103" s="789"/>
      <c r="Y103" s="789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35"/>
      <c r="FX103" s="635"/>
      <c r="FY103" s="635"/>
      <c r="FZ103" s="635"/>
      <c r="GA103" s="635"/>
      <c r="GB103" s="635"/>
      <c r="IH103" s="195"/>
      <c r="II103" s="195"/>
      <c r="IJ103" s="195"/>
      <c r="IK103" s="195"/>
      <c r="IL103" s="195"/>
    </row>
    <row r="104" spans="1:394" ht="14.45" customHeight="1" x14ac:dyDescent="0.25">
      <c r="A104" s="789"/>
      <c r="B104" s="789"/>
      <c r="C104" s="789"/>
      <c r="D104" s="789"/>
      <c r="E104" s="789"/>
      <c r="F104" s="789"/>
      <c r="G104" s="789"/>
      <c r="H104" s="789"/>
      <c r="I104" s="789"/>
      <c r="J104" s="789"/>
      <c r="K104" s="789"/>
      <c r="L104" s="789"/>
      <c r="M104" s="789"/>
      <c r="N104" s="789"/>
      <c r="O104" s="789"/>
      <c r="P104" s="789"/>
      <c r="Q104" s="789"/>
      <c r="R104" s="789"/>
      <c r="S104" s="789"/>
      <c r="T104" s="789"/>
      <c r="U104" s="789"/>
      <c r="V104" s="789"/>
      <c r="W104" s="789"/>
      <c r="X104" s="789"/>
      <c r="Y104" s="789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35"/>
      <c r="FX104" s="635"/>
      <c r="FY104" s="635"/>
      <c r="FZ104" s="635"/>
      <c r="GA104" s="635"/>
      <c r="GB104" s="635"/>
      <c r="IH104" s="195"/>
      <c r="II104" s="195"/>
      <c r="IJ104" s="195"/>
      <c r="IK104" s="195"/>
      <c r="IL104" s="195"/>
    </row>
    <row r="105" spans="1:394" ht="14.45" customHeight="1" x14ac:dyDescent="0.25">
      <c r="A105" s="789"/>
      <c r="B105" s="789"/>
      <c r="C105" s="789"/>
      <c r="D105" s="789"/>
      <c r="E105" s="789"/>
      <c r="F105" s="789"/>
      <c r="G105" s="789"/>
      <c r="H105" s="789"/>
      <c r="I105" s="789"/>
      <c r="J105" s="789"/>
      <c r="K105" s="789"/>
      <c r="L105" s="789"/>
      <c r="M105" s="789"/>
      <c r="N105" s="789"/>
      <c r="O105" s="789"/>
      <c r="P105" s="789"/>
      <c r="Q105" s="789"/>
      <c r="R105" s="789"/>
      <c r="S105" s="789"/>
      <c r="T105" s="789"/>
      <c r="U105" s="789"/>
      <c r="V105" s="789"/>
      <c r="W105" s="789"/>
      <c r="X105" s="789"/>
      <c r="Y105" s="789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35"/>
      <c r="FX105" s="635"/>
      <c r="FY105" s="635"/>
      <c r="FZ105" s="635"/>
      <c r="GA105" s="635"/>
      <c r="GB105" s="635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35"/>
      <c r="FX106" s="635"/>
      <c r="FY106" s="635"/>
      <c r="FZ106" s="635"/>
      <c r="GA106" s="635"/>
      <c r="GB106" s="635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818" t="s">
        <v>2</v>
      </c>
      <c r="D107" s="819"/>
      <c r="E107" s="819"/>
      <c r="F107" s="819"/>
      <c r="G107" s="819"/>
      <c r="H107" s="820"/>
      <c r="I107" s="722" t="s">
        <v>73</v>
      </c>
      <c r="J107" s="723"/>
      <c r="K107" s="723"/>
      <c r="L107" s="803"/>
      <c r="M107" s="787" t="s">
        <v>74</v>
      </c>
      <c r="N107" s="723"/>
      <c r="O107" s="723"/>
      <c r="P107" s="724"/>
      <c r="Q107" s="787" t="s">
        <v>104</v>
      </c>
      <c r="R107" s="723"/>
      <c r="S107" s="723"/>
      <c r="T107" s="724"/>
      <c r="U107" s="787" t="s">
        <v>246</v>
      </c>
      <c r="V107" s="723"/>
      <c r="W107" s="723"/>
      <c r="X107" s="724"/>
      <c r="Y107" s="722" t="s">
        <v>344</v>
      </c>
      <c r="Z107" s="723"/>
      <c r="AA107" s="723"/>
      <c r="AB107" s="723"/>
      <c r="AC107" s="723" t="s">
        <v>345</v>
      </c>
      <c r="AD107" s="723"/>
      <c r="AE107" s="723"/>
      <c r="AF107" s="723"/>
      <c r="AG107" s="723"/>
      <c r="AH107" s="723"/>
      <c r="AI107" s="723"/>
      <c r="AJ107" s="722" t="s">
        <v>421</v>
      </c>
      <c r="AK107" s="723"/>
      <c r="AL107" s="723"/>
      <c r="AM107" s="724"/>
      <c r="AN107" s="770" t="s">
        <v>72</v>
      </c>
      <c r="AO107" s="771"/>
      <c r="AP107" s="771"/>
      <c r="AQ107" s="771"/>
      <c r="AR107" s="355"/>
      <c r="AS107" s="355"/>
      <c r="AT107" s="35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618" t="s">
        <v>55</v>
      </c>
      <c r="D108" s="618"/>
      <c r="E108" s="618"/>
      <c r="F108" s="618"/>
      <c r="G108" s="618"/>
      <c r="H108" s="725"/>
      <c r="I108" s="783">
        <f t="shared" ref="I108:I139" si="72">M8+Y8+AP8+BD8</f>
        <v>0</v>
      </c>
      <c r="J108" s="776"/>
      <c r="K108" s="714">
        <f t="shared" ref="K108:K139" si="73">N8+Z8+AQ8+BE8</f>
        <v>0</v>
      </c>
      <c r="L108" s="777"/>
      <c r="M108" s="776">
        <f t="shared" ref="M108:M139" si="74">BP8+CI8+DA8+DU8</f>
        <v>26</v>
      </c>
      <c r="N108" s="776"/>
      <c r="O108" s="714">
        <f t="shared" ref="O108:O139" si="75">BQ8+CJ8+DB8+DV8</f>
        <v>194</v>
      </c>
      <c r="P108" s="715"/>
      <c r="Q108" s="776">
        <f t="shared" ref="Q108:Q139" si="76">EO8+FT8</f>
        <v>5</v>
      </c>
      <c r="R108" s="776"/>
      <c r="S108" s="714">
        <f t="shared" ref="S108:S139" si="77">EP8+FU8</f>
        <v>37.5</v>
      </c>
      <c r="T108" s="715"/>
      <c r="U108" s="776">
        <f t="shared" ref="U108:U139" si="78">GQ8+HL8+HW8+IM8</f>
        <v>6</v>
      </c>
      <c r="V108" s="776"/>
      <c r="W108" s="778">
        <f t="shared" ref="W108:W139" si="79">GR8+HM8+HX8+IN8</f>
        <v>47</v>
      </c>
      <c r="X108" s="778"/>
      <c r="Y108" s="785">
        <f t="shared" ref="Y108:Y139" si="80">IY8+KE8+KS8+LF8</f>
        <v>27</v>
      </c>
      <c r="Z108" s="775"/>
      <c r="AA108" s="714">
        <f t="shared" ref="AA108:AA139" si="81">IZ8+KF8+KT8+LG8</f>
        <v>216</v>
      </c>
      <c r="AB108" s="782"/>
      <c r="AC108" s="784">
        <f t="shared" ref="AC108:AC139" si="82">ME8+ND8</f>
        <v>29</v>
      </c>
      <c r="AD108" s="784"/>
      <c r="AE108" s="784"/>
      <c r="AF108" s="784"/>
      <c r="AG108" s="784"/>
      <c r="AH108" s="778">
        <f t="shared" ref="AH108:AH139" si="83">MF8+NE8</f>
        <v>232</v>
      </c>
      <c r="AI108" s="714"/>
      <c r="AJ108" s="712">
        <f>OC8</f>
        <v>26</v>
      </c>
      <c r="AK108" s="713"/>
      <c r="AL108" s="714">
        <f>OD8</f>
        <v>208</v>
      </c>
      <c r="AM108" s="715"/>
      <c r="AN108" s="767">
        <f>I108+M108+Q108+U108+Y108+AC108+AJ108</f>
        <v>119</v>
      </c>
      <c r="AO108" s="768"/>
      <c r="AP108" s="769">
        <f>K108+O108+S108+W108+AA108+AH108+AL108</f>
        <v>934.5</v>
      </c>
      <c r="AQ108" s="769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618" t="s">
        <v>4</v>
      </c>
      <c r="D109" s="618"/>
      <c r="E109" s="618"/>
      <c r="F109" s="618"/>
      <c r="G109" s="618"/>
      <c r="H109" s="725"/>
      <c r="I109" s="783">
        <f t="shared" si="72"/>
        <v>33</v>
      </c>
      <c r="J109" s="776"/>
      <c r="K109" s="714">
        <f t="shared" si="73"/>
        <v>431</v>
      </c>
      <c r="L109" s="777"/>
      <c r="M109" s="776">
        <f t="shared" si="74"/>
        <v>22</v>
      </c>
      <c r="N109" s="776"/>
      <c r="O109" s="714">
        <f t="shared" si="75"/>
        <v>329</v>
      </c>
      <c r="P109" s="715"/>
      <c r="Q109" s="776">
        <f t="shared" si="76"/>
        <v>49</v>
      </c>
      <c r="R109" s="776"/>
      <c r="S109" s="714">
        <f t="shared" si="77"/>
        <v>735</v>
      </c>
      <c r="T109" s="715"/>
      <c r="U109" s="776">
        <f t="shared" si="78"/>
        <v>49</v>
      </c>
      <c r="V109" s="776"/>
      <c r="W109" s="778">
        <f t="shared" si="79"/>
        <v>774</v>
      </c>
      <c r="X109" s="778"/>
      <c r="Y109" s="785">
        <f t="shared" si="80"/>
        <v>91</v>
      </c>
      <c r="Z109" s="775"/>
      <c r="AA109" s="714">
        <f t="shared" si="81"/>
        <v>1371</v>
      </c>
      <c r="AB109" s="782"/>
      <c r="AC109" s="784">
        <f t="shared" si="82"/>
        <v>155</v>
      </c>
      <c r="AD109" s="784"/>
      <c r="AE109" s="784"/>
      <c r="AF109" s="784"/>
      <c r="AG109" s="784"/>
      <c r="AH109" s="778">
        <f t="shared" si="83"/>
        <v>2325</v>
      </c>
      <c r="AI109" s="714"/>
      <c r="AJ109" s="712">
        <f t="shared" ref="AJ109:AJ172" si="84">OC9</f>
        <v>3</v>
      </c>
      <c r="AK109" s="713"/>
      <c r="AL109" s="714">
        <f t="shared" ref="AL109:AL172" si="85">OD9</f>
        <v>45</v>
      </c>
      <c r="AM109" s="715"/>
      <c r="AN109" s="767">
        <f t="shared" ref="AN109:AN172" si="86">I109+M109+Q109+U109+Y109+AC109+AJ109</f>
        <v>402</v>
      </c>
      <c r="AO109" s="768"/>
      <c r="AP109" s="769">
        <f t="shared" ref="AP109:AP172" si="87">K109+O109+S109+W109+AA109+AH109+AL109</f>
        <v>6010</v>
      </c>
      <c r="AQ109" s="769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618" t="s">
        <v>5</v>
      </c>
      <c r="D110" s="618"/>
      <c r="E110" s="618"/>
      <c r="F110" s="618"/>
      <c r="G110" s="618"/>
      <c r="H110" s="725"/>
      <c r="I110" s="783">
        <f t="shared" si="72"/>
        <v>12</v>
      </c>
      <c r="J110" s="776"/>
      <c r="K110" s="714">
        <f t="shared" si="73"/>
        <v>437</v>
      </c>
      <c r="L110" s="777"/>
      <c r="M110" s="776">
        <f t="shared" si="74"/>
        <v>18</v>
      </c>
      <c r="N110" s="776"/>
      <c r="O110" s="714">
        <f t="shared" si="75"/>
        <v>718</v>
      </c>
      <c r="P110" s="715"/>
      <c r="Q110" s="776">
        <f t="shared" si="76"/>
        <v>19</v>
      </c>
      <c r="R110" s="776"/>
      <c r="S110" s="714">
        <f t="shared" si="77"/>
        <v>760</v>
      </c>
      <c r="T110" s="715"/>
      <c r="U110" s="776">
        <f t="shared" si="78"/>
        <v>18</v>
      </c>
      <c r="V110" s="776"/>
      <c r="W110" s="778">
        <f t="shared" si="79"/>
        <v>736</v>
      </c>
      <c r="X110" s="778"/>
      <c r="Y110" s="785">
        <f t="shared" si="80"/>
        <v>41</v>
      </c>
      <c r="Z110" s="775"/>
      <c r="AA110" s="714">
        <f t="shared" si="81"/>
        <v>1701</v>
      </c>
      <c r="AB110" s="782"/>
      <c r="AC110" s="784">
        <f t="shared" si="82"/>
        <v>107</v>
      </c>
      <c r="AD110" s="784"/>
      <c r="AE110" s="784"/>
      <c r="AF110" s="784"/>
      <c r="AG110" s="784"/>
      <c r="AH110" s="778">
        <f t="shared" si="83"/>
        <v>4173</v>
      </c>
      <c r="AI110" s="714"/>
      <c r="AJ110" s="712">
        <f t="shared" si="84"/>
        <v>37</v>
      </c>
      <c r="AK110" s="713"/>
      <c r="AL110" s="714">
        <f t="shared" si="85"/>
        <v>1443</v>
      </c>
      <c r="AM110" s="715"/>
      <c r="AN110" s="767">
        <f t="shared" si="86"/>
        <v>252</v>
      </c>
      <c r="AO110" s="768"/>
      <c r="AP110" s="769">
        <f t="shared" si="87"/>
        <v>9968</v>
      </c>
      <c r="AQ110" s="769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618" t="s">
        <v>56</v>
      </c>
      <c r="D111" s="618"/>
      <c r="E111" s="618"/>
      <c r="F111" s="618"/>
      <c r="G111" s="618"/>
      <c r="H111" s="725"/>
      <c r="I111" s="783">
        <f t="shared" si="72"/>
        <v>0</v>
      </c>
      <c r="J111" s="776"/>
      <c r="K111" s="714">
        <f t="shared" si="73"/>
        <v>0</v>
      </c>
      <c r="L111" s="777"/>
      <c r="M111" s="776">
        <f t="shared" si="74"/>
        <v>1</v>
      </c>
      <c r="N111" s="776"/>
      <c r="O111" s="714">
        <f t="shared" si="75"/>
        <v>12</v>
      </c>
      <c r="P111" s="715"/>
      <c r="Q111" s="776">
        <f t="shared" si="76"/>
        <v>1</v>
      </c>
      <c r="R111" s="776"/>
      <c r="S111" s="714">
        <f t="shared" si="77"/>
        <v>12</v>
      </c>
      <c r="T111" s="715"/>
      <c r="U111" s="776">
        <f t="shared" si="78"/>
        <v>9</v>
      </c>
      <c r="V111" s="776"/>
      <c r="W111" s="778">
        <f t="shared" si="79"/>
        <v>108</v>
      </c>
      <c r="X111" s="778"/>
      <c r="Y111" s="785">
        <f t="shared" si="80"/>
        <v>13</v>
      </c>
      <c r="Z111" s="775"/>
      <c r="AA111" s="714">
        <f t="shared" si="81"/>
        <v>169</v>
      </c>
      <c r="AB111" s="782"/>
      <c r="AC111" s="784">
        <f t="shared" si="82"/>
        <v>35</v>
      </c>
      <c r="AD111" s="784"/>
      <c r="AE111" s="784"/>
      <c r="AF111" s="784"/>
      <c r="AG111" s="784"/>
      <c r="AH111" s="778">
        <f t="shared" si="83"/>
        <v>455</v>
      </c>
      <c r="AI111" s="714"/>
      <c r="AJ111" s="712">
        <f t="shared" si="84"/>
        <v>7</v>
      </c>
      <c r="AK111" s="713"/>
      <c r="AL111" s="714">
        <f t="shared" si="85"/>
        <v>91</v>
      </c>
      <c r="AM111" s="715"/>
      <c r="AN111" s="767">
        <f t="shared" si="86"/>
        <v>66</v>
      </c>
      <c r="AO111" s="768"/>
      <c r="AP111" s="769">
        <f t="shared" si="87"/>
        <v>847</v>
      </c>
      <c r="AQ111" s="769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618" t="s">
        <v>49</v>
      </c>
      <c r="D112" s="618"/>
      <c r="E112" s="618"/>
      <c r="F112" s="618"/>
      <c r="G112" s="618"/>
      <c r="H112" s="725"/>
      <c r="I112" s="783">
        <f t="shared" si="72"/>
        <v>0</v>
      </c>
      <c r="J112" s="776"/>
      <c r="K112" s="714">
        <f t="shared" si="73"/>
        <v>0</v>
      </c>
      <c r="L112" s="777"/>
      <c r="M112" s="776">
        <f t="shared" si="74"/>
        <v>22</v>
      </c>
      <c r="N112" s="776"/>
      <c r="O112" s="714">
        <f t="shared" si="75"/>
        <v>593</v>
      </c>
      <c r="P112" s="715"/>
      <c r="Q112" s="776">
        <f t="shared" si="76"/>
        <v>19</v>
      </c>
      <c r="R112" s="776"/>
      <c r="S112" s="714">
        <f t="shared" si="77"/>
        <v>513</v>
      </c>
      <c r="T112" s="715"/>
      <c r="U112" s="776">
        <f t="shared" si="78"/>
        <v>21</v>
      </c>
      <c r="V112" s="776"/>
      <c r="W112" s="778">
        <f t="shared" si="79"/>
        <v>582</v>
      </c>
      <c r="X112" s="778"/>
      <c r="Y112" s="785">
        <f t="shared" si="80"/>
        <v>42</v>
      </c>
      <c r="Z112" s="775"/>
      <c r="AA112" s="714">
        <f t="shared" si="81"/>
        <v>1160</v>
      </c>
      <c r="AB112" s="782"/>
      <c r="AC112" s="784">
        <f t="shared" si="82"/>
        <v>106</v>
      </c>
      <c r="AD112" s="784"/>
      <c r="AE112" s="784"/>
      <c r="AF112" s="784"/>
      <c r="AG112" s="784"/>
      <c r="AH112" s="778">
        <f t="shared" si="83"/>
        <v>2756</v>
      </c>
      <c r="AI112" s="714"/>
      <c r="AJ112" s="712">
        <f t="shared" si="84"/>
        <v>9</v>
      </c>
      <c r="AK112" s="713"/>
      <c r="AL112" s="714">
        <f t="shared" si="85"/>
        <v>234</v>
      </c>
      <c r="AM112" s="715"/>
      <c r="AN112" s="767">
        <f t="shared" si="86"/>
        <v>219</v>
      </c>
      <c r="AO112" s="768"/>
      <c r="AP112" s="769">
        <f t="shared" si="87"/>
        <v>5838</v>
      </c>
      <c r="AQ112" s="769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618" t="s">
        <v>50</v>
      </c>
      <c r="D113" s="618"/>
      <c r="E113" s="618"/>
      <c r="F113" s="618"/>
      <c r="G113" s="618"/>
      <c r="H113" s="725"/>
      <c r="I113" s="783">
        <f t="shared" si="72"/>
        <v>0</v>
      </c>
      <c r="J113" s="776"/>
      <c r="K113" s="714">
        <f t="shared" si="73"/>
        <v>0</v>
      </c>
      <c r="L113" s="777"/>
      <c r="M113" s="776">
        <f t="shared" si="74"/>
        <v>1</v>
      </c>
      <c r="N113" s="776"/>
      <c r="O113" s="714">
        <f t="shared" si="75"/>
        <v>7</v>
      </c>
      <c r="P113" s="715"/>
      <c r="Q113" s="776">
        <f t="shared" si="76"/>
        <v>0</v>
      </c>
      <c r="R113" s="776"/>
      <c r="S113" s="714">
        <f t="shared" si="77"/>
        <v>0</v>
      </c>
      <c r="T113" s="715"/>
      <c r="U113" s="776">
        <f t="shared" si="78"/>
        <v>1</v>
      </c>
      <c r="V113" s="776"/>
      <c r="W113" s="778">
        <f t="shared" si="79"/>
        <v>8</v>
      </c>
      <c r="X113" s="778"/>
      <c r="Y113" s="785">
        <f t="shared" si="80"/>
        <v>14</v>
      </c>
      <c r="Z113" s="775"/>
      <c r="AA113" s="714">
        <f t="shared" si="81"/>
        <v>98</v>
      </c>
      <c r="AB113" s="782"/>
      <c r="AC113" s="784">
        <f t="shared" si="82"/>
        <v>4</v>
      </c>
      <c r="AD113" s="784"/>
      <c r="AE113" s="784"/>
      <c r="AF113" s="784"/>
      <c r="AG113" s="784"/>
      <c r="AH113" s="778">
        <f t="shared" si="83"/>
        <v>28</v>
      </c>
      <c r="AI113" s="714"/>
      <c r="AJ113" s="712">
        <f t="shared" si="84"/>
        <v>1</v>
      </c>
      <c r="AK113" s="713"/>
      <c r="AL113" s="714">
        <f t="shared" si="85"/>
        <v>7</v>
      </c>
      <c r="AM113" s="715"/>
      <c r="AN113" s="767">
        <f t="shared" si="86"/>
        <v>21</v>
      </c>
      <c r="AO113" s="768"/>
      <c r="AP113" s="769">
        <f t="shared" si="87"/>
        <v>148</v>
      </c>
      <c r="AQ113" s="769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618" t="s">
        <v>6</v>
      </c>
      <c r="D114" s="618"/>
      <c r="E114" s="618"/>
      <c r="F114" s="618"/>
      <c r="G114" s="618"/>
      <c r="H114" s="725"/>
      <c r="I114" s="783">
        <f t="shared" si="72"/>
        <v>23</v>
      </c>
      <c r="J114" s="776"/>
      <c r="K114" s="714">
        <f t="shared" si="73"/>
        <v>231</v>
      </c>
      <c r="L114" s="777"/>
      <c r="M114" s="776">
        <f t="shared" si="74"/>
        <v>2</v>
      </c>
      <c r="N114" s="776"/>
      <c r="O114" s="714">
        <f t="shared" si="75"/>
        <v>21</v>
      </c>
      <c r="P114" s="715"/>
      <c r="Q114" s="776">
        <f t="shared" si="76"/>
        <v>3</v>
      </c>
      <c r="R114" s="776"/>
      <c r="S114" s="714">
        <f t="shared" si="77"/>
        <v>31.5</v>
      </c>
      <c r="T114" s="715"/>
      <c r="U114" s="776">
        <f t="shared" si="78"/>
        <v>13</v>
      </c>
      <c r="V114" s="776"/>
      <c r="W114" s="778">
        <f t="shared" si="79"/>
        <v>134</v>
      </c>
      <c r="X114" s="778"/>
      <c r="Y114" s="785">
        <f t="shared" si="80"/>
        <v>24</v>
      </c>
      <c r="Z114" s="775"/>
      <c r="AA114" s="714">
        <f t="shared" si="81"/>
        <v>264</v>
      </c>
      <c r="AB114" s="782"/>
      <c r="AC114" s="784">
        <f t="shared" si="82"/>
        <v>42</v>
      </c>
      <c r="AD114" s="784"/>
      <c r="AE114" s="784"/>
      <c r="AF114" s="784"/>
      <c r="AG114" s="784"/>
      <c r="AH114" s="778">
        <f t="shared" si="83"/>
        <v>462</v>
      </c>
      <c r="AI114" s="714"/>
      <c r="AJ114" s="712">
        <f t="shared" si="84"/>
        <v>14</v>
      </c>
      <c r="AK114" s="713"/>
      <c r="AL114" s="714">
        <f t="shared" si="85"/>
        <v>154</v>
      </c>
      <c r="AM114" s="715"/>
      <c r="AN114" s="767">
        <f t="shared" si="86"/>
        <v>121</v>
      </c>
      <c r="AO114" s="768"/>
      <c r="AP114" s="769">
        <f t="shared" si="87"/>
        <v>1297.5</v>
      </c>
      <c r="AQ114" s="769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618" t="s">
        <v>7</v>
      </c>
      <c r="D115" s="618"/>
      <c r="E115" s="618"/>
      <c r="F115" s="618"/>
      <c r="G115" s="618"/>
      <c r="H115" s="725"/>
      <c r="I115" s="783">
        <f t="shared" si="72"/>
        <v>5</v>
      </c>
      <c r="J115" s="776"/>
      <c r="K115" s="714">
        <f t="shared" si="73"/>
        <v>140</v>
      </c>
      <c r="L115" s="777"/>
      <c r="M115" s="776">
        <f t="shared" si="74"/>
        <v>7</v>
      </c>
      <c r="N115" s="776"/>
      <c r="O115" s="714">
        <f t="shared" si="75"/>
        <v>210</v>
      </c>
      <c r="P115" s="715"/>
      <c r="Q115" s="776">
        <f t="shared" si="76"/>
        <v>11</v>
      </c>
      <c r="R115" s="776"/>
      <c r="S115" s="714">
        <f t="shared" si="77"/>
        <v>330</v>
      </c>
      <c r="T115" s="715"/>
      <c r="U115" s="776">
        <f t="shared" si="78"/>
        <v>6</v>
      </c>
      <c r="V115" s="776"/>
      <c r="W115" s="778">
        <f t="shared" si="79"/>
        <v>190</v>
      </c>
      <c r="X115" s="778"/>
      <c r="Y115" s="785">
        <f t="shared" si="80"/>
        <v>11</v>
      </c>
      <c r="Z115" s="775"/>
      <c r="AA115" s="714">
        <f t="shared" si="81"/>
        <v>365</v>
      </c>
      <c r="AB115" s="782"/>
      <c r="AC115" s="784">
        <f t="shared" si="82"/>
        <v>38</v>
      </c>
      <c r="AD115" s="784"/>
      <c r="AE115" s="784"/>
      <c r="AF115" s="784"/>
      <c r="AG115" s="784"/>
      <c r="AH115" s="778">
        <f t="shared" si="83"/>
        <v>1140</v>
      </c>
      <c r="AI115" s="714"/>
      <c r="AJ115" s="712">
        <f t="shared" si="84"/>
        <v>11</v>
      </c>
      <c r="AK115" s="713"/>
      <c r="AL115" s="714">
        <f t="shared" si="85"/>
        <v>330</v>
      </c>
      <c r="AM115" s="715"/>
      <c r="AN115" s="767">
        <f t="shared" si="86"/>
        <v>89</v>
      </c>
      <c r="AO115" s="768"/>
      <c r="AP115" s="769">
        <f t="shared" si="87"/>
        <v>2705</v>
      </c>
      <c r="AQ115" s="769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618" t="s">
        <v>8</v>
      </c>
      <c r="D116" s="618"/>
      <c r="E116" s="618"/>
      <c r="F116" s="618"/>
      <c r="G116" s="618"/>
      <c r="H116" s="725"/>
      <c r="I116" s="783">
        <f t="shared" si="72"/>
        <v>12</v>
      </c>
      <c r="J116" s="776"/>
      <c r="K116" s="714">
        <f t="shared" si="73"/>
        <v>144</v>
      </c>
      <c r="L116" s="777"/>
      <c r="M116" s="776">
        <f t="shared" si="74"/>
        <v>7</v>
      </c>
      <c r="N116" s="776"/>
      <c r="O116" s="714">
        <f t="shared" si="75"/>
        <v>97</v>
      </c>
      <c r="P116" s="715"/>
      <c r="Q116" s="776">
        <f t="shared" si="76"/>
        <v>7</v>
      </c>
      <c r="R116" s="776"/>
      <c r="S116" s="714">
        <f t="shared" si="77"/>
        <v>98</v>
      </c>
      <c r="T116" s="715"/>
      <c r="U116" s="776">
        <f t="shared" si="78"/>
        <v>15</v>
      </c>
      <c r="V116" s="776"/>
      <c r="W116" s="778">
        <f t="shared" si="79"/>
        <v>214</v>
      </c>
      <c r="X116" s="778"/>
      <c r="Y116" s="785">
        <f t="shared" si="80"/>
        <v>39</v>
      </c>
      <c r="Z116" s="775"/>
      <c r="AA116" s="714">
        <f t="shared" si="81"/>
        <v>546</v>
      </c>
      <c r="AB116" s="782"/>
      <c r="AC116" s="784">
        <f t="shared" si="82"/>
        <v>49</v>
      </c>
      <c r="AD116" s="784"/>
      <c r="AE116" s="784"/>
      <c r="AF116" s="784"/>
      <c r="AG116" s="784"/>
      <c r="AH116" s="778">
        <f t="shared" si="83"/>
        <v>686</v>
      </c>
      <c r="AI116" s="714"/>
      <c r="AJ116" s="712">
        <f t="shared" si="84"/>
        <v>25</v>
      </c>
      <c r="AK116" s="713"/>
      <c r="AL116" s="714">
        <f t="shared" si="85"/>
        <v>350</v>
      </c>
      <c r="AM116" s="715"/>
      <c r="AN116" s="767">
        <f t="shared" si="86"/>
        <v>154</v>
      </c>
      <c r="AO116" s="768"/>
      <c r="AP116" s="769">
        <f t="shared" si="87"/>
        <v>2135</v>
      </c>
      <c r="AQ116" s="769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618" t="s">
        <v>9</v>
      </c>
      <c r="D117" s="618"/>
      <c r="E117" s="618"/>
      <c r="F117" s="618"/>
      <c r="G117" s="618"/>
      <c r="H117" s="725"/>
      <c r="I117" s="783">
        <f t="shared" si="72"/>
        <v>22</v>
      </c>
      <c r="J117" s="776"/>
      <c r="K117" s="714">
        <f t="shared" si="73"/>
        <v>618</v>
      </c>
      <c r="L117" s="777"/>
      <c r="M117" s="776">
        <f t="shared" si="74"/>
        <v>41</v>
      </c>
      <c r="N117" s="776"/>
      <c r="O117" s="714">
        <f t="shared" si="75"/>
        <v>1221</v>
      </c>
      <c r="P117" s="715"/>
      <c r="Q117" s="776">
        <f t="shared" si="76"/>
        <v>24</v>
      </c>
      <c r="R117" s="776"/>
      <c r="S117" s="714">
        <f t="shared" si="77"/>
        <v>720</v>
      </c>
      <c r="T117" s="715"/>
      <c r="U117" s="776">
        <f t="shared" si="78"/>
        <v>50</v>
      </c>
      <c r="V117" s="776"/>
      <c r="W117" s="778">
        <f t="shared" si="79"/>
        <v>1504</v>
      </c>
      <c r="X117" s="778"/>
      <c r="Y117" s="785">
        <f t="shared" si="80"/>
        <v>55</v>
      </c>
      <c r="Z117" s="775"/>
      <c r="AA117" s="714">
        <f t="shared" si="81"/>
        <v>1748</v>
      </c>
      <c r="AB117" s="782"/>
      <c r="AC117" s="784">
        <f t="shared" si="82"/>
        <v>115</v>
      </c>
      <c r="AD117" s="784"/>
      <c r="AE117" s="784"/>
      <c r="AF117" s="784"/>
      <c r="AG117" s="784"/>
      <c r="AH117" s="778">
        <f t="shared" si="83"/>
        <v>3450</v>
      </c>
      <c r="AI117" s="714"/>
      <c r="AJ117" s="712">
        <f t="shared" si="84"/>
        <v>37</v>
      </c>
      <c r="AK117" s="713"/>
      <c r="AL117" s="714">
        <f t="shared" si="85"/>
        <v>1110</v>
      </c>
      <c r="AM117" s="715"/>
      <c r="AN117" s="767">
        <f t="shared" si="86"/>
        <v>344</v>
      </c>
      <c r="AO117" s="768"/>
      <c r="AP117" s="769">
        <f t="shared" si="87"/>
        <v>10371</v>
      </c>
      <c r="AQ117" s="769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618" t="s">
        <v>10</v>
      </c>
      <c r="D118" s="618"/>
      <c r="E118" s="618"/>
      <c r="F118" s="618"/>
      <c r="G118" s="618"/>
      <c r="H118" s="725"/>
      <c r="I118" s="783">
        <f t="shared" si="72"/>
        <v>17</v>
      </c>
      <c r="J118" s="776"/>
      <c r="K118" s="714">
        <f t="shared" si="73"/>
        <v>509</v>
      </c>
      <c r="L118" s="777"/>
      <c r="M118" s="776">
        <f t="shared" si="74"/>
        <v>12</v>
      </c>
      <c r="N118" s="776"/>
      <c r="O118" s="714">
        <f t="shared" si="75"/>
        <v>383</v>
      </c>
      <c r="P118" s="715"/>
      <c r="Q118" s="776">
        <f t="shared" si="76"/>
        <v>7</v>
      </c>
      <c r="R118" s="776"/>
      <c r="S118" s="714">
        <f t="shared" si="77"/>
        <v>224</v>
      </c>
      <c r="T118" s="715"/>
      <c r="U118" s="776">
        <f t="shared" si="78"/>
        <v>8</v>
      </c>
      <c r="V118" s="776"/>
      <c r="W118" s="778">
        <f t="shared" si="79"/>
        <v>261</v>
      </c>
      <c r="X118" s="778"/>
      <c r="Y118" s="785">
        <f t="shared" si="80"/>
        <v>19</v>
      </c>
      <c r="Z118" s="775"/>
      <c r="AA118" s="714">
        <f t="shared" si="81"/>
        <v>628</v>
      </c>
      <c r="AB118" s="782"/>
      <c r="AC118" s="784">
        <f t="shared" si="82"/>
        <v>45</v>
      </c>
      <c r="AD118" s="784"/>
      <c r="AE118" s="784"/>
      <c r="AF118" s="784"/>
      <c r="AG118" s="784"/>
      <c r="AH118" s="778">
        <f t="shared" si="83"/>
        <v>1395</v>
      </c>
      <c r="AI118" s="714"/>
      <c r="AJ118" s="712">
        <f t="shared" si="84"/>
        <v>7</v>
      </c>
      <c r="AK118" s="713"/>
      <c r="AL118" s="714">
        <f t="shared" si="85"/>
        <v>217</v>
      </c>
      <c r="AM118" s="715"/>
      <c r="AN118" s="767">
        <f t="shared" si="86"/>
        <v>115</v>
      </c>
      <c r="AO118" s="768"/>
      <c r="AP118" s="769">
        <f t="shared" si="87"/>
        <v>3617</v>
      </c>
      <c r="AQ118" s="769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618" t="s">
        <v>11</v>
      </c>
      <c r="D119" s="618"/>
      <c r="E119" s="618"/>
      <c r="F119" s="618"/>
      <c r="G119" s="618"/>
      <c r="H119" s="725"/>
      <c r="I119" s="783">
        <f t="shared" si="72"/>
        <v>9</v>
      </c>
      <c r="J119" s="776"/>
      <c r="K119" s="714">
        <f t="shared" si="73"/>
        <v>905</v>
      </c>
      <c r="L119" s="777"/>
      <c r="M119" s="776">
        <f t="shared" si="74"/>
        <v>16</v>
      </c>
      <c r="N119" s="776"/>
      <c r="O119" s="714">
        <f t="shared" si="75"/>
        <v>1690</v>
      </c>
      <c r="P119" s="715"/>
      <c r="Q119" s="776">
        <f t="shared" si="76"/>
        <v>12</v>
      </c>
      <c r="R119" s="776"/>
      <c r="S119" s="714">
        <f t="shared" si="77"/>
        <v>1268</v>
      </c>
      <c r="T119" s="715"/>
      <c r="U119" s="776">
        <f t="shared" si="78"/>
        <v>23</v>
      </c>
      <c r="V119" s="776"/>
      <c r="W119" s="778">
        <f t="shared" si="79"/>
        <v>2470</v>
      </c>
      <c r="X119" s="778"/>
      <c r="Y119" s="785">
        <f t="shared" si="80"/>
        <v>28</v>
      </c>
      <c r="Z119" s="775"/>
      <c r="AA119" s="714">
        <f t="shared" si="81"/>
        <v>3108</v>
      </c>
      <c r="AB119" s="782"/>
      <c r="AC119" s="784">
        <f t="shared" si="82"/>
        <v>60</v>
      </c>
      <c r="AD119" s="784"/>
      <c r="AE119" s="784"/>
      <c r="AF119" s="784"/>
      <c r="AG119" s="784"/>
      <c r="AH119" s="778">
        <f t="shared" si="83"/>
        <v>6360</v>
      </c>
      <c r="AI119" s="714"/>
      <c r="AJ119" s="712">
        <f t="shared" si="84"/>
        <v>29</v>
      </c>
      <c r="AK119" s="713"/>
      <c r="AL119" s="714">
        <f t="shared" si="85"/>
        <v>3074</v>
      </c>
      <c r="AM119" s="715"/>
      <c r="AN119" s="767">
        <f t="shared" si="86"/>
        <v>177</v>
      </c>
      <c r="AO119" s="768"/>
      <c r="AP119" s="769">
        <f t="shared" si="87"/>
        <v>18875</v>
      </c>
      <c r="AQ119" s="769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618" t="s">
        <v>57</v>
      </c>
      <c r="D120" s="618"/>
      <c r="E120" s="618"/>
      <c r="F120" s="618"/>
      <c r="G120" s="618"/>
      <c r="H120" s="725"/>
      <c r="I120" s="783">
        <f t="shared" si="72"/>
        <v>0</v>
      </c>
      <c r="J120" s="776"/>
      <c r="K120" s="714">
        <f t="shared" si="73"/>
        <v>0</v>
      </c>
      <c r="L120" s="777"/>
      <c r="M120" s="776">
        <f t="shared" si="74"/>
        <v>7</v>
      </c>
      <c r="N120" s="776"/>
      <c r="O120" s="714">
        <f t="shared" si="75"/>
        <v>350</v>
      </c>
      <c r="P120" s="715"/>
      <c r="Q120" s="776">
        <f t="shared" si="76"/>
        <v>15</v>
      </c>
      <c r="R120" s="776"/>
      <c r="S120" s="714">
        <f t="shared" si="77"/>
        <v>750</v>
      </c>
      <c r="T120" s="715"/>
      <c r="U120" s="776">
        <f t="shared" si="78"/>
        <v>6</v>
      </c>
      <c r="V120" s="776"/>
      <c r="W120" s="778">
        <f t="shared" si="79"/>
        <v>324</v>
      </c>
      <c r="X120" s="778"/>
      <c r="Y120" s="785">
        <f t="shared" si="80"/>
        <v>33</v>
      </c>
      <c r="Z120" s="775"/>
      <c r="AA120" s="714">
        <f t="shared" si="81"/>
        <v>1710</v>
      </c>
      <c r="AB120" s="782"/>
      <c r="AC120" s="784">
        <f t="shared" si="82"/>
        <v>86</v>
      </c>
      <c r="AD120" s="784"/>
      <c r="AE120" s="784"/>
      <c r="AF120" s="784"/>
      <c r="AG120" s="784"/>
      <c r="AH120" s="778">
        <f t="shared" si="83"/>
        <v>4300</v>
      </c>
      <c r="AI120" s="714"/>
      <c r="AJ120" s="712">
        <f t="shared" si="84"/>
        <v>17</v>
      </c>
      <c r="AK120" s="713"/>
      <c r="AL120" s="714">
        <f t="shared" si="85"/>
        <v>850</v>
      </c>
      <c r="AM120" s="715"/>
      <c r="AN120" s="767">
        <f t="shared" si="86"/>
        <v>164</v>
      </c>
      <c r="AO120" s="768"/>
      <c r="AP120" s="769">
        <f t="shared" si="87"/>
        <v>8284</v>
      </c>
      <c r="AQ120" s="769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618" t="s">
        <v>51</v>
      </c>
      <c r="D121" s="618"/>
      <c r="E121" s="618"/>
      <c r="F121" s="618"/>
      <c r="G121" s="618"/>
      <c r="H121" s="725"/>
      <c r="I121" s="783">
        <f t="shared" si="72"/>
        <v>0</v>
      </c>
      <c r="J121" s="776"/>
      <c r="K121" s="714">
        <f t="shared" si="73"/>
        <v>0</v>
      </c>
      <c r="L121" s="777"/>
      <c r="M121" s="776">
        <f t="shared" si="74"/>
        <v>0</v>
      </c>
      <c r="N121" s="776"/>
      <c r="O121" s="714">
        <f t="shared" si="75"/>
        <v>0</v>
      </c>
      <c r="P121" s="715"/>
      <c r="Q121" s="776">
        <f t="shared" si="76"/>
        <v>2</v>
      </c>
      <c r="R121" s="776"/>
      <c r="S121" s="714">
        <f t="shared" si="77"/>
        <v>96</v>
      </c>
      <c r="T121" s="715"/>
      <c r="U121" s="776">
        <f t="shared" si="78"/>
        <v>3</v>
      </c>
      <c r="V121" s="776"/>
      <c r="W121" s="778">
        <f t="shared" si="79"/>
        <v>144</v>
      </c>
      <c r="X121" s="778"/>
      <c r="Y121" s="785">
        <f t="shared" si="80"/>
        <v>7</v>
      </c>
      <c r="Z121" s="775"/>
      <c r="AA121" s="714">
        <f t="shared" si="81"/>
        <v>346</v>
      </c>
      <c r="AB121" s="782"/>
      <c r="AC121" s="784">
        <f t="shared" si="82"/>
        <v>15</v>
      </c>
      <c r="AD121" s="784"/>
      <c r="AE121" s="784"/>
      <c r="AF121" s="784"/>
      <c r="AG121" s="784"/>
      <c r="AH121" s="778">
        <f t="shared" si="83"/>
        <v>690</v>
      </c>
      <c r="AI121" s="714"/>
      <c r="AJ121" s="712">
        <f t="shared" si="84"/>
        <v>2</v>
      </c>
      <c r="AK121" s="713"/>
      <c r="AL121" s="714">
        <f t="shared" si="85"/>
        <v>92</v>
      </c>
      <c r="AM121" s="715"/>
      <c r="AN121" s="767">
        <f t="shared" si="86"/>
        <v>29</v>
      </c>
      <c r="AO121" s="768"/>
      <c r="AP121" s="769">
        <f t="shared" si="87"/>
        <v>1368</v>
      </c>
      <c r="AQ121" s="769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618" t="s">
        <v>52</v>
      </c>
      <c r="D122" s="618"/>
      <c r="E122" s="618"/>
      <c r="F122" s="618"/>
      <c r="G122" s="618"/>
      <c r="H122" s="725"/>
      <c r="I122" s="783">
        <f t="shared" si="72"/>
        <v>0</v>
      </c>
      <c r="J122" s="776"/>
      <c r="K122" s="714">
        <f t="shared" si="73"/>
        <v>0</v>
      </c>
      <c r="L122" s="777"/>
      <c r="M122" s="776">
        <f t="shared" si="74"/>
        <v>0</v>
      </c>
      <c r="N122" s="776"/>
      <c r="O122" s="714">
        <f t="shared" si="75"/>
        <v>0</v>
      </c>
      <c r="P122" s="715"/>
      <c r="Q122" s="776">
        <f t="shared" si="76"/>
        <v>1</v>
      </c>
      <c r="R122" s="776"/>
      <c r="S122" s="714">
        <f t="shared" si="77"/>
        <v>63</v>
      </c>
      <c r="T122" s="715"/>
      <c r="U122" s="776">
        <f t="shared" si="78"/>
        <v>0</v>
      </c>
      <c r="V122" s="776"/>
      <c r="W122" s="778">
        <f t="shared" si="79"/>
        <v>0</v>
      </c>
      <c r="X122" s="778"/>
      <c r="Y122" s="785">
        <f t="shared" si="80"/>
        <v>0</v>
      </c>
      <c r="Z122" s="775"/>
      <c r="AA122" s="714">
        <f t="shared" si="81"/>
        <v>0</v>
      </c>
      <c r="AB122" s="782"/>
      <c r="AC122" s="784">
        <f t="shared" si="82"/>
        <v>8</v>
      </c>
      <c r="AD122" s="784"/>
      <c r="AE122" s="784"/>
      <c r="AF122" s="784"/>
      <c r="AG122" s="784"/>
      <c r="AH122" s="778">
        <f t="shared" si="83"/>
        <v>488</v>
      </c>
      <c r="AI122" s="714"/>
      <c r="AJ122" s="712">
        <f t="shared" si="84"/>
        <v>1</v>
      </c>
      <c r="AK122" s="713"/>
      <c r="AL122" s="714">
        <f t="shared" si="85"/>
        <v>61</v>
      </c>
      <c r="AM122" s="715"/>
      <c r="AN122" s="767">
        <f t="shared" si="86"/>
        <v>10</v>
      </c>
      <c r="AO122" s="768"/>
      <c r="AP122" s="769">
        <f t="shared" si="87"/>
        <v>612</v>
      </c>
      <c r="AQ122" s="769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618" t="s">
        <v>12</v>
      </c>
      <c r="D123" s="618"/>
      <c r="E123" s="618"/>
      <c r="F123" s="618"/>
      <c r="G123" s="618"/>
      <c r="H123" s="725"/>
      <c r="I123" s="783">
        <f t="shared" si="72"/>
        <v>6</v>
      </c>
      <c r="J123" s="776"/>
      <c r="K123" s="714">
        <f t="shared" si="73"/>
        <v>156</v>
      </c>
      <c r="L123" s="777"/>
      <c r="M123" s="776">
        <f t="shared" si="74"/>
        <v>48</v>
      </c>
      <c r="N123" s="776"/>
      <c r="O123" s="714">
        <f t="shared" si="75"/>
        <v>1432</v>
      </c>
      <c r="P123" s="715"/>
      <c r="Q123" s="776">
        <f t="shared" si="76"/>
        <v>18</v>
      </c>
      <c r="R123" s="776"/>
      <c r="S123" s="714">
        <f t="shared" si="77"/>
        <v>558</v>
      </c>
      <c r="T123" s="715"/>
      <c r="U123" s="776">
        <f t="shared" si="78"/>
        <v>38</v>
      </c>
      <c r="V123" s="776"/>
      <c r="W123" s="778">
        <f t="shared" si="79"/>
        <v>1178</v>
      </c>
      <c r="X123" s="778"/>
      <c r="Y123" s="785">
        <f t="shared" si="80"/>
        <v>28</v>
      </c>
      <c r="Z123" s="775"/>
      <c r="AA123" s="714">
        <f t="shared" si="81"/>
        <v>928</v>
      </c>
      <c r="AB123" s="782"/>
      <c r="AC123" s="784">
        <f t="shared" si="82"/>
        <v>72</v>
      </c>
      <c r="AD123" s="784"/>
      <c r="AE123" s="784"/>
      <c r="AF123" s="784"/>
      <c r="AG123" s="784"/>
      <c r="AH123" s="778">
        <f t="shared" si="83"/>
        <v>2232</v>
      </c>
      <c r="AI123" s="714"/>
      <c r="AJ123" s="712">
        <f t="shared" si="84"/>
        <v>0</v>
      </c>
      <c r="AK123" s="713"/>
      <c r="AL123" s="714">
        <f t="shared" si="85"/>
        <v>0</v>
      </c>
      <c r="AM123" s="715"/>
      <c r="AN123" s="767">
        <f t="shared" si="86"/>
        <v>210</v>
      </c>
      <c r="AO123" s="768"/>
      <c r="AP123" s="769">
        <f t="shared" si="87"/>
        <v>6484</v>
      </c>
      <c r="AQ123" s="769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618" t="s">
        <v>13</v>
      </c>
      <c r="D124" s="618"/>
      <c r="E124" s="618"/>
      <c r="F124" s="618"/>
      <c r="G124" s="618"/>
      <c r="H124" s="725"/>
      <c r="I124" s="783">
        <f t="shared" si="72"/>
        <v>86</v>
      </c>
      <c r="J124" s="776"/>
      <c r="K124" s="714">
        <f t="shared" si="73"/>
        <v>2418</v>
      </c>
      <c r="L124" s="777"/>
      <c r="M124" s="776">
        <f t="shared" si="74"/>
        <v>135</v>
      </c>
      <c r="N124" s="776"/>
      <c r="O124" s="714">
        <f t="shared" si="75"/>
        <v>4415</v>
      </c>
      <c r="P124" s="715"/>
      <c r="Q124" s="776">
        <f t="shared" si="76"/>
        <v>146</v>
      </c>
      <c r="R124" s="776"/>
      <c r="S124" s="714">
        <f t="shared" si="77"/>
        <v>4818</v>
      </c>
      <c r="T124" s="715"/>
      <c r="U124" s="776">
        <f t="shared" si="78"/>
        <v>96</v>
      </c>
      <c r="V124" s="776"/>
      <c r="W124" s="778">
        <f t="shared" si="79"/>
        <v>3283</v>
      </c>
      <c r="X124" s="778"/>
      <c r="Y124" s="785">
        <f t="shared" si="80"/>
        <v>196</v>
      </c>
      <c r="Z124" s="775"/>
      <c r="AA124" s="714">
        <f t="shared" si="81"/>
        <v>6961</v>
      </c>
      <c r="AB124" s="782"/>
      <c r="AC124" s="784">
        <f t="shared" si="82"/>
        <v>612</v>
      </c>
      <c r="AD124" s="784"/>
      <c r="AE124" s="784"/>
      <c r="AF124" s="784"/>
      <c r="AG124" s="784"/>
      <c r="AH124" s="778">
        <f t="shared" si="83"/>
        <v>20808</v>
      </c>
      <c r="AI124" s="714"/>
      <c r="AJ124" s="712">
        <f t="shared" si="84"/>
        <v>145</v>
      </c>
      <c r="AK124" s="713"/>
      <c r="AL124" s="714">
        <f t="shared" si="85"/>
        <v>4930</v>
      </c>
      <c r="AM124" s="715"/>
      <c r="AN124" s="767">
        <f t="shared" si="86"/>
        <v>1416</v>
      </c>
      <c r="AO124" s="768"/>
      <c r="AP124" s="769">
        <f t="shared" si="87"/>
        <v>47633</v>
      </c>
      <c r="AQ124" s="769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645" t="s">
        <v>67</v>
      </c>
      <c r="D125" s="645"/>
      <c r="E125" s="645"/>
      <c r="F125" s="645"/>
      <c r="G125" s="645"/>
      <c r="H125" s="622"/>
      <c r="I125" s="783">
        <f t="shared" si="72"/>
        <v>0</v>
      </c>
      <c r="J125" s="776"/>
      <c r="K125" s="714">
        <f t="shared" si="73"/>
        <v>0</v>
      </c>
      <c r="L125" s="777"/>
      <c r="M125" s="776">
        <f t="shared" si="74"/>
        <v>8</v>
      </c>
      <c r="N125" s="776"/>
      <c r="O125" s="714">
        <f t="shared" si="75"/>
        <v>224</v>
      </c>
      <c r="P125" s="715"/>
      <c r="Q125" s="776">
        <f t="shared" si="76"/>
        <v>1</v>
      </c>
      <c r="R125" s="776"/>
      <c r="S125" s="714">
        <f t="shared" si="77"/>
        <v>28</v>
      </c>
      <c r="T125" s="715"/>
      <c r="U125" s="776">
        <f t="shared" si="78"/>
        <v>2</v>
      </c>
      <c r="V125" s="776"/>
      <c r="W125" s="778">
        <f t="shared" si="79"/>
        <v>50</v>
      </c>
      <c r="X125" s="778"/>
      <c r="Y125" s="785">
        <f t="shared" si="80"/>
        <v>0</v>
      </c>
      <c r="Z125" s="775"/>
      <c r="AA125" s="714">
        <f t="shared" si="81"/>
        <v>0</v>
      </c>
      <c r="AB125" s="782"/>
      <c r="AC125" s="784">
        <f t="shared" si="82"/>
        <v>0</v>
      </c>
      <c r="AD125" s="784"/>
      <c r="AE125" s="784"/>
      <c r="AF125" s="784"/>
      <c r="AG125" s="784"/>
      <c r="AH125" s="778">
        <f t="shared" si="83"/>
        <v>0</v>
      </c>
      <c r="AI125" s="714"/>
      <c r="AJ125" s="712">
        <f t="shared" si="84"/>
        <v>0</v>
      </c>
      <c r="AK125" s="713"/>
      <c r="AL125" s="714">
        <f t="shared" si="85"/>
        <v>0</v>
      </c>
      <c r="AM125" s="715"/>
      <c r="AN125" s="767">
        <f t="shared" si="86"/>
        <v>11</v>
      </c>
      <c r="AO125" s="768"/>
      <c r="AP125" s="769">
        <f t="shared" si="87"/>
        <v>302</v>
      </c>
      <c r="AQ125" s="769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725" t="s">
        <v>106</v>
      </c>
      <c r="D126" s="726"/>
      <c r="E126" s="726"/>
      <c r="F126" s="726"/>
      <c r="G126" s="726"/>
      <c r="H126" s="821"/>
      <c r="I126" s="783">
        <f t="shared" si="72"/>
        <v>0</v>
      </c>
      <c r="J126" s="776"/>
      <c r="K126" s="714">
        <f t="shared" si="73"/>
        <v>0</v>
      </c>
      <c r="L126" s="777"/>
      <c r="M126" s="776">
        <f t="shared" si="74"/>
        <v>0</v>
      </c>
      <c r="N126" s="776"/>
      <c r="O126" s="714">
        <f t="shared" si="75"/>
        <v>0</v>
      </c>
      <c r="P126" s="715"/>
      <c r="Q126" s="776">
        <f t="shared" si="76"/>
        <v>0</v>
      </c>
      <c r="R126" s="776"/>
      <c r="S126" s="714">
        <f t="shared" si="77"/>
        <v>0</v>
      </c>
      <c r="T126" s="715"/>
      <c r="U126" s="776">
        <f t="shared" si="78"/>
        <v>0</v>
      </c>
      <c r="V126" s="776"/>
      <c r="W126" s="778">
        <f t="shared" si="79"/>
        <v>0</v>
      </c>
      <c r="X126" s="778"/>
      <c r="Y126" s="785">
        <f t="shared" si="80"/>
        <v>0</v>
      </c>
      <c r="Z126" s="775"/>
      <c r="AA126" s="714">
        <f t="shared" si="81"/>
        <v>0</v>
      </c>
      <c r="AB126" s="782"/>
      <c r="AC126" s="784">
        <f t="shared" si="82"/>
        <v>0</v>
      </c>
      <c r="AD126" s="784"/>
      <c r="AE126" s="784"/>
      <c r="AF126" s="784"/>
      <c r="AG126" s="784"/>
      <c r="AH126" s="778">
        <f t="shared" si="83"/>
        <v>0</v>
      </c>
      <c r="AI126" s="714"/>
      <c r="AJ126" s="712">
        <f t="shared" si="84"/>
        <v>0</v>
      </c>
      <c r="AK126" s="713"/>
      <c r="AL126" s="714">
        <f t="shared" si="85"/>
        <v>0</v>
      </c>
      <c r="AM126" s="715"/>
      <c r="AN126" s="767">
        <f t="shared" si="86"/>
        <v>0</v>
      </c>
      <c r="AO126" s="768"/>
      <c r="AP126" s="769">
        <f t="shared" si="87"/>
        <v>0</v>
      </c>
      <c r="AQ126" s="769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725" t="s">
        <v>107</v>
      </c>
      <c r="D127" s="726"/>
      <c r="E127" s="726"/>
      <c r="F127" s="726"/>
      <c r="G127" s="726"/>
      <c r="H127" s="821"/>
      <c r="I127" s="783">
        <f t="shared" si="72"/>
        <v>0</v>
      </c>
      <c r="J127" s="776"/>
      <c r="K127" s="714">
        <f t="shared" si="73"/>
        <v>0</v>
      </c>
      <c r="L127" s="777"/>
      <c r="M127" s="776">
        <f t="shared" si="74"/>
        <v>0</v>
      </c>
      <c r="N127" s="776"/>
      <c r="O127" s="714">
        <f t="shared" si="75"/>
        <v>0</v>
      </c>
      <c r="P127" s="715"/>
      <c r="Q127" s="776">
        <f t="shared" si="76"/>
        <v>0</v>
      </c>
      <c r="R127" s="776"/>
      <c r="S127" s="714">
        <f t="shared" si="77"/>
        <v>0</v>
      </c>
      <c r="T127" s="715"/>
      <c r="U127" s="776">
        <f t="shared" si="78"/>
        <v>0</v>
      </c>
      <c r="V127" s="776"/>
      <c r="W127" s="778">
        <f t="shared" si="79"/>
        <v>0</v>
      </c>
      <c r="X127" s="778"/>
      <c r="Y127" s="785">
        <f t="shared" si="80"/>
        <v>1</v>
      </c>
      <c r="Z127" s="775"/>
      <c r="AA127" s="714">
        <f t="shared" si="81"/>
        <v>135</v>
      </c>
      <c r="AB127" s="782"/>
      <c r="AC127" s="784">
        <f t="shared" si="82"/>
        <v>0</v>
      </c>
      <c r="AD127" s="784"/>
      <c r="AE127" s="784"/>
      <c r="AF127" s="784"/>
      <c r="AG127" s="784"/>
      <c r="AH127" s="778">
        <f t="shared" si="83"/>
        <v>0</v>
      </c>
      <c r="AI127" s="714"/>
      <c r="AJ127" s="712">
        <f t="shared" si="84"/>
        <v>1</v>
      </c>
      <c r="AK127" s="713"/>
      <c r="AL127" s="714">
        <f t="shared" si="85"/>
        <v>125</v>
      </c>
      <c r="AM127" s="715"/>
      <c r="AN127" s="767">
        <f t="shared" si="86"/>
        <v>2</v>
      </c>
      <c r="AO127" s="768"/>
      <c r="AP127" s="769">
        <f t="shared" si="87"/>
        <v>260</v>
      </c>
      <c r="AQ127" s="769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725" t="s">
        <v>108</v>
      </c>
      <c r="D128" s="726"/>
      <c r="E128" s="726"/>
      <c r="F128" s="726"/>
      <c r="G128" s="726"/>
      <c r="H128" s="821"/>
      <c r="I128" s="783">
        <f t="shared" si="72"/>
        <v>0</v>
      </c>
      <c r="J128" s="776"/>
      <c r="K128" s="714">
        <f t="shared" si="73"/>
        <v>0</v>
      </c>
      <c r="L128" s="777"/>
      <c r="M128" s="776">
        <f t="shared" si="74"/>
        <v>0</v>
      </c>
      <c r="N128" s="776"/>
      <c r="O128" s="714">
        <f t="shared" si="75"/>
        <v>0</v>
      </c>
      <c r="P128" s="715"/>
      <c r="Q128" s="776">
        <f t="shared" si="76"/>
        <v>0</v>
      </c>
      <c r="R128" s="776"/>
      <c r="S128" s="714">
        <f t="shared" si="77"/>
        <v>0</v>
      </c>
      <c r="T128" s="715"/>
      <c r="U128" s="776">
        <f t="shared" si="78"/>
        <v>0</v>
      </c>
      <c r="V128" s="776"/>
      <c r="W128" s="778">
        <f t="shared" si="79"/>
        <v>0</v>
      </c>
      <c r="X128" s="778"/>
      <c r="Y128" s="785">
        <f t="shared" si="80"/>
        <v>0</v>
      </c>
      <c r="Z128" s="775"/>
      <c r="AA128" s="714">
        <f t="shared" si="81"/>
        <v>0</v>
      </c>
      <c r="AB128" s="782"/>
      <c r="AC128" s="784">
        <f t="shared" si="82"/>
        <v>4</v>
      </c>
      <c r="AD128" s="784"/>
      <c r="AE128" s="784"/>
      <c r="AF128" s="784"/>
      <c r="AG128" s="784"/>
      <c r="AH128" s="778">
        <f t="shared" si="83"/>
        <v>480</v>
      </c>
      <c r="AI128" s="714"/>
      <c r="AJ128" s="712">
        <f t="shared" si="84"/>
        <v>1</v>
      </c>
      <c r="AK128" s="713"/>
      <c r="AL128" s="714">
        <f t="shared" si="85"/>
        <v>120</v>
      </c>
      <c r="AM128" s="715"/>
      <c r="AN128" s="767">
        <f t="shared" si="86"/>
        <v>5</v>
      </c>
      <c r="AO128" s="768"/>
      <c r="AP128" s="769">
        <f t="shared" si="87"/>
        <v>600</v>
      </c>
      <c r="AQ128" s="769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725" t="s">
        <v>109</v>
      </c>
      <c r="D129" s="726"/>
      <c r="E129" s="726"/>
      <c r="F129" s="726"/>
      <c r="G129" s="726"/>
      <c r="H129" s="821"/>
      <c r="I129" s="783">
        <f t="shared" si="72"/>
        <v>0</v>
      </c>
      <c r="J129" s="776"/>
      <c r="K129" s="714">
        <f t="shared" si="73"/>
        <v>0</v>
      </c>
      <c r="L129" s="777"/>
      <c r="M129" s="776">
        <f t="shared" si="74"/>
        <v>0</v>
      </c>
      <c r="N129" s="776"/>
      <c r="O129" s="714">
        <f t="shared" si="75"/>
        <v>0</v>
      </c>
      <c r="P129" s="715"/>
      <c r="Q129" s="776">
        <f t="shared" si="76"/>
        <v>0</v>
      </c>
      <c r="R129" s="776"/>
      <c r="S129" s="714">
        <f t="shared" si="77"/>
        <v>0</v>
      </c>
      <c r="T129" s="715"/>
      <c r="U129" s="776">
        <f t="shared" si="78"/>
        <v>0</v>
      </c>
      <c r="V129" s="776"/>
      <c r="W129" s="778">
        <f t="shared" si="79"/>
        <v>0</v>
      </c>
      <c r="X129" s="778"/>
      <c r="Y129" s="785">
        <f t="shared" si="80"/>
        <v>0</v>
      </c>
      <c r="Z129" s="775"/>
      <c r="AA129" s="714">
        <f t="shared" si="81"/>
        <v>0</v>
      </c>
      <c r="AB129" s="782"/>
      <c r="AC129" s="784">
        <f t="shared" si="82"/>
        <v>1</v>
      </c>
      <c r="AD129" s="784"/>
      <c r="AE129" s="784"/>
      <c r="AF129" s="784"/>
      <c r="AG129" s="784"/>
      <c r="AH129" s="778">
        <f t="shared" si="83"/>
        <v>115</v>
      </c>
      <c r="AI129" s="714"/>
      <c r="AJ129" s="712">
        <f t="shared" si="84"/>
        <v>1</v>
      </c>
      <c r="AK129" s="713"/>
      <c r="AL129" s="714">
        <f t="shared" si="85"/>
        <v>115</v>
      </c>
      <c r="AM129" s="715"/>
      <c r="AN129" s="767">
        <f t="shared" si="86"/>
        <v>2</v>
      </c>
      <c r="AO129" s="768"/>
      <c r="AP129" s="769">
        <f t="shared" si="87"/>
        <v>230</v>
      </c>
      <c r="AQ129" s="769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618" t="s">
        <v>53</v>
      </c>
      <c r="D130" s="618"/>
      <c r="E130" s="618"/>
      <c r="F130" s="618"/>
      <c r="G130" s="618"/>
      <c r="H130" s="725"/>
      <c r="I130" s="783">
        <f t="shared" si="72"/>
        <v>0</v>
      </c>
      <c r="J130" s="776"/>
      <c r="K130" s="714">
        <f t="shared" si="73"/>
        <v>0</v>
      </c>
      <c r="L130" s="777"/>
      <c r="M130" s="776">
        <f t="shared" si="74"/>
        <v>0</v>
      </c>
      <c r="N130" s="776"/>
      <c r="O130" s="714">
        <f t="shared" si="75"/>
        <v>0</v>
      </c>
      <c r="P130" s="715"/>
      <c r="Q130" s="776">
        <f t="shared" si="76"/>
        <v>2</v>
      </c>
      <c r="R130" s="776"/>
      <c r="S130" s="714">
        <f t="shared" si="77"/>
        <v>50</v>
      </c>
      <c r="T130" s="715"/>
      <c r="U130" s="776">
        <f t="shared" si="78"/>
        <v>2</v>
      </c>
      <c r="V130" s="776"/>
      <c r="W130" s="778">
        <f t="shared" si="79"/>
        <v>50</v>
      </c>
      <c r="X130" s="778"/>
      <c r="Y130" s="785">
        <f t="shared" si="80"/>
        <v>0</v>
      </c>
      <c r="Z130" s="775"/>
      <c r="AA130" s="714">
        <f t="shared" si="81"/>
        <v>0</v>
      </c>
      <c r="AB130" s="782"/>
      <c r="AC130" s="784">
        <f t="shared" si="82"/>
        <v>0</v>
      </c>
      <c r="AD130" s="784"/>
      <c r="AE130" s="784"/>
      <c r="AF130" s="784"/>
      <c r="AG130" s="784"/>
      <c r="AH130" s="778">
        <f t="shared" si="83"/>
        <v>0</v>
      </c>
      <c r="AI130" s="714"/>
      <c r="AJ130" s="712">
        <f t="shared" si="84"/>
        <v>0</v>
      </c>
      <c r="AK130" s="713"/>
      <c r="AL130" s="714">
        <f t="shared" si="85"/>
        <v>0</v>
      </c>
      <c r="AM130" s="715"/>
      <c r="AN130" s="767">
        <f t="shared" si="86"/>
        <v>4</v>
      </c>
      <c r="AO130" s="768"/>
      <c r="AP130" s="769">
        <f t="shared" si="87"/>
        <v>100</v>
      </c>
      <c r="AQ130" s="769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618" t="s">
        <v>14</v>
      </c>
      <c r="D131" s="618"/>
      <c r="E131" s="618"/>
      <c r="F131" s="618"/>
      <c r="G131" s="618"/>
      <c r="H131" s="725"/>
      <c r="I131" s="783">
        <f t="shared" si="72"/>
        <v>1</v>
      </c>
      <c r="J131" s="776"/>
      <c r="K131" s="714">
        <f t="shared" si="73"/>
        <v>90</v>
      </c>
      <c r="L131" s="777"/>
      <c r="M131" s="776">
        <f t="shared" si="74"/>
        <v>0</v>
      </c>
      <c r="N131" s="776"/>
      <c r="O131" s="714">
        <f t="shared" si="75"/>
        <v>0</v>
      </c>
      <c r="P131" s="715"/>
      <c r="Q131" s="776">
        <f t="shared" si="76"/>
        <v>1</v>
      </c>
      <c r="R131" s="776"/>
      <c r="S131" s="714">
        <f t="shared" si="77"/>
        <v>105</v>
      </c>
      <c r="T131" s="715"/>
      <c r="U131" s="776">
        <f t="shared" si="78"/>
        <v>1</v>
      </c>
      <c r="V131" s="776"/>
      <c r="W131" s="778">
        <f t="shared" si="79"/>
        <v>95</v>
      </c>
      <c r="X131" s="778"/>
      <c r="Y131" s="785">
        <f t="shared" si="80"/>
        <v>3</v>
      </c>
      <c r="Z131" s="775"/>
      <c r="AA131" s="714">
        <f t="shared" si="81"/>
        <v>270</v>
      </c>
      <c r="AB131" s="782"/>
      <c r="AC131" s="784">
        <f t="shared" si="82"/>
        <v>1</v>
      </c>
      <c r="AD131" s="784"/>
      <c r="AE131" s="784"/>
      <c r="AF131" s="784"/>
      <c r="AG131" s="784"/>
      <c r="AH131" s="778">
        <f t="shared" si="83"/>
        <v>90</v>
      </c>
      <c r="AI131" s="714"/>
      <c r="AJ131" s="712">
        <f t="shared" si="84"/>
        <v>1</v>
      </c>
      <c r="AK131" s="713"/>
      <c r="AL131" s="714">
        <f t="shared" si="85"/>
        <v>90</v>
      </c>
      <c r="AM131" s="715"/>
      <c r="AN131" s="767">
        <f t="shared" si="86"/>
        <v>8</v>
      </c>
      <c r="AO131" s="768"/>
      <c r="AP131" s="769">
        <f t="shared" si="87"/>
        <v>740</v>
      </c>
      <c r="AQ131" s="769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618" t="s">
        <v>15</v>
      </c>
      <c r="D132" s="618"/>
      <c r="E132" s="618"/>
      <c r="F132" s="618"/>
      <c r="G132" s="618"/>
      <c r="H132" s="725"/>
      <c r="I132" s="783">
        <f t="shared" si="72"/>
        <v>2</v>
      </c>
      <c r="J132" s="776"/>
      <c r="K132" s="714">
        <f t="shared" si="73"/>
        <v>190</v>
      </c>
      <c r="L132" s="777"/>
      <c r="M132" s="776">
        <f t="shared" si="74"/>
        <v>3</v>
      </c>
      <c r="N132" s="776"/>
      <c r="O132" s="714">
        <f t="shared" si="75"/>
        <v>315</v>
      </c>
      <c r="P132" s="715"/>
      <c r="Q132" s="776">
        <f t="shared" si="76"/>
        <v>1</v>
      </c>
      <c r="R132" s="776"/>
      <c r="S132" s="714">
        <f t="shared" si="77"/>
        <v>100</v>
      </c>
      <c r="T132" s="715"/>
      <c r="U132" s="776">
        <f t="shared" si="78"/>
        <v>0</v>
      </c>
      <c r="V132" s="776"/>
      <c r="W132" s="778">
        <f t="shared" si="79"/>
        <v>0</v>
      </c>
      <c r="X132" s="778"/>
      <c r="Y132" s="785">
        <f t="shared" si="80"/>
        <v>2</v>
      </c>
      <c r="Z132" s="775"/>
      <c r="AA132" s="714">
        <f t="shared" si="81"/>
        <v>190</v>
      </c>
      <c r="AB132" s="782"/>
      <c r="AC132" s="784">
        <f t="shared" si="82"/>
        <v>0</v>
      </c>
      <c r="AD132" s="784"/>
      <c r="AE132" s="784"/>
      <c r="AF132" s="784"/>
      <c r="AG132" s="784"/>
      <c r="AH132" s="778">
        <f t="shared" si="83"/>
        <v>0</v>
      </c>
      <c r="AI132" s="714"/>
      <c r="AJ132" s="712">
        <f t="shared" si="84"/>
        <v>0</v>
      </c>
      <c r="AK132" s="713"/>
      <c r="AL132" s="714">
        <f t="shared" si="85"/>
        <v>0</v>
      </c>
      <c r="AM132" s="715"/>
      <c r="AN132" s="767">
        <f t="shared" si="86"/>
        <v>8</v>
      </c>
      <c r="AO132" s="768"/>
      <c r="AP132" s="769">
        <f t="shared" si="87"/>
        <v>795</v>
      </c>
      <c r="AQ132" s="769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618" t="s">
        <v>16</v>
      </c>
      <c r="D133" s="618"/>
      <c r="E133" s="618"/>
      <c r="F133" s="618"/>
      <c r="G133" s="618"/>
      <c r="H133" s="725"/>
      <c r="I133" s="783">
        <f t="shared" si="72"/>
        <v>3</v>
      </c>
      <c r="J133" s="776"/>
      <c r="K133" s="714">
        <f t="shared" si="73"/>
        <v>405</v>
      </c>
      <c r="L133" s="777"/>
      <c r="M133" s="776">
        <f t="shared" si="74"/>
        <v>0</v>
      </c>
      <c r="N133" s="776"/>
      <c r="O133" s="714">
        <f t="shared" si="75"/>
        <v>0</v>
      </c>
      <c r="P133" s="715"/>
      <c r="Q133" s="776">
        <f t="shared" si="76"/>
        <v>0</v>
      </c>
      <c r="R133" s="776"/>
      <c r="S133" s="714">
        <f t="shared" si="77"/>
        <v>0</v>
      </c>
      <c r="T133" s="715"/>
      <c r="U133" s="776">
        <f t="shared" si="78"/>
        <v>0</v>
      </c>
      <c r="V133" s="776"/>
      <c r="W133" s="778">
        <f t="shared" si="79"/>
        <v>0</v>
      </c>
      <c r="X133" s="778"/>
      <c r="Y133" s="785">
        <f t="shared" si="80"/>
        <v>0</v>
      </c>
      <c r="Z133" s="775"/>
      <c r="AA133" s="714">
        <f t="shared" si="81"/>
        <v>0</v>
      </c>
      <c r="AB133" s="782"/>
      <c r="AC133" s="784">
        <f t="shared" si="82"/>
        <v>1</v>
      </c>
      <c r="AD133" s="784"/>
      <c r="AE133" s="784"/>
      <c r="AF133" s="784"/>
      <c r="AG133" s="784"/>
      <c r="AH133" s="778">
        <f t="shared" si="83"/>
        <v>145</v>
      </c>
      <c r="AI133" s="714"/>
      <c r="AJ133" s="712">
        <f t="shared" si="84"/>
        <v>0</v>
      </c>
      <c r="AK133" s="713"/>
      <c r="AL133" s="714">
        <f t="shared" si="85"/>
        <v>0</v>
      </c>
      <c r="AM133" s="715"/>
      <c r="AN133" s="767">
        <f t="shared" si="86"/>
        <v>4</v>
      </c>
      <c r="AO133" s="768"/>
      <c r="AP133" s="769">
        <f t="shared" si="87"/>
        <v>550</v>
      </c>
      <c r="AQ133" s="769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618" t="s">
        <v>54</v>
      </c>
      <c r="D134" s="618"/>
      <c r="E134" s="618"/>
      <c r="F134" s="618"/>
      <c r="G134" s="618"/>
      <c r="H134" s="725"/>
      <c r="I134" s="783">
        <f t="shared" si="72"/>
        <v>0</v>
      </c>
      <c r="J134" s="776"/>
      <c r="K134" s="714">
        <f t="shared" si="73"/>
        <v>0</v>
      </c>
      <c r="L134" s="777"/>
      <c r="M134" s="776">
        <f t="shared" si="74"/>
        <v>5</v>
      </c>
      <c r="N134" s="776"/>
      <c r="O134" s="714">
        <f t="shared" si="75"/>
        <v>500</v>
      </c>
      <c r="P134" s="715"/>
      <c r="Q134" s="776">
        <f t="shared" si="76"/>
        <v>5</v>
      </c>
      <c r="R134" s="776"/>
      <c r="S134" s="714">
        <f t="shared" si="77"/>
        <v>500</v>
      </c>
      <c r="T134" s="715"/>
      <c r="U134" s="776">
        <f t="shared" si="78"/>
        <v>6</v>
      </c>
      <c r="V134" s="776"/>
      <c r="W134" s="778">
        <f t="shared" si="79"/>
        <v>600</v>
      </c>
      <c r="X134" s="778"/>
      <c r="Y134" s="785">
        <f t="shared" si="80"/>
        <v>6</v>
      </c>
      <c r="Z134" s="775"/>
      <c r="AA134" s="714">
        <f t="shared" si="81"/>
        <v>600</v>
      </c>
      <c r="AB134" s="782"/>
      <c r="AC134" s="784">
        <f t="shared" si="82"/>
        <v>4</v>
      </c>
      <c r="AD134" s="784"/>
      <c r="AE134" s="784"/>
      <c r="AF134" s="784"/>
      <c r="AG134" s="784"/>
      <c r="AH134" s="778">
        <f t="shared" si="83"/>
        <v>400</v>
      </c>
      <c r="AI134" s="714"/>
      <c r="AJ134" s="712">
        <f t="shared" si="84"/>
        <v>2</v>
      </c>
      <c r="AK134" s="713"/>
      <c r="AL134" s="714">
        <f t="shared" si="85"/>
        <v>200</v>
      </c>
      <c r="AM134" s="715"/>
      <c r="AN134" s="767">
        <f t="shared" si="86"/>
        <v>28</v>
      </c>
      <c r="AO134" s="768"/>
      <c r="AP134" s="769">
        <f t="shared" si="87"/>
        <v>2800</v>
      </c>
      <c r="AQ134" s="769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618" t="s">
        <v>17</v>
      </c>
      <c r="D135" s="618"/>
      <c r="E135" s="618"/>
      <c r="F135" s="618"/>
      <c r="G135" s="618"/>
      <c r="H135" s="725"/>
      <c r="I135" s="783">
        <f t="shared" si="72"/>
        <v>0</v>
      </c>
      <c r="J135" s="776"/>
      <c r="K135" s="714">
        <f t="shared" si="73"/>
        <v>0</v>
      </c>
      <c r="L135" s="777"/>
      <c r="M135" s="776">
        <f t="shared" si="74"/>
        <v>0</v>
      </c>
      <c r="N135" s="776"/>
      <c r="O135" s="714">
        <f t="shared" si="75"/>
        <v>0</v>
      </c>
      <c r="P135" s="715"/>
      <c r="Q135" s="776">
        <f t="shared" si="76"/>
        <v>0</v>
      </c>
      <c r="R135" s="776"/>
      <c r="S135" s="714">
        <f t="shared" si="77"/>
        <v>0</v>
      </c>
      <c r="T135" s="715"/>
      <c r="U135" s="776">
        <f t="shared" si="78"/>
        <v>0</v>
      </c>
      <c r="V135" s="776"/>
      <c r="W135" s="778">
        <f t="shared" si="79"/>
        <v>0</v>
      </c>
      <c r="X135" s="778"/>
      <c r="Y135" s="785">
        <f t="shared" si="80"/>
        <v>0</v>
      </c>
      <c r="Z135" s="775"/>
      <c r="AA135" s="714">
        <f t="shared" si="81"/>
        <v>0</v>
      </c>
      <c r="AB135" s="782"/>
      <c r="AC135" s="784">
        <f t="shared" si="82"/>
        <v>0</v>
      </c>
      <c r="AD135" s="784"/>
      <c r="AE135" s="784"/>
      <c r="AF135" s="784"/>
      <c r="AG135" s="784"/>
      <c r="AH135" s="778">
        <f t="shared" si="83"/>
        <v>0</v>
      </c>
      <c r="AI135" s="714"/>
      <c r="AJ135" s="712">
        <f t="shared" si="84"/>
        <v>0</v>
      </c>
      <c r="AK135" s="713"/>
      <c r="AL135" s="714">
        <f t="shared" si="85"/>
        <v>0</v>
      </c>
      <c r="AM135" s="715"/>
      <c r="AN135" s="767">
        <f t="shared" si="86"/>
        <v>0</v>
      </c>
      <c r="AO135" s="768"/>
      <c r="AP135" s="769">
        <f t="shared" si="87"/>
        <v>0</v>
      </c>
      <c r="AQ135" s="769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618" t="s">
        <v>59</v>
      </c>
      <c r="D136" s="618"/>
      <c r="E136" s="618"/>
      <c r="F136" s="618"/>
      <c r="G136" s="618"/>
      <c r="H136" s="725"/>
      <c r="I136" s="783">
        <f t="shared" si="72"/>
        <v>0</v>
      </c>
      <c r="J136" s="776"/>
      <c r="K136" s="714">
        <f t="shared" si="73"/>
        <v>0</v>
      </c>
      <c r="L136" s="777"/>
      <c r="M136" s="776">
        <f t="shared" si="74"/>
        <v>3</v>
      </c>
      <c r="N136" s="776"/>
      <c r="O136" s="714">
        <f t="shared" si="75"/>
        <v>300</v>
      </c>
      <c r="P136" s="715"/>
      <c r="Q136" s="776">
        <f t="shared" si="76"/>
        <v>5</v>
      </c>
      <c r="R136" s="776"/>
      <c r="S136" s="714">
        <f t="shared" si="77"/>
        <v>500</v>
      </c>
      <c r="T136" s="715"/>
      <c r="U136" s="776">
        <f t="shared" si="78"/>
        <v>5</v>
      </c>
      <c r="V136" s="776"/>
      <c r="W136" s="778">
        <f t="shared" si="79"/>
        <v>500</v>
      </c>
      <c r="X136" s="778"/>
      <c r="Y136" s="785">
        <f t="shared" si="80"/>
        <v>6</v>
      </c>
      <c r="Z136" s="775"/>
      <c r="AA136" s="714">
        <f t="shared" si="81"/>
        <v>590</v>
      </c>
      <c r="AB136" s="782"/>
      <c r="AC136" s="784">
        <f t="shared" si="82"/>
        <v>2</v>
      </c>
      <c r="AD136" s="784"/>
      <c r="AE136" s="784"/>
      <c r="AF136" s="784"/>
      <c r="AG136" s="784"/>
      <c r="AH136" s="778">
        <f t="shared" si="83"/>
        <v>190</v>
      </c>
      <c r="AI136" s="714"/>
      <c r="AJ136" s="712">
        <f t="shared" si="84"/>
        <v>4</v>
      </c>
      <c r="AK136" s="713"/>
      <c r="AL136" s="714">
        <f t="shared" si="85"/>
        <v>360</v>
      </c>
      <c r="AM136" s="715"/>
      <c r="AN136" s="767">
        <f t="shared" si="86"/>
        <v>25</v>
      </c>
      <c r="AO136" s="768"/>
      <c r="AP136" s="769">
        <f t="shared" si="87"/>
        <v>2440</v>
      </c>
      <c r="AQ136" s="769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618" t="s">
        <v>18</v>
      </c>
      <c r="D137" s="618"/>
      <c r="E137" s="618"/>
      <c r="F137" s="618"/>
      <c r="G137" s="618"/>
      <c r="H137" s="725"/>
      <c r="I137" s="783">
        <f t="shared" si="72"/>
        <v>0</v>
      </c>
      <c r="J137" s="776"/>
      <c r="K137" s="714">
        <f t="shared" si="73"/>
        <v>0</v>
      </c>
      <c r="L137" s="777"/>
      <c r="M137" s="776">
        <f t="shared" si="74"/>
        <v>1</v>
      </c>
      <c r="N137" s="776"/>
      <c r="O137" s="714">
        <f t="shared" si="75"/>
        <v>240</v>
      </c>
      <c r="P137" s="715"/>
      <c r="Q137" s="776">
        <f t="shared" si="76"/>
        <v>0</v>
      </c>
      <c r="R137" s="776"/>
      <c r="S137" s="714">
        <f t="shared" si="77"/>
        <v>0</v>
      </c>
      <c r="T137" s="715"/>
      <c r="U137" s="776">
        <f t="shared" si="78"/>
        <v>0</v>
      </c>
      <c r="V137" s="776"/>
      <c r="W137" s="778">
        <f t="shared" si="79"/>
        <v>0</v>
      </c>
      <c r="X137" s="778"/>
      <c r="Y137" s="785">
        <f t="shared" si="80"/>
        <v>0</v>
      </c>
      <c r="Z137" s="775"/>
      <c r="AA137" s="714">
        <f t="shared" si="81"/>
        <v>0</v>
      </c>
      <c r="AB137" s="782"/>
      <c r="AC137" s="784">
        <f t="shared" si="82"/>
        <v>0</v>
      </c>
      <c r="AD137" s="784"/>
      <c r="AE137" s="784"/>
      <c r="AF137" s="784"/>
      <c r="AG137" s="784"/>
      <c r="AH137" s="778">
        <f t="shared" si="83"/>
        <v>0</v>
      </c>
      <c r="AI137" s="714"/>
      <c r="AJ137" s="712">
        <f t="shared" si="84"/>
        <v>0</v>
      </c>
      <c r="AK137" s="713"/>
      <c r="AL137" s="714">
        <f t="shared" si="85"/>
        <v>0</v>
      </c>
      <c r="AM137" s="715"/>
      <c r="AN137" s="767">
        <f t="shared" si="86"/>
        <v>1</v>
      </c>
      <c r="AO137" s="768"/>
      <c r="AP137" s="769">
        <f t="shared" si="87"/>
        <v>240</v>
      </c>
      <c r="AQ137" s="769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618" t="s">
        <v>19</v>
      </c>
      <c r="D138" s="618"/>
      <c r="E138" s="618"/>
      <c r="F138" s="618"/>
      <c r="G138" s="618"/>
      <c r="H138" s="725"/>
      <c r="I138" s="783">
        <f t="shared" si="72"/>
        <v>0</v>
      </c>
      <c r="J138" s="776"/>
      <c r="K138" s="714">
        <f t="shared" si="73"/>
        <v>0</v>
      </c>
      <c r="L138" s="777"/>
      <c r="M138" s="776">
        <f t="shared" si="74"/>
        <v>0</v>
      </c>
      <c r="N138" s="776"/>
      <c r="O138" s="714">
        <f t="shared" si="75"/>
        <v>0</v>
      </c>
      <c r="P138" s="715"/>
      <c r="Q138" s="776">
        <f t="shared" si="76"/>
        <v>0</v>
      </c>
      <c r="R138" s="776"/>
      <c r="S138" s="714">
        <f t="shared" si="77"/>
        <v>0</v>
      </c>
      <c r="T138" s="715"/>
      <c r="U138" s="776">
        <f t="shared" si="78"/>
        <v>0</v>
      </c>
      <c r="V138" s="776"/>
      <c r="W138" s="778">
        <f t="shared" si="79"/>
        <v>0</v>
      </c>
      <c r="X138" s="778"/>
      <c r="Y138" s="785">
        <f t="shared" si="80"/>
        <v>0</v>
      </c>
      <c r="Z138" s="775"/>
      <c r="AA138" s="714">
        <f t="shared" si="81"/>
        <v>0</v>
      </c>
      <c r="AB138" s="782"/>
      <c r="AC138" s="784">
        <f t="shared" si="82"/>
        <v>0</v>
      </c>
      <c r="AD138" s="784"/>
      <c r="AE138" s="784"/>
      <c r="AF138" s="784"/>
      <c r="AG138" s="784"/>
      <c r="AH138" s="778">
        <f t="shared" si="83"/>
        <v>0</v>
      </c>
      <c r="AI138" s="714"/>
      <c r="AJ138" s="712">
        <f t="shared" si="84"/>
        <v>0</v>
      </c>
      <c r="AK138" s="713"/>
      <c r="AL138" s="714">
        <f t="shared" si="85"/>
        <v>0</v>
      </c>
      <c r="AM138" s="715"/>
      <c r="AN138" s="767">
        <f t="shared" si="86"/>
        <v>0</v>
      </c>
      <c r="AO138" s="768"/>
      <c r="AP138" s="769">
        <f t="shared" si="87"/>
        <v>0</v>
      </c>
      <c r="AQ138" s="769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618" t="s">
        <v>20</v>
      </c>
      <c r="D139" s="618"/>
      <c r="E139" s="618"/>
      <c r="F139" s="618"/>
      <c r="G139" s="618"/>
      <c r="H139" s="725"/>
      <c r="I139" s="783">
        <f t="shared" si="72"/>
        <v>0</v>
      </c>
      <c r="J139" s="776"/>
      <c r="K139" s="714">
        <f t="shared" si="73"/>
        <v>0</v>
      </c>
      <c r="L139" s="777"/>
      <c r="M139" s="776">
        <f t="shared" si="74"/>
        <v>2</v>
      </c>
      <c r="N139" s="776"/>
      <c r="O139" s="714">
        <f t="shared" si="75"/>
        <v>11</v>
      </c>
      <c r="P139" s="715"/>
      <c r="Q139" s="776">
        <f t="shared" si="76"/>
        <v>2</v>
      </c>
      <c r="R139" s="776"/>
      <c r="S139" s="714">
        <f t="shared" si="77"/>
        <v>11</v>
      </c>
      <c r="T139" s="715"/>
      <c r="U139" s="776">
        <f t="shared" si="78"/>
        <v>17</v>
      </c>
      <c r="V139" s="776"/>
      <c r="W139" s="778">
        <f t="shared" si="79"/>
        <v>93.5</v>
      </c>
      <c r="X139" s="778"/>
      <c r="Y139" s="785">
        <f t="shared" si="80"/>
        <v>1</v>
      </c>
      <c r="Z139" s="775"/>
      <c r="AA139" s="714">
        <f t="shared" si="81"/>
        <v>5.5</v>
      </c>
      <c r="AB139" s="782"/>
      <c r="AC139" s="784">
        <f t="shared" si="82"/>
        <v>27</v>
      </c>
      <c r="AD139" s="784"/>
      <c r="AE139" s="784"/>
      <c r="AF139" s="784"/>
      <c r="AG139" s="784"/>
      <c r="AH139" s="778">
        <f t="shared" si="83"/>
        <v>143</v>
      </c>
      <c r="AI139" s="714"/>
      <c r="AJ139" s="712">
        <f t="shared" si="84"/>
        <v>0</v>
      </c>
      <c r="AK139" s="713"/>
      <c r="AL139" s="714">
        <f t="shared" si="85"/>
        <v>0</v>
      </c>
      <c r="AM139" s="715"/>
      <c r="AN139" s="767">
        <f t="shared" si="86"/>
        <v>49</v>
      </c>
      <c r="AO139" s="768"/>
      <c r="AP139" s="769">
        <f t="shared" si="87"/>
        <v>264</v>
      </c>
      <c r="AQ139" s="769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618" t="s">
        <v>21</v>
      </c>
      <c r="D140" s="618"/>
      <c r="E140" s="618"/>
      <c r="F140" s="618"/>
      <c r="G140" s="618"/>
      <c r="H140" s="725"/>
      <c r="I140" s="783">
        <f t="shared" ref="I140:I171" si="88">M40+Y40+AP40+BD40</f>
        <v>0</v>
      </c>
      <c r="J140" s="776"/>
      <c r="K140" s="714">
        <f t="shared" ref="K140:K171" si="89">N40+Z40+AQ40+BE40</f>
        <v>0</v>
      </c>
      <c r="L140" s="777"/>
      <c r="M140" s="776">
        <f t="shared" ref="M140:M171" si="90">BP40+CI40+DA40+DU40</f>
        <v>1</v>
      </c>
      <c r="N140" s="776"/>
      <c r="O140" s="714">
        <f t="shared" ref="O140:O171" si="91">BQ40+CJ40+DB40+DV40</f>
        <v>13</v>
      </c>
      <c r="P140" s="715"/>
      <c r="Q140" s="776">
        <f t="shared" ref="Q140:Q171" si="92">EO40+FT40</f>
        <v>1</v>
      </c>
      <c r="R140" s="776"/>
      <c r="S140" s="714">
        <f t="shared" ref="S140:S171" si="93">EP40+FU40</f>
        <v>13</v>
      </c>
      <c r="T140" s="715"/>
      <c r="U140" s="776">
        <f t="shared" ref="U140:U171" si="94">GQ40+HL40+HW40+IM40</f>
        <v>3</v>
      </c>
      <c r="V140" s="776"/>
      <c r="W140" s="778">
        <f t="shared" ref="W140:W171" si="95">GR40+HM40+HX40+IN40</f>
        <v>39</v>
      </c>
      <c r="X140" s="778"/>
      <c r="Y140" s="785">
        <f t="shared" ref="Y140:Y171" si="96">IY40+KE40+KS40+LF40</f>
        <v>4</v>
      </c>
      <c r="Z140" s="775"/>
      <c r="AA140" s="714">
        <f t="shared" ref="AA140:AA171" si="97">IZ40+KF40+KT40+LG40</f>
        <v>52</v>
      </c>
      <c r="AB140" s="782"/>
      <c r="AC140" s="784">
        <f t="shared" ref="AC140:AC171" si="98">ME40+ND40</f>
        <v>7</v>
      </c>
      <c r="AD140" s="784"/>
      <c r="AE140" s="784"/>
      <c r="AF140" s="784"/>
      <c r="AG140" s="784"/>
      <c r="AH140" s="778">
        <f t="shared" ref="AH140:AH171" si="99">MF40+NE40</f>
        <v>91</v>
      </c>
      <c r="AI140" s="714"/>
      <c r="AJ140" s="712">
        <f t="shared" si="84"/>
        <v>2</v>
      </c>
      <c r="AK140" s="713"/>
      <c r="AL140" s="714">
        <f t="shared" si="85"/>
        <v>22</v>
      </c>
      <c r="AM140" s="715"/>
      <c r="AN140" s="767">
        <f t="shared" si="86"/>
        <v>18</v>
      </c>
      <c r="AO140" s="768"/>
      <c r="AP140" s="769">
        <f t="shared" si="87"/>
        <v>230</v>
      </c>
      <c r="AQ140" s="769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618" t="s">
        <v>22</v>
      </c>
      <c r="D141" s="618"/>
      <c r="E141" s="618"/>
      <c r="F141" s="618"/>
      <c r="G141" s="618"/>
      <c r="H141" s="725"/>
      <c r="I141" s="783">
        <f t="shared" si="88"/>
        <v>4</v>
      </c>
      <c r="J141" s="776"/>
      <c r="K141" s="714">
        <f t="shared" si="89"/>
        <v>44</v>
      </c>
      <c r="L141" s="777"/>
      <c r="M141" s="776">
        <f t="shared" si="90"/>
        <v>0</v>
      </c>
      <c r="N141" s="776"/>
      <c r="O141" s="714">
        <f t="shared" si="91"/>
        <v>0</v>
      </c>
      <c r="P141" s="715"/>
      <c r="Q141" s="776">
        <f t="shared" si="92"/>
        <v>0</v>
      </c>
      <c r="R141" s="776"/>
      <c r="S141" s="714">
        <f t="shared" si="93"/>
        <v>0</v>
      </c>
      <c r="T141" s="715"/>
      <c r="U141" s="776">
        <f t="shared" si="94"/>
        <v>6</v>
      </c>
      <c r="V141" s="776"/>
      <c r="W141" s="778">
        <f t="shared" si="95"/>
        <v>69</v>
      </c>
      <c r="X141" s="778"/>
      <c r="Y141" s="785">
        <f t="shared" si="96"/>
        <v>0</v>
      </c>
      <c r="Z141" s="775"/>
      <c r="AA141" s="714">
        <f t="shared" si="97"/>
        <v>0</v>
      </c>
      <c r="AB141" s="782"/>
      <c r="AC141" s="784">
        <f t="shared" si="98"/>
        <v>7</v>
      </c>
      <c r="AD141" s="784"/>
      <c r="AE141" s="784"/>
      <c r="AF141" s="784"/>
      <c r="AG141" s="784"/>
      <c r="AH141" s="778">
        <f t="shared" si="99"/>
        <v>78.5</v>
      </c>
      <c r="AI141" s="714"/>
      <c r="AJ141" s="712">
        <f t="shared" si="84"/>
        <v>1</v>
      </c>
      <c r="AK141" s="713"/>
      <c r="AL141" s="714">
        <f t="shared" si="85"/>
        <v>11</v>
      </c>
      <c r="AM141" s="715"/>
      <c r="AN141" s="767">
        <f t="shared" si="86"/>
        <v>18</v>
      </c>
      <c r="AO141" s="768"/>
      <c r="AP141" s="769">
        <f t="shared" si="87"/>
        <v>202.5</v>
      </c>
      <c r="AQ141" s="769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618" t="s">
        <v>23</v>
      </c>
      <c r="D142" s="618"/>
      <c r="E142" s="618"/>
      <c r="F142" s="618"/>
      <c r="G142" s="618"/>
      <c r="H142" s="725"/>
      <c r="I142" s="783">
        <f t="shared" si="88"/>
        <v>0</v>
      </c>
      <c r="J142" s="776"/>
      <c r="K142" s="714">
        <f t="shared" si="89"/>
        <v>0</v>
      </c>
      <c r="L142" s="777"/>
      <c r="M142" s="776">
        <f t="shared" si="90"/>
        <v>0</v>
      </c>
      <c r="N142" s="776"/>
      <c r="O142" s="714">
        <f t="shared" si="91"/>
        <v>0</v>
      </c>
      <c r="P142" s="715"/>
      <c r="Q142" s="776">
        <f t="shared" si="92"/>
        <v>0</v>
      </c>
      <c r="R142" s="776"/>
      <c r="S142" s="714">
        <f t="shared" si="93"/>
        <v>0</v>
      </c>
      <c r="T142" s="715"/>
      <c r="U142" s="776">
        <f t="shared" si="94"/>
        <v>11</v>
      </c>
      <c r="V142" s="776"/>
      <c r="W142" s="778">
        <f t="shared" si="95"/>
        <v>44</v>
      </c>
      <c r="X142" s="778"/>
      <c r="Y142" s="785">
        <f t="shared" si="96"/>
        <v>0</v>
      </c>
      <c r="Z142" s="775"/>
      <c r="AA142" s="714">
        <f t="shared" si="97"/>
        <v>0</v>
      </c>
      <c r="AB142" s="782"/>
      <c r="AC142" s="784">
        <f t="shared" si="98"/>
        <v>0</v>
      </c>
      <c r="AD142" s="784"/>
      <c r="AE142" s="784"/>
      <c r="AF142" s="784"/>
      <c r="AG142" s="784"/>
      <c r="AH142" s="778">
        <f t="shared" si="99"/>
        <v>0</v>
      </c>
      <c r="AI142" s="714"/>
      <c r="AJ142" s="712">
        <f t="shared" si="84"/>
        <v>0</v>
      </c>
      <c r="AK142" s="713"/>
      <c r="AL142" s="714">
        <f t="shared" si="85"/>
        <v>0</v>
      </c>
      <c r="AM142" s="715"/>
      <c r="AN142" s="767">
        <f t="shared" si="86"/>
        <v>11</v>
      </c>
      <c r="AO142" s="768"/>
      <c r="AP142" s="769">
        <f t="shared" si="87"/>
        <v>44</v>
      </c>
      <c r="AQ142" s="769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618" t="s">
        <v>24</v>
      </c>
      <c r="D143" s="618"/>
      <c r="E143" s="618"/>
      <c r="F143" s="618"/>
      <c r="G143" s="618"/>
      <c r="H143" s="725"/>
      <c r="I143" s="783">
        <f t="shared" si="88"/>
        <v>1</v>
      </c>
      <c r="J143" s="776"/>
      <c r="K143" s="714">
        <f t="shared" si="89"/>
        <v>6</v>
      </c>
      <c r="L143" s="777"/>
      <c r="M143" s="776">
        <f t="shared" si="90"/>
        <v>1</v>
      </c>
      <c r="N143" s="776"/>
      <c r="O143" s="714">
        <f t="shared" si="91"/>
        <v>8.5</v>
      </c>
      <c r="P143" s="715"/>
      <c r="Q143" s="776">
        <f t="shared" si="92"/>
        <v>1</v>
      </c>
      <c r="R143" s="776"/>
      <c r="S143" s="714">
        <f t="shared" si="93"/>
        <v>8.5</v>
      </c>
      <c r="T143" s="715"/>
      <c r="U143" s="776">
        <f t="shared" si="94"/>
        <v>3</v>
      </c>
      <c r="V143" s="776"/>
      <c r="W143" s="778">
        <f t="shared" si="95"/>
        <v>25.5</v>
      </c>
      <c r="X143" s="778"/>
      <c r="Y143" s="785">
        <f t="shared" si="96"/>
        <v>1</v>
      </c>
      <c r="Z143" s="775"/>
      <c r="AA143" s="714">
        <f t="shared" si="97"/>
        <v>8.5</v>
      </c>
      <c r="AB143" s="782"/>
      <c r="AC143" s="784">
        <f t="shared" si="98"/>
        <v>17</v>
      </c>
      <c r="AD143" s="784"/>
      <c r="AE143" s="784"/>
      <c r="AF143" s="784"/>
      <c r="AG143" s="784"/>
      <c r="AH143" s="778">
        <f t="shared" si="99"/>
        <v>109.5</v>
      </c>
      <c r="AI143" s="714"/>
      <c r="AJ143" s="712">
        <f t="shared" si="84"/>
        <v>0</v>
      </c>
      <c r="AK143" s="713"/>
      <c r="AL143" s="714">
        <f t="shared" si="85"/>
        <v>0</v>
      </c>
      <c r="AM143" s="715"/>
      <c r="AN143" s="767">
        <f t="shared" si="86"/>
        <v>24</v>
      </c>
      <c r="AO143" s="768"/>
      <c r="AP143" s="769">
        <f t="shared" si="87"/>
        <v>166.5</v>
      </c>
      <c r="AQ143" s="769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618" t="s">
        <v>25</v>
      </c>
      <c r="D144" s="618"/>
      <c r="E144" s="618"/>
      <c r="F144" s="618"/>
      <c r="G144" s="618"/>
      <c r="H144" s="725"/>
      <c r="I144" s="783">
        <f t="shared" si="88"/>
        <v>0</v>
      </c>
      <c r="J144" s="776"/>
      <c r="K144" s="714">
        <f t="shared" si="89"/>
        <v>0</v>
      </c>
      <c r="L144" s="777"/>
      <c r="M144" s="776">
        <f t="shared" si="90"/>
        <v>0</v>
      </c>
      <c r="N144" s="776"/>
      <c r="O144" s="714">
        <f t="shared" si="91"/>
        <v>0</v>
      </c>
      <c r="P144" s="715"/>
      <c r="Q144" s="776">
        <f t="shared" si="92"/>
        <v>0</v>
      </c>
      <c r="R144" s="776"/>
      <c r="S144" s="714">
        <f t="shared" si="93"/>
        <v>0</v>
      </c>
      <c r="T144" s="715"/>
      <c r="U144" s="776">
        <f t="shared" si="94"/>
        <v>2</v>
      </c>
      <c r="V144" s="776"/>
      <c r="W144" s="778">
        <f t="shared" si="95"/>
        <v>52</v>
      </c>
      <c r="X144" s="778"/>
      <c r="Y144" s="785">
        <f t="shared" si="96"/>
        <v>0</v>
      </c>
      <c r="Z144" s="775"/>
      <c r="AA144" s="714">
        <f t="shared" si="97"/>
        <v>0</v>
      </c>
      <c r="AB144" s="782"/>
      <c r="AC144" s="784">
        <f t="shared" si="98"/>
        <v>0</v>
      </c>
      <c r="AD144" s="784"/>
      <c r="AE144" s="784"/>
      <c r="AF144" s="784"/>
      <c r="AG144" s="784"/>
      <c r="AH144" s="778">
        <f t="shared" si="99"/>
        <v>0</v>
      </c>
      <c r="AI144" s="714"/>
      <c r="AJ144" s="712">
        <f t="shared" si="84"/>
        <v>0</v>
      </c>
      <c r="AK144" s="713"/>
      <c r="AL144" s="714">
        <f t="shared" si="85"/>
        <v>0</v>
      </c>
      <c r="AM144" s="715"/>
      <c r="AN144" s="767">
        <f t="shared" si="86"/>
        <v>2</v>
      </c>
      <c r="AO144" s="768"/>
      <c r="AP144" s="769">
        <f t="shared" si="87"/>
        <v>52</v>
      </c>
      <c r="AQ144" s="769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618" t="s">
        <v>26</v>
      </c>
      <c r="D145" s="618"/>
      <c r="E145" s="618"/>
      <c r="F145" s="618"/>
      <c r="G145" s="618"/>
      <c r="H145" s="725"/>
      <c r="I145" s="783">
        <f t="shared" si="88"/>
        <v>0</v>
      </c>
      <c r="J145" s="776"/>
      <c r="K145" s="714">
        <f t="shared" si="89"/>
        <v>0</v>
      </c>
      <c r="L145" s="777"/>
      <c r="M145" s="776">
        <f t="shared" si="90"/>
        <v>0</v>
      </c>
      <c r="N145" s="776"/>
      <c r="O145" s="714">
        <f t="shared" si="91"/>
        <v>0</v>
      </c>
      <c r="P145" s="715"/>
      <c r="Q145" s="776">
        <f t="shared" si="92"/>
        <v>0</v>
      </c>
      <c r="R145" s="776"/>
      <c r="S145" s="714">
        <f t="shared" si="93"/>
        <v>0</v>
      </c>
      <c r="T145" s="715"/>
      <c r="U145" s="776">
        <f t="shared" si="94"/>
        <v>1</v>
      </c>
      <c r="V145" s="776"/>
      <c r="W145" s="778">
        <f t="shared" si="95"/>
        <v>40</v>
      </c>
      <c r="X145" s="778"/>
      <c r="Y145" s="785">
        <f t="shared" si="96"/>
        <v>0</v>
      </c>
      <c r="Z145" s="775"/>
      <c r="AA145" s="714">
        <f t="shared" si="97"/>
        <v>0</v>
      </c>
      <c r="AB145" s="782"/>
      <c r="AC145" s="784">
        <f t="shared" si="98"/>
        <v>1</v>
      </c>
      <c r="AD145" s="784"/>
      <c r="AE145" s="784"/>
      <c r="AF145" s="784"/>
      <c r="AG145" s="784"/>
      <c r="AH145" s="778">
        <f t="shared" si="99"/>
        <v>40</v>
      </c>
      <c r="AI145" s="714"/>
      <c r="AJ145" s="712">
        <f t="shared" si="84"/>
        <v>0</v>
      </c>
      <c r="AK145" s="713"/>
      <c r="AL145" s="714">
        <f t="shared" si="85"/>
        <v>0</v>
      </c>
      <c r="AM145" s="715"/>
      <c r="AN145" s="767">
        <f t="shared" si="86"/>
        <v>2</v>
      </c>
      <c r="AO145" s="768"/>
      <c r="AP145" s="769">
        <f t="shared" si="87"/>
        <v>80</v>
      </c>
      <c r="AQ145" s="769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618" t="s">
        <v>27</v>
      </c>
      <c r="D146" s="618"/>
      <c r="E146" s="618"/>
      <c r="F146" s="618"/>
      <c r="G146" s="618"/>
      <c r="H146" s="725"/>
      <c r="I146" s="783">
        <f t="shared" si="88"/>
        <v>1</v>
      </c>
      <c r="J146" s="776"/>
      <c r="K146" s="714">
        <f t="shared" si="89"/>
        <v>120</v>
      </c>
      <c r="L146" s="777"/>
      <c r="M146" s="776">
        <f t="shared" si="90"/>
        <v>2</v>
      </c>
      <c r="N146" s="776"/>
      <c r="O146" s="714">
        <f t="shared" si="91"/>
        <v>270</v>
      </c>
      <c r="P146" s="715"/>
      <c r="Q146" s="776">
        <f t="shared" si="92"/>
        <v>0</v>
      </c>
      <c r="R146" s="776"/>
      <c r="S146" s="714">
        <f t="shared" si="93"/>
        <v>0</v>
      </c>
      <c r="T146" s="715"/>
      <c r="U146" s="776">
        <f t="shared" si="94"/>
        <v>6</v>
      </c>
      <c r="V146" s="776"/>
      <c r="W146" s="778">
        <f t="shared" si="95"/>
        <v>810</v>
      </c>
      <c r="X146" s="778"/>
      <c r="Y146" s="785">
        <f t="shared" si="96"/>
        <v>2</v>
      </c>
      <c r="Z146" s="775"/>
      <c r="AA146" s="714">
        <f t="shared" si="97"/>
        <v>270</v>
      </c>
      <c r="AB146" s="782"/>
      <c r="AC146" s="784">
        <f t="shared" si="98"/>
        <v>12</v>
      </c>
      <c r="AD146" s="784"/>
      <c r="AE146" s="784"/>
      <c r="AF146" s="784"/>
      <c r="AG146" s="784"/>
      <c r="AH146" s="778">
        <f t="shared" si="99"/>
        <v>1590</v>
      </c>
      <c r="AI146" s="714"/>
      <c r="AJ146" s="712">
        <f t="shared" si="84"/>
        <v>11</v>
      </c>
      <c r="AK146" s="713"/>
      <c r="AL146" s="714">
        <f t="shared" si="85"/>
        <v>1430</v>
      </c>
      <c r="AM146" s="715"/>
      <c r="AN146" s="767">
        <f t="shared" si="86"/>
        <v>34</v>
      </c>
      <c r="AO146" s="768"/>
      <c r="AP146" s="769">
        <f t="shared" si="87"/>
        <v>4490</v>
      </c>
      <c r="AQ146" s="769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618" t="s">
        <v>28</v>
      </c>
      <c r="D147" s="618"/>
      <c r="E147" s="618"/>
      <c r="F147" s="618"/>
      <c r="G147" s="618"/>
      <c r="H147" s="725"/>
      <c r="I147" s="783">
        <f t="shared" si="88"/>
        <v>3</v>
      </c>
      <c r="J147" s="776"/>
      <c r="K147" s="714">
        <f t="shared" si="89"/>
        <v>84</v>
      </c>
      <c r="L147" s="777"/>
      <c r="M147" s="776">
        <f t="shared" si="90"/>
        <v>4</v>
      </c>
      <c r="N147" s="776"/>
      <c r="O147" s="714">
        <f t="shared" si="91"/>
        <v>140</v>
      </c>
      <c r="P147" s="715"/>
      <c r="Q147" s="776">
        <f t="shared" si="92"/>
        <v>3</v>
      </c>
      <c r="R147" s="776"/>
      <c r="S147" s="714">
        <f t="shared" si="93"/>
        <v>105</v>
      </c>
      <c r="T147" s="715"/>
      <c r="U147" s="776">
        <f t="shared" si="94"/>
        <v>0</v>
      </c>
      <c r="V147" s="776"/>
      <c r="W147" s="778">
        <f t="shared" si="95"/>
        <v>0</v>
      </c>
      <c r="X147" s="778"/>
      <c r="Y147" s="785">
        <f t="shared" si="96"/>
        <v>4</v>
      </c>
      <c r="Z147" s="775"/>
      <c r="AA147" s="714">
        <f t="shared" si="97"/>
        <v>140</v>
      </c>
      <c r="AB147" s="782"/>
      <c r="AC147" s="784">
        <f t="shared" si="98"/>
        <v>6</v>
      </c>
      <c r="AD147" s="784"/>
      <c r="AE147" s="784"/>
      <c r="AF147" s="784"/>
      <c r="AG147" s="784"/>
      <c r="AH147" s="778">
        <f t="shared" si="99"/>
        <v>210</v>
      </c>
      <c r="AI147" s="714"/>
      <c r="AJ147" s="712">
        <f t="shared" si="84"/>
        <v>4</v>
      </c>
      <c r="AK147" s="713"/>
      <c r="AL147" s="714">
        <f t="shared" si="85"/>
        <v>120</v>
      </c>
      <c r="AM147" s="715"/>
      <c r="AN147" s="767">
        <f t="shared" si="86"/>
        <v>24</v>
      </c>
      <c r="AO147" s="768"/>
      <c r="AP147" s="769">
        <f t="shared" si="87"/>
        <v>799</v>
      </c>
      <c r="AQ147" s="769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618" t="s">
        <v>29</v>
      </c>
      <c r="D148" s="618"/>
      <c r="E148" s="618"/>
      <c r="F148" s="618"/>
      <c r="G148" s="618"/>
      <c r="H148" s="725"/>
      <c r="I148" s="783">
        <f t="shared" si="88"/>
        <v>0</v>
      </c>
      <c r="J148" s="776"/>
      <c r="K148" s="714">
        <f t="shared" si="89"/>
        <v>0</v>
      </c>
      <c r="L148" s="777"/>
      <c r="M148" s="776">
        <f t="shared" si="90"/>
        <v>0</v>
      </c>
      <c r="N148" s="776"/>
      <c r="O148" s="714">
        <f t="shared" si="91"/>
        <v>0</v>
      </c>
      <c r="P148" s="715"/>
      <c r="Q148" s="776">
        <f t="shared" si="92"/>
        <v>1</v>
      </c>
      <c r="R148" s="776"/>
      <c r="S148" s="714">
        <f t="shared" si="93"/>
        <v>135</v>
      </c>
      <c r="T148" s="715"/>
      <c r="U148" s="776">
        <f t="shared" si="94"/>
        <v>1</v>
      </c>
      <c r="V148" s="776"/>
      <c r="W148" s="778">
        <f t="shared" si="95"/>
        <v>135</v>
      </c>
      <c r="X148" s="778"/>
      <c r="Y148" s="785">
        <f t="shared" si="96"/>
        <v>6</v>
      </c>
      <c r="Z148" s="775"/>
      <c r="AA148" s="714">
        <f t="shared" si="97"/>
        <v>810</v>
      </c>
      <c r="AB148" s="782"/>
      <c r="AC148" s="784">
        <f t="shared" si="98"/>
        <v>13</v>
      </c>
      <c r="AD148" s="784"/>
      <c r="AE148" s="784"/>
      <c r="AF148" s="784"/>
      <c r="AG148" s="784"/>
      <c r="AH148" s="778">
        <f t="shared" si="99"/>
        <v>1730</v>
      </c>
      <c r="AI148" s="714"/>
      <c r="AJ148" s="712">
        <f t="shared" si="84"/>
        <v>5</v>
      </c>
      <c r="AK148" s="713"/>
      <c r="AL148" s="714">
        <f t="shared" si="85"/>
        <v>650</v>
      </c>
      <c r="AM148" s="715"/>
      <c r="AN148" s="767">
        <f t="shared" si="86"/>
        <v>26</v>
      </c>
      <c r="AO148" s="768"/>
      <c r="AP148" s="769">
        <f t="shared" si="87"/>
        <v>3460</v>
      </c>
      <c r="AQ148" s="769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618" t="s">
        <v>161</v>
      </c>
      <c r="D149" s="618"/>
      <c r="E149" s="618"/>
      <c r="F149" s="618"/>
      <c r="G149" s="618"/>
      <c r="H149" s="725"/>
      <c r="I149" s="783">
        <f t="shared" si="88"/>
        <v>0</v>
      </c>
      <c r="J149" s="776"/>
      <c r="K149" s="714">
        <f t="shared" si="89"/>
        <v>0</v>
      </c>
      <c r="L149" s="777"/>
      <c r="M149" s="776">
        <f t="shared" si="90"/>
        <v>0</v>
      </c>
      <c r="N149" s="776"/>
      <c r="O149" s="714">
        <f t="shared" si="91"/>
        <v>0</v>
      </c>
      <c r="P149" s="715"/>
      <c r="Q149" s="776">
        <f t="shared" si="92"/>
        <v>0</v>
      </c>
      <c r="R149" s="776"/>
      <c r="S149" s="714">
        <f t="shared" si="93"/>
        <v>0</v>
      </c>
      <c r="T149" s="715"/>
      <c r="U149" s="776">
        <f t="shared" si="94"/>
        <v>0</v>
      </c>
      <c r="V149" s="776"/>
      <c r="W149" s="778">
        <f t="shared" si="95"/>
        <v>0</v>
      </c>
      <c r="X149" s="778"/>
      <c r="Y149" s="785">
        <f t="shared" si="96"/>
        <v>2</v>
      </c>
      <c r="Z149" s="775"/>
      <c r="AA149" s="714">
        <f t="shared" si="97"/>
        <v>70</v>
      </c>
      <c r="AB149" s="782"/>
      <c r="AC149" s="784">
        <f t="shared" si="98"/>
        <v>6</v>
      </c>
      <c r="AD149" s="784"/>
      <c r="AE149" s="784"/>
      <c r="AF149" s="784"/>
      <c r="AG149" s="784"/>
      <c r="AH149" s="778">
        <f t="shared" si="99"/>
        <v>210</v>
      </c>
      <c r="AI149" s="714"/>
      <c r="AJ149" s="712">
        <f t="shared" si="84"/>
        <v>3</v>
      </c>
      <c r="AK149" s="713"/>
      <c r="AL149" s="714">
        <f t="shared" si="85"/>
        <v>90</v>
      </c>
      <c r="AM149" s="715"/>
      <c r="AN149" s="767">
        <f t="shared" si="86"/>
        <v>11</v>
      </c>
      <c r="AO149" s="768"/>
      <c r="AP149" s="769">
        <f t="shared" si="87"/>
        <v>370</v>
      </c>
      <c r="AQ149" s="769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618" t="s">
        <v>30</v>
      </c>
      <c r="D150" s="618"/>
      <c r="E150" s="618"/>
      <c r="F150" s="618"/>
      <c r="G150" s="618"/>
      <c r="H150" s="725"/>
      <c r="I150" s="783">
        <f t="shared" si="88"/>
        <v>0</v>
      </c>
      <c r="J150" s="776"/>
      <c r="K150" s="714">
        <f t="shared" si="89"/>
        <v>0</v>
      </c>
      <c r="L150" s="777"/>
      <c r="M150" s="776">
        <f t="shared" si="90"/>
        <v>6</v>
      </c>
      <c r="N150" s="776"/>
      <c r="O150" s="714">
        <f t="shared" si="91"/>
        <v>810</v>
      </c>
      <c r="P150" s="715"/>
      <c r="Q150" s="776">
        <f t="shared" si="92"/>
        <v>0</v>
      </c>
      <c r="R150" s="776"/>
      <c r="S150" s="714">
        <f t="shared" si="93"/>
        <v>0</v>
      </c>
      <c r="T150" s="715"/>
      <c r="U150" s="776">
        <f t="shared" si="94"/>
        <v>0</v>
      </c>
      <c r="V150" s="776"/>
      <c r="W150" s="778">
        <f t="shared" si="95"/>
        <v>0</v>
      </c>
      <c r="X150" s="778"/>
      <c r="Y150" s="785">
        <f t="shared" si="96"/>
        <v>3</v>
      </c>
      <c r="Z150" s="775"/>
      <c r="AA150" s="714">
        <f t="shared" si="97"/>
        <v>405</v>
      </c>
      <c r="AB150" s="782"/>
      <c r="AC150" s="784">
        <f t="shared" si="98"/>
        <v>5</v>
      </c>
      <c r="AD150" s="784"/>
      <c r="AE150" s="784"/>
      <c r="AF150" s="784"/>
      <c r="AG150" s="784"/>
      <c r="AH150" s="778">
        <f t="shared" si="99"/>
        <v>660</v>
      </c>
      <c r="AI150" s="714"/>
      <c r="AJ150" s="712">
        <f t="shared" si="84"/>
        <v>2</v>
      </c>
      <c r="AK150" s="713"/>
      <c r="AL150" s="714">
        <f t="shared" si="85"/>
        <v>260</v>
      </c>
      <c r="AM150" s="715"/>
      <c r="AN150" s="767">
        <f t="shared" si="86"/>
        <v>16</v>
      </c>
      <c r="AO150" s="768"/>
      <c r="AP150" s="769">
        <f t="shared" si="87"/>
        <v>2135</v>
      </c>
      <c r="AQ150" s="769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618" t="s">
        <v>31</v>
      </c>
      <c r="D151" s="618"/>
      <c r="E151" s="618"/>
      <c r="F151" s="618"/>
      <c r="G151" s="618"/>
      <c r="H151" s="725"/>
      <c r="I151" s="783">
        <f t="shared" si="88"/>
        <v>1</v>
      </c>
      <c r="J151" s="776"/>
      <c r="K151" s="714">
        <f t="shared" si="89"/>
        <v>35</v>
      </c>
      <c r="L151" s="777"/>
      <c r="M151" s="776">
        <f t="shared" si="90"/>
        <v>3</v>
      </c>
      <c r="N151" s="776"/>
      <c r="O151" s="714">
        <f t="shared" si="91"/>
        <v>105</v>
      </c>
      <c r="P151" s="715"/>
      <c r="Q151" s="776">
        <f t="shared" si="92"/>
        <v>0</v>
      </c>
      <c r="R151" s="776"/>
      <c r="S151" s="714">
        <f t="shared" si="93"/>
        <v>0</v>
      </c>
      <c r="T151" s="715"/>
      <c r="U151" s="776">
        <f t="shared" si="94"/>
        <v>0</v>
      </c>
      <c r="V151" s="776"/>
      <c r="W151" s="778">
        <f t="shared" si="95"/>
        <v>0</v>
      </c>
      <c r="X151" s="778"/>
      <c r="Y151" s="785">
        <f t="shared" si="96"/>
        <v>0</v>
      </c>
      <c r="Z151" s="775"/>
      <c r="AA151" s="714">
        <f t="shared" si="97"/>
        <v>0</v>
      </c>
      <c r="AB151" s="782"/>
      <c r="AC151" s="784">
        <f t="shared" si="98"/>
        <v>4</v>
      </c>
      <c r="AD151" s="784"/>
      <c r="AE151" s="784"/>
      <c r="AF151" s="784"/>
      <c r="AG151" s="784"/>
      <c r="AH151" s="778">
        <f t="shared" si="99"/>
        <v>140</v>
      </c>
      <c r="AI151" s="714"/>
      <c r="AJ151" s="712">
        <f t="shared" si="84"/>
        <v>0</v>
      </c>
      <c r="AK151" s="713"/>
      <c r="AL151" s="714">
        <f t="shared" si="85"/>
        <v>0</v>
      </c>
      <c r="AM151" s="715"/>
      <c r="AN151" s="767">
        <f t="shared" si="86"/>
        <v>8</v>
      </c>
      <c r="AO151" s="768"/>
      <c r="AP151" s="769">
        <f t="shared" si="87"/>
        <v>280</v>
      </c>
      <c r="AQ151" s="769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618" t="s">
        <v>32</v>
      </c>
      <c r="D152" s="618"/>
      <c r="E152" s="618"/>
      <c r="F152" s="618"/>
      <c r="G152" s="618"/>
      <c r="H152" s="725"/>
      <c r="I152" s="783">
        <f t="shared" si="88"/>
        <v>0</v>
      </c>
      <c r="J152" s="776"/>
      <c r="K152" s="714">
        <f t="shared" si="89"/>
        <v>0</v>
      </c>
      <c r="L152" s="777"/>
      <c r="M152" s="776">
        <f t="shared" si="90"/>
        <v>0</v>
      </c>
      <c r="N152" s="776"/>
      <c r="O152" s="714">
        <f t="shared" si="91"/>
        <v>0</v>
      </c>
      <c r="P152" s="715"/>
      <c r="Q152" s="776">
        <f t="shared" si="92"/>
        <v>0</v>
      </c>
      <c r="R152" s="776"/>
      <c r="S152" s="714">
        <f t="shared" si="93"/>
        <v>0</v>
      </c>
      <c r="T152" s="715"/>
      <c r="U152" s="776">
        <f t="shared" si="94"/>
        <v>10</v>
      </c>
      <c r="V152" s="776"/>
      <c r="W152" s="778">
        <f t="shared" si="95"/>
        <v>180</v>
      </c>
      <c r="X152" s="778"/>
      <c r="Y152" s="785">
        <f t="shared" si="96"/>
        <v>0</v>
      </c>
      <c r="Z152" s="775"/>
      <c r="AA152" s="714">
        <f t="shared" si="97"/>
        <v>0</v>
      </c>
      <c r="AB152" s="782"/>
      <c r="AC152" s="784">
        <f t="shared" si="98"/>
        <v>9</v>
      </c>
      <c r="AD152" s="784"/>
      <c r="AE152" s="784"/>
      <c r="AF152" s="784"/>
      <c r="AG152" s="784"/>
      <c r="AH152" s="778">
        <f t="shared" si="99"/>
        <v>160</v>
      </c>
      <c r="AI152" s="714"/>
      <c r="AJ152" s="712">
        <f t="shared" si="84"/>
        <v>1</v>
      </c>
      <c r="AK152" s="713"/>
      <c r="AL152" s="714">
        <f t="shared" si="85"/>
        <v>15</v>
      </c>
      <c r="AM152" s="715"/>
      <c r="AN152" s="767">
        <f t="shared" si="86"/>
        <v>20</v>
      </c>
      <c r="AO152" s="768"/>
      <c r="AP152" s="769">
        <f t="shared" si="87"/>
        <v>355</v>
      </c>
      <c r="AQ152" s="769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618" t="s">
        <v>33</v>
      </c>
      <c r="D153" s="618"/>
      <c r="E153" s="618"/>
      <c r="F153" s="618"/>
      <c r="G153" s="618"/>
      <c r="H153" s="725"/>
      <c r="I153" s="783">
        <f t="shared" si="88"/>
        <v>0</v>
      </c>
      <c r="J153" s="776"/>
      <c r="K153" s="714">
        <f t="shared" si="89"/>
        <v>0</v>
      </c>
      <c r="L153" s="777"/>
      <c r="M153" s="776">
        <f t="shared" si="90"/>
        <v>0</v>
      </c>
      <c r="N153" s="776"/>
      <c r="O153" s="714">
        <f t="shared" si="91"/>
        <v>0</v>
      </c>
      <c r="P153" s="715"/>
      <c r="Q153" s="776">
        <f t="shared" si="92"/>
        <v>0</v>
      </c>
      <c r="R153" s="776"/>
      <c r="S153" s="714">
        <f t="shared" si="93"/>
        <v>0</v>
      </c>
      <c r="T153" s="715"/>
      <c r="U153" s="776">
        <f t="shared" si="94"/>
        <v>10</v>
      </c>
      <c r="V153" s="776"/>
      <c r="W153" s="778">
        <f t="shared" si="95"/>
        <v>170</v>
      </c>
      <c r="X153" s="778"/>
      <c r="Y153" s="785">
        <f t="shared" si="96"/>
        <v>0</v>
      </c>
      <c r="Z153" s="775"/>
      <c r="AA153" s="714">
        <f t="shared" si="97"/>
        <v>0</v>
      </c>
      <c r="AB153" s="782"/>
      <c r="AC153" s="784">
        <f t="shared" si="98"/>
        <v>0</v>
      </c>
      <c r="AD153" s="784"/>
      <c r="AE153" s="784"/>
      <c r="AF153" s="784"/>
      <c r="AG153" s="784"/>
      <c r="AH153" s="778">
        <f t="shared" si="99"/>
        <v>0</v>
      </c>
      <c r="AI153" s="714"/>
      <c r="AJ153" s="712">
        <f t="shared" si="84"/>
        <v>0</v>
      </c>
      <c r="AK153" s="713"/>
      <c r="AL153" s="714">
        <f t="shared" si="85"/>
        <v>0</v>
      </c>
      <c r="AM153" s="715"/>
      <c r="AN153" s="767">
        <f t="shared" si="86"/>
        <v>10</v>
      </c>
      <c r="AO153" s="768"/>
      <c r="AP153" s="769">
        <f t="shared" si="87"/>
        <v>170</v>
      </c>
      <c r="AQ153" s="769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618" t="s">
        <v>34</v>
      </c>
      <c r="D154" s="618"/>
      <c r="E154" s="618"/>
      <c r="F154" s="618"/>
      <c r="G154" s="618"/>
      <c r="H154" s="725"/>
      <c r="I154" s="783">
        <f t="shared" si="88"/>
        <v>0</v>
      </c>
      <c r="J154" s="776"/>
      <c r="K154" s="714">
        <f t="shared" si="89"/>
        <v>0</v>
      </c>
      <c r="L154" s="777"/>
      <c r="M154" s="776">
        <f t="shared" si="90"/>
        <v>3</v>
      </c>
      <c r="N154" s="776"/>
      <c r="O154" s="714">
        <f t="shared" si="91"/>
        <v>51</v>
      </c>
      <c r="P154" s="715"/>
      <c r="Q154" s="776">
        <f t="shared" si="92"/>
        <v>0</v>
      </c>
      <c r="R154" s="776"/>
      <c r="S154" s="714">
        <f t="shared" si="93"/>
        <v>0</v>
      </c>
      <c r="T154" s="715"/>
      <c r="U154" s="776">
        <f t="shared" si="94"/>
        <v>7</v>
      </c>
      <c r="V154" s="776"/>
      <c r="W154" s="778">
        <f t="shared" si="95"/>
        <v>119</v>
      </c>
      <c r="X154" s="778"/>
      <c r="Y154" s="785">
        <f t="shared" si="96"/>
        <v>0</v>
      </c>
      <c r="Z154" s="775"/>
      <c r="AA154" s="714">
        <f t="shared" si="97"/>
        <v>0</v>
      </c>
      <c r="AB154" s="782"/>
      <c r="AC154" s="784">
        <f t="shared" si="98"/>
        <v>0</v>
      </c>
      <c r="AD154" s="784"/>
      <c r="AE154" s="784"/>
      <c r="AF154" s="784"/>
      <c r="AG154" s="784"/>
      <c r="AH154" s="778">
        <f t="shared" si="99"/>
        <v>0</v>
      </c>
      <c r="AI154" s="714"/>
      <c r="AJ154" s="712">
        <f t="shared" si="84"/>
        <v>0</v>
      </c>
      <c r="AK154" s="713"/>
      <c r="AL154" s="714">
        <f t="shared" si="85"/>
        <v>0</v>
      </c>
      <c r="AM154" s="715"/>
      <c r="AN154" s="767">
        <f t="shared" si="86"/>
        <v>10</v>
      </c>
      <c r="AO154" s="768"/>
      <c r="AP154" s="769">
        <f t="shared" si="87"/>
        <v>170</v>
      </c>
      <c r="AQ154" s="769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618" t="s">
        <v>35</v>
      </c>
      <c r="D155" s="618"/>
      <c r="E155" s="618"/>
      <c r="F155" s="618"/>
      <c r="G155" s="618"/>
      <c r="H155" s="725"/>
      <c r="I155" s="783">
        <f t="shared" si="88"/>
        <v>2</v>
      </c>
      <c r="J155" s="776"/>
      <c r="K155" s="714">
        <f t="shared" si="89"/>
        <v>14</v>
      </c>
      <c r="L155" s="777"/>
      <c r="M155" s="776">
        <f t="shared" si="90"/>
        <v>3</v>
      </c>
      <c r="N155" s="776"/>
      <c r="O155" s="714">
        <f t="shared" si="91"/>
        <v>21</v>
      </c>
      <c r="P155" s="715"/>
      <c r="Q155" s="776">
        <f t="shared" si="92"/>
        <v>0</v>
      </c>
      <c r="R155" s="776"/>
      <c r="S155" s="714">
        <f t="shared" si="93"/>
        <v>0</v>
      </c>
      <c r="T155" s="715"/>
      <c r="U155" s="776">
        <f t="shared" si="94"/>
        <v>5</v>
      </c>
      <c r="V155" s="776"/>
      <c r="W155" s="778">
        <f t="shared" si="95"/>
        <v>35</v>
      </c>
      <c r="X155" s="778"/>
      <c r="Y155" s="785">
        <f t="shared" si="96"/>
        <v>1</v>
      </c>
      <c r="Z155" s="775"/>
      <c r="AA155" s="714">
        <f t="shared" si="97"/>
        <v>7</v>
      </c>
      <c r="AB155" s="782"/>
      <c r="AC155" s="784">
        <f t="shared" si="98"/>
        <v>4</v>
      </c>
      <c r="AD155" s="784"/>
      <c r="AE155" s="784"/>
      <c r="AF155" s="784"/>
      <c r="AG155" s="784"/>
      <c r="AH155" s="778">
        <f t="shared" si="99"/>
        <v>28</v>
      </c>
      <c r="AI155" s="714"/>
      <c r="AJ155" s="712">
        <f t="shared" si="84"/>
        <v>0</v>
      </c>
      <c r="AK155" s="713"/>
      <c r="AL155" s="714">
        <f t="shared" si="85"/>
        <v>0</v>
      </c>
      <c r="AM155" s="715"/>
      <c r="AN155" s="767">
        <f t="shared" si="86"/>
        <v>15</v>
      </c>
      <c r="AO155" s="768"/>
      <c r="AP155" s="769">
        <f t="shared" si="87"/>
        <v>105</v>
      </c>
      <c r="AQ155" s="769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618" t="s">
        <v>36</v>
      </c>
      <c r="D156" s="618"/>
      <c r="E156" s="618"/>
      <c r="F156" s="618"/>
      <c r="G156" s="618"/>
      <c r="H156" s="725"/>
      <c r="I156" s="783">
        <f t="shared" si="88"/>
        <v>0</v>
      </c>
      <c r="J156" s="776"/>
      <c r="K156" s="714">
        <f t="shared" si="89"/>
        <v>0</v>
      </c>
      <c r="L156" s="777"/>
      <c r="M156" s="776">
        <f t="shared" si="90"/>
        <v>0</v>
      </c>
      <c r="N156" s="776"/>
      <c r="O156" s="714">
        <f t="shared" si="91"/>
        <v>0</v>
      </c>
      <c r="P156" s="715"/>
      <c r="Q156" s="776">
        <f t="shared" si="92"/>
        <v>0</v>
      </c>
      <c r="R156" s="776"/>
      <c r="S156" s="714">
        <f t="shared" si="93"/>
        <v>0</v>
      </c>
      <c r="T156" s="715"/>
      <c r="U156" s="776">
        <f t="shared" si="94"/>
        <v>22</v>
      </c>
      <c r="V156" s="776"/>
      <c r="W156" s="778">
        <f t="shared" si="95"/>
        <v>154</v>
      </c>
      <c r="X156" s="778"/>
      <c r="Y156" s="785">
        <f t="shared" si="96"/>
        <v>0</v>
      </c>
      <c r="Z156" s="775"/>
      <c r="AA156" s="714">
        <f t="shared" si="97"/>
        <v>0</v>
      </c>
      <c r="AB156" s="782"/>
      <c r="AC156" s="784">
        <f t="shared" si="98"/>
        <v>5</v>
      </c>
      <c r="AD156" s="784"/>
      <c r="AE156" s="784"/>
      <c r="AF156" s="784"/>
      <c r="AG156" s="784"/>
      <c r="AH156" s="778">
        <f t="shared" si="99"/>
        <v>35</v>
      </c>
      <c r="AI156" s="714"/>
      <c r="AJ156" s="712">
        <f t="shared" si="84"/>
        <v>1</v>
      </c>
      <c r="AK156" s="713"/>
      <c r="AL156" s="714">
        <f t="shared" si="85"/>
        <v>7</v>
      </c>
      <c r="AM156" s="715"/>
      <c r="AN156" s="767">
        <f t="shared" si="86"/>
        <v>28</v>
      </c>
      <c r="AO156" s="768"/>
      <c r="AP156" s="769">
        <f t="shared" si="87"/>
        <v>196</v>
      </c>
      <c r="AQ156" s="769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618" t="s">
        <v>37</v>
      </c>
      <c r="D157" s="618"/>
      <c r="E157" s="618"/>
      <c r="F157" s="618"/>
      <c r="G157" s="618"/>
      <c r="H157" s="725"/>
      <c r="I157" s="783">
        <f t="shared" si="88"/>
        <v>0</v>
      </c>
      <c r="J157" s="776"/>
      <c r="K157" s="714">
        <f t="shared" si="89"/>
        <v>0</v>
      </c>
      <c r="L157" s="777"/>
      <c r="M157" s="776">
        <f t="shared" si="90"/>
        <v>0</v>
      </c>
      <c r="N157" s="776"/>
      <c r="O157" s="714">
        <f t="shared" si="91"/>
        <v>0</v>
      </c>
      <c r="P157" s="715"/>
      <c r="Q157" s="776">
        <f t="shared" si="92"/>
        <v>0</v>
      </c>
      <c r="R157" s="776"/>
      <c r="S157" s="714">
        <f t="shared" si="93"/>
        <v>0</v>
      </c>
      <c r="T157" s="715"/>
      <c r="U157" s="776">
        <f t="shared" si="94"/>
        <v>10</v>
      </c>
      <c r="V157" s="776"/>
      <c r="W157" s="778">
        <f t="shared" si="95"/>
        <v>90</v>
      </c>
      <c r="X157" s="778"/>
      <c r="Y157" s="785">
        <f t="shared" si="96"/>
        <v>0</v>
      </c>
      <c r="Z157" s="775"/>
      <c r="AA157" s="714">
        <f t="shared" si="97"/>
        <v>0</v>
      </c>
      <c r="AB157" s="782"/>
      <c r="AC157" s="784">
        <f t="shared" si="98"/>
        <v>0</v>
      </c>
      <c r="AD157" s="784"/>
      <c r="AE157" s="784"/>
      <c r="AF157" s="784"/>
      <c r="AG157" s="784"/>
      <c r="AH157" s="778">
        <f t="shared" si="99"/>
        <v>0</v>
      </c>
      <c r="AI157" s="714"/>
      <c r="AJ157" s="712">
        <f t="shared" si="84"/>
        <v>0</v>
      </c>
      <c r="AK157" s="713"/>
      <c r="AL157" s="714">
        <f t="shared" si="85"/>
        <v>0</v>
      </c>
      <c r="AM157" s="715"/>
      <c r="AN157" s="767">
        <f t="shared" si="86"/>
        <v>10</v>
      </c>
      <c r="AO157" s="768"/>
      <c r="AP157" s="769">
        <f t="shared" si="87"/>
        <v>90</v>
      </c>
      <c r="AQ157" s="769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618" t="s">
        <v>38</v>
      </c>
      <c r="D158" s="618"/>
      <c r="E158" s="618"/>
      <c r="F158" s="618"/>
      <c r="G158" s="618"/>
      <c r="H158" s="725"/>
      <c r="I158" s="783">
        <f t="shared" si="88"/>
        <v>0</v>
      </c>
      <c r="J158" s="776"/>
      <c r="K158" s="714">
        <f t="shared" si="89"/>
        <v>0</v>
      </c>
      <c r="L158" s="777"/>
      <c r="M158" s="776">
        <f t="shared" si="90"/>
        <v>0</v>
      </c>
      <c r="N158" s="776"/>
      <c r="O158" s="714">
        <f t="shared" si="91"/>
        <v>0</v>
      </c>
      <c r="P158" s="715"/>
      <c r="Q158" s="776">
        <f t="shared" si="92"/>
        <v>1</v>
      </c>
      <c r="R158" s="776"/>
      <c r="S158" s="714">
        <f t="shared" si="93"/>
        <v>13</v>
      </c>
      <c r="T158" s="715"/>
      <c r="U158" s="776">
        <f t="shared" si="94"/>
        <v>8</v>
      </c>
      <c r="V158" s="776"/>
      <c r="W158" s="778">
        <f t="shared" si="95"/>
        <v>104</v>
      </c>
      <c r="X158" s="778"/>
      <c r="Y158" s="785">
        <f t="shared" si="96"/>
        <v>0</v>
      </c>
      <c r="Z158" s="775"/>
      <c r="AA158" s="714">
        <f t="shared" si="97"/>
        <v>0</v>
      </c>
      <c r="AB158" s="782"/>
      <c r="AC158" s="784">
        <f t="shared" si="98"/>
        <v>0</v>
      </c>
      <c r="AD158" s="784"/>
      <c r="AE158" s="784"/>
      <c r="AF158" s="784"/>
      <c r="AG158" s="784"/>
      <c r="AH158" s="778">
        <f t="shared" si="99"/>
        <v>0</v>
      </c>
      <c r="AI158" s="714"/>
      <c r="AJ158" s="712">
        <f t="shared" si="84"/>
        <v>1</v>
      </c>
      <c r="AK158" s="713"/>
      <c r="AL158" s="714">
        <f t="shared" si="85"/>
        <v>13</v>
      </c>
      <c r="AM158" s="715"/>
      <c r="AN158" s="767">
        <f t="shared" si="86"/>
        <v>10</v>
      </c>
      <c r="AO158" s="768"/>
      <c r="AP158" s="769">
        <f t="shared" si="87"/>
        <v>130</v>
      </c>
      <c r="AQ158" s="769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618" t="s">
        <v>39</v>
      </c>
      <c r="D159" s="618"/>
      <c r="E159" s="618"/>
      <c r="F159" s="618"/>
      <c r="G159" s="618"/>
      <c r="H159" s="725"/>
      <c r="I159" s="783">
        <f t="shared" si="88"/>
        <v>0</v>
      </c>
      <c r="J159" s="776"/>
      <c r="K159" s="714">
        <f t="shared" si="89"/>
        <v>0</v>
      </c>
      <c r="L159" s="777"/>
      <c r="M159" s="776">
        <f t="shared" si="90"/>
        <v>0</v>
      </c>
      <c r="N159" s="776"/>
      <c r="O159" s="714">
        <f t="shared" si="91"/>
        <v>0</v>
      </c>
      <c r="P159" s="715"/>
      <c r="Q159" s="776">
        <f t="shared" si="92"/>
        <v>0</v>
      </c>
      <c r="R159" s="776"/>
      <c r="S159" s="714">
        <f t="shared" si="93"/>
        <v>0</v>
      </c>
      <c r="T159" s="715"/>
      <c r="U159" s="776">
        <f t="shared" si="94"/>
        <v>9</v>
      </c>
      <c r="V159" s="776"/>
      <c r="W159" s="778">
        <f t="shared" si="95"/>
        <v>162</v>
      </c>
      <c r="X159" s="778"/>
      <c r="Y159" s="785">
        <f t="shared" si="96"/>
        <v>0</v>
      </c>
      <c r="Z159" s="775"/>
      <c r="AA159" s="714">
        <f t="shared" si="97"/>
        <v>0</v>
      </c>
      <c r="AB159" s="782"/>
      <c r="AC159" s="784">
        <f t="shared" si="98"/>
        <v>1</v>
      </c>
      <c r="AD159" s="784"/>
      <c r="AE159" s="784"/>
      <c r="AF159" s="784"/>
      <c r="AG159" s="784"/>
      <c r="AH159" s="778">
        <f t="shared" si="99"/>
        <v>18</v>
      </c>
      <c r="AI159" s="714"/>
      <c r="AJ159" s="712">
        <f t="shared" si="84"/>
        <v>0</v>
      </c>
      <c r="AK159" s="713"/>
      <c r="AL159" s="714">
        <f t="shared" si="85"/>
        <v>0</v>
      </c>
      <c r="AM159" s="715"/>
      <c r="AN159" s="767">
        <f t="shared" si="86"/>
        <v>10</v>
      </c>
      <c r="AO159" s="768"/>
      <c r="AP159" s="769">
        <f t="shared" si="87"/>
        <v>180</v>
      </c>
      <c r="AQ159" s="769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618" t="s">
        <v>48</v>
      </c>
      <c r="D160" s="618"/>
      <c r="E160" s="618"/>
      <c r="F160" s="618"/>
      <c r="G160" s="618"/>
      <c r="H160" s="725"/>
      <c r="I160" s="783">
        <f t="shared" si="88"/>
        <v>0</v>
      </c>
      <c r="J160" s="776"/>
      <c r="K160" s="714">
        <f t="shared" si="89"/>
        <v>0</v>
      </c>
      <c r="L160" s="777"/>
      <c r="M160" s="776">
        <f t="shared" si="90"/>
        <v>0</v>
      </c>
      <c r="N160" s="776"/>
      <c r="O160" s="714">
        <f t="shared" si="91"/>
        <v>0</v>
      </c>
      <c r="P160" s="715"/>
      <c r="Q160" s="776">
        <f t="shared" si="92"/>
        <v>0</v>
      </c>
      <c r="R160" s="776"/>
      <c r="S160" s="714">
        <f t="shared" si="93"/>
        <v>0</v>
      </c>
      <c r="T160" s="715"/>
      <c r="U160" s="776">
        <f t="shared" si="94"/>
        <v>1</v>
      </c>
      <c r="V160" s="776"/>
      <c r="W160" s="778">
        <f t="shared" si="95"/>
        <v>100</v>
      </c>
      <c r="X160" s="778"/>
      <c r="Y160" s="785">
        <f t="shared" si="96"/>
        <v>0</v>
      </c>
      <c r="Z160" s="775"/>
      <c r="AA160" s="714">
        <f t="shared" si="97"/>
        <v>0</v>
      </c>
      <c r="AB160" s="782"/>
      <c r="AC160" s="784">
        <f t="shared" si="98"/>
        <v>0</v>
      </c>
      <c r="AD160" s="784"/>
      <c r="AE160" s="784"/>
      <c r="AF160" s="784"/>
      <c r="AG160" s="784"/>
      <c r="AH160" s="778">
        <f t="shared" si="99"/>
        <v>0</v>
      </c>
      <c r="AI160" s="714"/>
      <c r="AJ160" s="712">
        <f t="shared" si="84"/>
        <v>0</v>
      </c>
      <c r="AK160" s="713"/>
      <c r="AL160" s="714">
        <f t="shared" si="85"/>
        <v>0</v>
      </c>
      <c r="AM160" s="715"/>
      <c r="AN160" s="767">
        <f t="shared" si="86"/>
        <v>1</v>
      </c>
      <c r="AO160" s="768"/>
      <c r="AP160" s="769">
        <f t="shared" si="87"/>
        <v>100</v>
      </c>
      <c r="AQ160" s="769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618" t="s">
        <v>40</v>
      </c>
      <c r="D161" s="618"/>
      <c r="E161" s="618"/>
      <c r="F161" s="618"/>
      <c r="G161" s="618"/>
      <c r="H161" s="725"/>
      <c r="I161" s="783">
        <f t="shared" si="88"/>
        <v>0</v>
      </c>
      <c r="J161" s="776"/>
      <c r="K161" s="714">
        <f t="shared" si="89"/>
        <v>0</v>
      </c>
      <c r="L161" s="777"/>
      <c r="M161" s="776">
        <f t="shared" si="90"/>
        <v>0</v>
      </c>
      <c r="N161" s="776"/>
      <c r="O161" s="714">
        <f t="shared" si="91"/>
        <v>0</v>
      </c>
      <c r="P161" s="715"/>
      <c r="Q161" s="776">
        <f t="shared" si="92"/>
        <v>0</v>
      </c>
      <c r="R161" s="776"/>
      <c r="S161" s="714">
        <f t="shared" si="93"/>
        <v>0</v>
      </c>
      <c r="T161" s="715"/>
      <c r="U161" s="776">
        <f t="shared" si="94"/>
        <v>1</v>
      </c>
      <c r="V161" s="776"/>
      <c r="W161" s="778">
        <f t="shared" si="95"/>
        <v>90</v>
      </c>
      <c r="X161" s="778"/>
      <c r="Y161" s="785">
        <f t="shared" si="96"/>
        <v>0</v>
      </c>
      <c r="Z161" s="775"/>
      <c r="AA161" s="714">
        <f t="shared" si="97"/>
        <v>0</v>
      </c>
      <c r="AB161" s="782"/>
      <c r="AC161" s="784">
        <f t="shared" si="98"/>
        <v>0</v>
      </c>
      <c r="AD161" s="784"/>
      <c r="AE161" s="784"/>
      <c r="AF161" s="784"/>
      <c r="AG161" s="784"/>
      <c r="AH161" s="778">
        <f t="shared" si="99"/>
        <v>0</v>
      </c>
      <c r="AI161" s="714"/>
      <c r="AJ161" s="712">
        <f t="shared" si="84"/>
        <v>0</v>
      </c>
      <c r="AK161" s="713"/>
      <c r="AL161" s="714">
        <f t="shared" si="85"/>
        <v>0</v>
      </c>
      <c r="AM161" s="715"/>
      <c r="AN161" s="767">
        <f t="shared" si="86"/>
        <v>1</v>
      </c>
      <c r="AO161" s="768"/>
      <c r="AP161" s="769">
        <f t="shared" si="87"/>
        <v>90</v>
      </c>
      <c r="AQ161" s="769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618" t="s">
        <v>41</v>
      </c>
      <c r="D162" s="618"/>
      <c r="E162" s="618"/>
      <c r="F162" s="618"/>
      <c r="G162" s="618"/>
      <c r="H162" s="725"/>
      <c r="I162" s="783">
        <f t="shared" si="88"/>
        <v>0</v>
      </c>
      <c r="J162" s="776"/>
      <c r="K162" s="714">
        <f t="shared" si="89"/>
        <v>0</v>
      </c>
      <c r="L162" s="777"/>
      <c r="M162" s="776">
        <f t="shared" si="90"/>
        <v>9</v>
      </c>
      <c r="N162" s="776"/>
      <c r="O162" s="714">
        <f t="shared" si="91"/>
        <v>54</v>
      </c>
      <c r="P162" s="715"/>
      <c r="Q162" s="776">
        <f t="shared" si="92"/>
        <v>0</v>
      </c>
      <c r="R162" s="776"/>
      <c r="S162" s="714">
        <f t="shared" si="93"/>
        <v>0</v>
      </c>
      <c r="T162" s="715"/>
      <c r="U162" s="776">
        <f t="shared" si="94"/>
        <v>12</v>
      </c>
      <c r="V162" s="776"/>
      <c r="W162" s="778">
        <f t="shared" si="95"/>
        <v>72</v>
      </c>
      <c r="X162" s="778"/>
      <c r="Y162" s="785">
        <f t="shared" si="96"/>
        <v>17</v>
      </c>
      <c r="Z162" s="775"/>
      <c r="AA162" s="714">
        <f t="shared" si="97"/>
        <v>126.9</v>
      </c>
      <c r="AB162" s="782"/>
      <c r="AC162" s="784">
        <f t="shared" si="98"/>
        <v>13</v>
      </c>
      <c r="AD162" s="784"/>
      <c r="AE162" s="784"/>
      <c r="AF162" s="784"/>
      <c r="AG162" s="784"/>
      <c r="AH162" s="778">
        <f t="shared" si="99"/>
        <v>117</v>
      </c>
      <c r="AI162" s="714"/>
      <c r="AJ162" s="712">
        <f t="shared" si="84"/>
        <v>0</v>
      </c>
      <c r="AK162" s="713"/>
      <c r="AL162" s="714">
        <f t="shared" si="85"/>
        <v>0</v>
      </c>
      <c r="AM162" s="715"/>
      <c r="AN162" s="767">
        <f t="shared" si="86"/>
        <v>51</v>
      </c>
      <c r="AO162" s="768"/>
      <c r="AP162" s="769">
        <f t="shared" si="87"/>
        <v>369.9</v>
      </c>
      <c r="AQ162" s="769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618" t="s">
        <v>42</v>
      </c>
      <c r="D163" s="618"/>
      <c r="E163" s="618"/>
      <c r="F163" s="618"/>
      <c r="G163" s="618"/>
      <c r="H163" s="725"/>
      <c r="I163" s="783">
        <f t="shared" si="88"/>
        <v>0</v>
      </c>
      <c r="J163" s="776"/>
      <c r="K163" s="714">
        <f t="shared" si="89"/>
        <v>0</v>
      </c>
      <c r="L163" s="777"/>
      <c r="M163" s="776">
        <f t="shared" si="90"/>
        <v>3</v>
      </c>
      <c r="N163" s="776"/>
      <c r="O163" s="714">
        <f t="shared" si="91"/>
        <v>18</v>
      </c>
      <c r="P163" s="715"/>
      <c r="Q163" s="776">
        <f t="shared" si="92"/>
        <v>0</v>
      </c>
      <c r="R163" s="776"/>
      <c r="S163" s="714">
        <f t="shared" si="93"/>
        <v>0</v>
      </c>
      <c r="T163" s="715"/>
      <c r="U163" s="776">
        <f t="shared" si="94"/>
        <v>6</v>
      </c>
      <c r="V163" s="776"/>
      <c r="W163" s="778">
        <f t="shared" si="95"/>
        <v>36</v>
      </c>
      <c r="X163" s="778"/>
      <c r="Y163" s="785">
        <f t="shared" si="96"/>
        <v>3</v>
      </c>
      <c r="Z163" s="775"/>
      <c r="AA163" s="714">
        <f t="shared" si="97"/>
        <v>17.100000000000001</v>
      </c>
      <c r="AB163" s="782"/>
      <c r="AC163" s="784">
        <f t="shared" si="98"/>
        <v>12</v>
      </c>
      <c r="AD163" s="784"/>
      <c r="AE163" s="784"/>
      <c r="AF163" s="784"/>
      <c r="AG163" s="784"/>
      <c r="AH163" s="778">
        <f t="shared" si="99"/>
        <v>108</v>
      </c>
      <c r="AI163" s="714"/>
      <c r="AJ163" s="712">
        <f t="shared" si="84"/>
        <v>0</v>
      </c>
      <c r="AK163" s="713"/>
      <c r="AL163" s="714">
        <f t="shared" si="85"/>
        <v>0</v>
      </c>
      <c r="AM163" s="715"/>
      <c r="AN163" s="767">
        <f t="shared" si="86"/>
        <v>24</v>
      </c>
      <c r="AO163" s="768"/>
      <c r="AP163" s="769">
        <f t="shared" si="87"/>
        <v>179.1</v>
      </c>
      <c r="AQ163" s="769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618" t="s">
        <v>45</v>
      </c>
      <c r="D164" s="618"/>
      <c r="E164" s="618"/>
      <c r="F164" s="618"/>
      <c r="G164" s="618"/>
      <c r="H164" s="725"/>
      <c r="I164" s="783">
        <f t="shared" si="88"/>
        <v>0</v>
      </c>
      <c r="J164" s="776"/>
      <c r="K164" s="714">
        <f t="shared" si="89"/>
        <v>0</v>
      </c>
      <c r="L164" s="777"/>
      <c r="M164" s="776">
        <f t="shared" si="90"/>
        <v>0</v>
      </c>
      <c r="N164" s="776"/>
      <c r="O164" s="714">
        <f t="shared" si="91"/>
        <v>0</v>
      </c>
      <c r="P164" s="715"/>
      <c r="Q164" s="776">
        <f t="shared" si="92"/>
        <v>0</v>
      </c>
      <c r="R164" s="776"/>
      <c r="S164" s="714">
        <f t="shared" si="93"/>
        <v>0</v>
      </c>
      <c r="T164" s="715"/>
      <c r="U164" s="776">
        <f t="shared" si="94"/>
        <v>3</v>
      </c>
      <c r="V164" s="776"/>
      <c r="W164" s="778">
        <f t="shared" si="95"/>
        <v>34.5</v>
      </c>
      <c r="X164" s="778"/>
      <c r="Y164" s="785">
        <f t="shared" si="96"/>
        <v>0</v>
      </c>
      <c r="Z164" s="775"/>
      <c r="AA164" s="714">
        <f t="shared" si="97"/>
        <v>0</v>
      </c>
      <c r="AB164" s="782"/>
      <c r="AC164" s="784">
        <f t="shared" si="98"/>
        <v>0</v>
      </c>
      <c r="AD164" s="784"/>
      <c r="AE164" s="784"/>
      <c r="AF164" s="784"/>
      <c r="AG164" s="784"/>
      <c r="AH164" s="778">
        <f t="shared" si="99"/>
        <v>0</v>
      </c>
      <c r="AI164" s="714"/>
      <c r="AJ164" s="712">
        <f t="shared" si="84"/>
        <v>0</v>
      </c>
      <c r="AK164" s="713"/>
      <c r="AL164" s="714">
        <f t="shared" si="85"/>
        <v>0</v>
      </c>
      <c r="AM164" s="715"/>
      <c r="AN164" s="767">
        <f t="shared" si="86"/>
        <v>3</v>
      </c>
      <c r="AO164" s="768"/>
      <c r="AP164" s="769">
        <f t="shared" si="87"/>
        <v>34.5</v>
      </c>
      <c r="AQ164" s="769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618" t="s">
        <v>163</v>
      </c>
      <c r="D165" s="618"/>
      <c r="E165" s="618"/>
      <c r="F165" s="618"/>
      <c r="G165" s="618"/>
      <c r="H165" s="725"/>
      <c r="I165" s="783">
        <f t="shared" si="88"/>
        <v>0</v>
      </c>
      <c r="J165" s="776"/>
      <c r="K165" s="714">
        <f t="shared" si="89"/>
        <v>0</v>
      </c>
      <c r="L165" s="777"/>
      <c r="M165" s="776">
        <f t="shared" si="90"/>
        <v>0</v>
      </c>
      <c r="N165" s="776"/>
      <c r="O165" s="714">
        <f t="shared" si="91"/>
        <v>0</v>
      </c>
      <c r="P165" s="715"/>
      <c r="Q165" s="776">
        <f t="shared" si="92"/>
        <v>0</v>
      </c>
      <c r="R165" s="776"/>
      <c r="S165" s="714">
        <f t="shared" si="93"/>
        <v>0</v>
      </c>
      <c r="T165" s="715"/>
      <c r="U165" s="776">
        <f t="shared" si="94"/>
        <v>6</v>
      </c>
      <c r="V165" s="776"/>
      <c r="W165" s="778">
        <f t="shared" si="95"/>
        <v>36</v>
      </c>
      <c r="X165" s="778"/>
      <c r="Y165" s="785">
        <f t="shared" si="96"/>
        <v>0</v>
      </c>
      <c r="Z165" s="775"/>
      <c r="AA165" s="714">
        <f t="shared" si="97"/>
        <v>0</v>
      </c>
      <c r="AB165" s="782"/>
      <c r="AC165" s="784">
        <f t="shared" si="98"/>
        <v>0</v>
      </c>
      <c r="AD165" s="784"/>
      <c r="AE165" s="784"/>
      <c r="AF165" s="784"/>
      <c r="AG165" s="784"/>
      <c r="AH165" s="778">
        <f t="shared" si="99"/>
        <v>0</v>
      </c>
      <c r="AI165" s="714"/>
      <c r="AJ165" s="712">
        <f t="shared" si="84"/>
        <v>0</v>
      </c>
      <c r="AK165" s="713"/>
      <c r="AL165" s="714">
        <f t="shared" si="85"/>
        <v>0</v>
      </c>
      <c r="AM165" s="715"/>
      <c r="AN165" s="767">
        <f t="shared" si="86"/>
        <v>6</v>
      </c>
      <c r="AO165" s="768"/>
      <c r="AP165" s="769">
        <f t="shared" si="87"/>
        <v>36</v>
      </c>
      <c r="AQ165" s="769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618" t="s">
        <v>43</v>
      </c>
      <c r="D166" s="618"/>
      <c r="E166" s="618"/>
      <c r="F166" s="618"/>
      <c r="G166" s="618"/>
      <c r="H166" s="725"/>
      <c r="I166" s="783">
        <f t="shared" si="88"/>
        <v>0</v>
      </c>
      <c r="J166" s="776"/>
      <c r="K166" s="714">
        <f t="shared" si="89"/>
        <v>0</v>
      </c>
      <c r="L166" s="777"/>
      <c r="M166" s="776">
        <f t="shared" si="90"/>
        <v>3</v>
      </c>
      <c r="N166" s="776"/>
      <c r="O166" s="714">
        <f t="shared" si="91"/>
        <v>18</v>
      </c>
      <c r="P166" s="715"/>
      <c r="Q166" s="776">
        <f t="shared" si="92"/>
        <v>0</v>
      </c>
      <c r="R166" s="776"/>
      <c r="S166" s="714">
        <f t="shared" si="93"/>
        <v>0</v>
      </c>
      <c r="T166" s="715"/>
      <c r="U166" s="776">
        <f t="shared" si="94"/>
        <v>2</v>
      </c>
      <c r="V166" s="776"/>
      <c r="W166" s="778">
        <f t="shared" si="95"/>
        <v>12</v>
      </c>
      <c r="X166" s="778"/>
      <c r="Y166" s="785">
        <f t="shared" si="96"/>
        <v>0</v>
      </c>
      <c r="Z166" s="775"/>
      <c r="AA166" s="714">
        <f t="shared" si="97"/>
        <v>0</v>
      </c>
      <c r="AB166" s="782"/>
      <c r="AC166" s="784">
        <f t="shared" si="98"/>
        <v>0</v>
      </c>
      <c r="AD166" s="784"/>
      <c r="AE166" s="784"/>
      <c r="AF166" s="784"/>
      <c r="AG166" s="784"/>
      <c r="AH166" s="778">
        <f t="shared" si="99"/>
        <v>0</v>
      </c>
      <c r="AI166" s="714"/>
      <c r="AJ166" s="712">
        <f t="shared" si="84"/>
        <v>0</v>
      </c>
      <c r="AK166" s="713"/>
      <c r="AL166" s="714">
        <f t="shared" si="85"/>
        <v>0</v>
      </c>
      <c r="AM166" s="715"/>
      <c r="AN166" s="767">
        <f t="shared" si="86"/>
        <v>5</v>
      </c>
      <c r="AO166" s="768"/>
      <c r="AP166" s="769">
        <f t="shared" si="87"/>
        <v>30</v>
      </c>
      <c r="AQ166" s="769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618" t="s">
        <v>46</v>
      </c>
      <c r="D167" s="618"/>
      <c r="E167" s="618"/>
      <c r="F167" s="618"/>
      <c r="G167" s="618"/>
      <c r="H167" s="725"/>
      <c r="I167" s="783">
        <f t="shared" si="88"/>
        <v>0</v>
      </c>
      <c r="J167" s="776"/>
      <c r="K167" s="714">
        <f t="shared" si="89"/>
        <v>0</v>
      </c>
      <c r="L167" s="777"/>
      <c r="M167" s="776">
        <f t="shared" si="90"/>
        <v>0</v>
      </c>
      <c r="N167" s="776"/>
      <c r="O167" s="714">
        <f t="shared" si="91"/>
        <v>0</v>
      </c>
      <c r="P167" s="715"/>
      <c r="Q167" s="776">
        <f t="shared" si="92"/>
        <v>0</v>
      </c>
      <c r="R167" s="776"/>
      <c r="S167" s="714">
        <f t="shared" si="93"/>
        <v>0</v>
      </c>
      <c r="T167" s="715"/>
      <c r="U167" s="776">
        <f t="shared" si="94"/>
        <v>3</v>
      </c>
      <c r="V167" s="776"/>
      <c r="W167" s="778">
        <f t="shared" si="95"/>
        <v>34.5</v>
      </c>
      <c r="X167" s="778"/>
      <c r="Y167" s="785">
        <f t="shared" si="96"/>
        <v>0</v>
      </c>
      <c r="Z167" s="775"/>
      <c r="AA167" s="714">
        <f t="shared" si="97"/>
        <v>0</v>
      </c>
      <c r="AB167" s="782"/>
      <c r="AC167" s="784">
        <f t="shared" si="98"/>
        <v>0</v>
      </c>
      <c r="AD167" s="784"/>
      <c r="AE167" s="784"/>
      <c r="AF167" s="784"/>
      <c r="AG167" s="784"/>
      <c r="AH167" s="778">
        <f t="shared" si="99"/>
        <v>0</v>
      </c>
      <c r="AI167" s="714"/>
      <c r="AJ167" s="712">
        <f t="shared" si="84"/>
        <v>0</v>
      </c>
      <c r="AK167" s="713"/>
      <c r="AL167" s="714">
        <f t="shared" si="85"/>
        <v>0</v>
      </c>
      <c r="AM167" s="715"/>
      <c r="AN167" s="767">
        <f t="shared" si="86"/>
        <v>3</v>
      </c>
      <c r="AO167" s="768"/>
      <c r="AP167" s="769">
        <f t="shared" si="87"/>
        <v>34.5</v>
      </c>
      <c r="AQ167" s="769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618" t="s">
        <v>44</v>
      </c>
      <c r="D168" s="618"/>
      <c r="E168" s="618"/>
      <c r="F168" s="618"/>
      <c r="G168" s="618"/>
      <c r="H168" s="725"/>
      <c r="I168" s="783">
        <f t="shared" si="88"/>
        <v>0</v>
      </c>
      <c r="J168" s="776"/>
      <c r="K168" s="714">
        <f t="shared" si="89"/>
        <v>0</v>
      </c>
      <c r="L168" s="777"/>
      <c r="M168" s="776">
        <f t="shared" si="90"/>
        <v>3</v>
      </c>
      <c r="N168" s="776"/>
      <c r="O168" s="714">
        <f t="shared" si="91"/>
        <v>18</v>
      </c>
      <c r="P168" s="715"/>
      <c r="Q168" s="776">
        <f t="shared" si="92"/>
        <v>0</v>
      </c>
      <c r="R168" s="776"/>
      <c r="S168" s="714">
        <f t="shared" si="93"/>
        <v>0</v>
      </c>
      <c r="T168" s="715"/>
      <c r="U168" s="776">
        <f t="shared" si="94"/>
        <v>3</v>
      </c>
      <c r="V168" s="776"/>
      <c r="W168" s="778">
        <f t="shared" si="95"/>
        <v>18</v>
      </c>
      <c r="X168" s="778"/>
      <c r="Y168" s="785">
        <f t="shared" si="96"/>
        <v>0</v>
      </c>
      <c r="Z168" s="775"/>
      <c r="AA168" s="714">
        <f t="shared" si="97"/>
        <v>0</v>
      </c>
      <c r="AB168" s="782"/>
      <c r="AC168" s="784">
        <f t="shared" si="98"/>
        <v>0</v>
      </c>
      <c r="AD168" s="784"/>
      <c r="AE168" s="784"/>
      <c r="AF168" s="784"/>
      <c r="AG168" s="784"/>
      <c r="AH168" s="778">
        <f t="shared" si="99"/>
        <v>0</v>
      </c>
      <c r="AI168" s="714"/>
      <c r="AJ168" s="712">
        <f t="shared" si="84"/>
        <v>0</v>
      </c>
      <c r="AK168" s="713"/>
      <c r="AL168" s="714">
        <f t="shared" si="85"/>
        <v>0</v>
      </c>
      <c r="AM168" s="715"/>
      <c r="AN168" s="767">
        <f t="shared" si="86"/>
        <v>6</v>
      </c>
      <c r="AO168" s="768"/>
      <c r="AP168" s="769">
        <f t="shared" si="87"/>
        <v>36</v>
      </c>
      <c r="AQ168" s="769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618" t="s">
        <v>162</v>
      </c>
      <c r="D169" s="618"/>
      <c r="E169" s="618"/>
      <c r="F169" s="618"/>
      <c r="G169" s="618"/>
      <c r="H169" s="725"/>
      <c r="I169" s="783">
        <f t="shared" si="88"/>
        <v>0</v>
      </c>
      <c r="J169" s="776"/>
      <c r="K169" s="714">
        <f t="shared" si="89"/>
        <v>0</v>
      </c>
      <c r="L169" s="777"/>
      <c r="M169" s="776">
        <f t="shared" si="90"/>
        <v>0</v>
      </c>
      <c r="N169" s="776"/>
      <c r="O169" s="714">
        <f t="shared" si="91"/>
        <v>0</v>
      </c>
      <c r="P169" s="715"/>
      <c r="Q169" s="776">
        <f t="shared" si="92"/>
        <v>0</v>
      </c>
      <c r="R169" s="776"/>
      <c r="S169" s="714">
        <f t="shared" si="93"/>
        <v>0</v>
      </c>
      <c r="T169" s="715"/>
      <c r="U169" s="776">
        <f t="shared" si="94"/>
        <v>6</v>
      </c>
      <c r="V169" s="776"/>
      <c r="W169" s="778">
        <f t="shared" si="95"/>
        <v>36</v>
      </c>
      <c r="X169" s="778"/>
      <c r="Y169" s="785">
        <f t="shared" si="96"/>
        <v>0</v>
      </c>
      <c r="Z169" s="775"/>
      <c r="AA169" s="714">
        <f t="shared" si="97"/>
        <v>0</v>
      </c>
      <c r="AB169" s="782"/>
      <c r="AC169" s="784">
        <f t="shared" si="98"/>
        <v>0</v>
      </c>
      <c r="AD169" s="784"/>
      <c r="AE169" s="784"/>
      <c r="AF169" s="784"/>
      <c r="AG169" s="784"/>
      <c r="AH169" s="778">
        <f t="shared" si="99"/>
        <v>0</v>
      </c>
      <c r="AI169" s="714"/>
      <c r="AJ169" s="712">
        <f t="shared" si="84"/>
        <v>0</v>
      </c>
      <c r="AK169" s="713"/>
      <c r="AL169" s="714">
        <f t="shared" si="85"/>
        <v>0</v>
      </c>
      <c r="AM169" s="715"/>
      <c r="AN169" s="767">
        <f t="shared" si="86"/>
        <v>6</v>
      </c>
      <c r="AO169" s="768"/>
      <c r="AP169" s="769">
        <f t="shared" si="87"/>
        <v>36</v>
      </c>
      <c r="AQ169" s="769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618" t="s">
        <v>47</v>
      </c>
      <c r="D170" s="618"/>
      <c r="E170" s="618"/>
      <c r="F170" s="618"/>
      <c r="G170" s="618"/>
      <c r="H170" s="725"/>
      <c r="I170" s="783">
        <f t="shared" si="88"/>
        <v>0</v>
      </c>
      <c r="J170" s="776"/>
      <c r="K170" s="714">
        <f t="shared" si="89"/>
        <v>0</v>
      </c>
      <c r="L170" s="777"/>
      <c r="M170" s="776">
        <f t="shared" si="90"/>
        <v>0</v>
      </c>
      <c r="N170" s="776"/>
      <c r="O170" s="714">
        <f t="shared" si="91"/>
        <v>0</v>
      </c>
      <c r="P170" s="715"/>
      <c r="Q170" s="776">
        <f t="shared" si="92"/>
        <v>0</v>
      </c>
      <c r="R170" s="776"/>
      <c r="S170" s="714">
        <f t="shared" si="93"/>
        <v>0</v>
      </c>
      <c r="T170" s="715"/>
      <c r="U170" s="776">
        <f t="shared" si="94"/>
        <v>3</v>
      </c>
      <c r="V170" s="776"/>
      <c r="W170" s="778">
        <f t="shared" si="95"/>
        <v>34.5</v>
      </c>
      <c r="X170" s="778"/>
      <c r="Y170" s="785">
        <f t="shared" si="96"/>
        <v>0</v>
      </c>
      <c r="Z170" s="775"/>
      <c r="AA170" s="714">
        <f t="shared" si="97"/>
        <v>0</v>
      </c>
      <c r="AB170" s="782"/>
      <c r="AC170" s="784">
        <f t="shared" si="98"/>
        <v>0</v>
      </c>
      <c r="AD170" s="784"/>
      <c r="AE170" s="784"/>
      <c r="AF170" s="784"/>
      <c r="AG170" s="784"/>
      <c r="AH170" s="778">
        <f t="shared" si="99"/>
        <v>0</v>
      </c>
      <c r="AI170" s="714"/>
      <c r="AJ170" s="712">
        <f t="shared" si="84"/>
        <v>0</v>
      </c>
      <c r="AK170" s="713"/>
      <c r="AL170" s="714">
        <f t="shared" si="85"/>
        <v>0</v>
      </c>
      <c r="AM170" s="715"/>
      <c r="AN170" s="767">
        <f t="shared" si="86"/>
        <v>3</v>
      </c>
      <c r="AO170" s="768"/>
      <c r="AP170" s="769">
        <f t="shared" si="87"/>
        <v>34.5</v>
      </c>
      <c r="AQ170" s="769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618" t="s">
        <v>58</v>
      </c>
      <c r="D171" s="618"/>
      <c r="E171" s="618"/>
      <c r="F171" s="618"/>
      <c r="G171" s="618"/>
      <c r="H171" s="725"/>
      <c r="I171" s="783">
        <f t="shared" si="88"/>
        <v>0</v>
      </c>
      <c r="J171" s="776"/>
      <c r="K171" s="714">
        <f t="shared" si="89"/>
        <v>0</v>
      </c>
      <c r="L171" s="777"/>
      <c r="M171" s="776">
        <f t="shared" si="90"/>
        <v>21</v>
      </c>
      <c r="N171" s="776"/>
      <c r="O171" s="714">
        <f t="shared" si="91"/>
        <v>315</v>
      </c>
      <c r="P171" s="715"/>
      <c r="Q171" s="776">
        <f t="shared" si="92"/>
        <v>25</v>
      </c>
      <c r="R171" s="776"/>
      <c r="S171" s="714">
        <f t="shared" si="93"/>
        <v>375</v>
      </c>
      <c r="T171" s="715"/>
      <c r="U171" s="776">
        <f t="shared" si="94"/>
        <v>1</v>
      </c>
      <c r="V171" s="776"/>
      <c r="W171" s="778">
        <f t="shared" si="95"/>
        <v>17</v>
      </c>
      <c r="X171" s="778"/>
      <c r="Y171" s="785">
        <f t="shared" si="96"/>
        <v>35</v>
      </c>
      <c r="Z171" s="775"/>
      <c r="AA171" s="714">
        <f t="shared" si="97"/>
        <v>577.5</v>
      </c>
      <c r="AB171" s="782"/>
      <c r="AC171" s="784">
        <f t="shared" si="98"/>
        <v>0</v>
      </c>
      <c r="AD171" s="784"/>
      <c r="AE171" s="784"/>
      <c r="AF171" s="784"/>
      <c r="AG171" s="784"/>
      <c r="AH171" s="778">
        <f t="shared" si="99"/>
        <v>0</v>
      </c>
      <c r="AI171" s="714"/>
      <c r="AJ171" s="712">
        <f t="shared" si="84"/>
        <v>10</v>
      </c>
      <c r="AK171" s="713"/>
      <c r="AL171" s="714">
        <f t="shared" si="85"/>
        <v>180</v>
      </c>
      <c r="AM171" s="715"/>
      <c r="AN171" s="767">
        <f t="shared" si="86"/>
        <v>92</v>
      </c>
      <c r="AO171" s="768"/>
      <c r="AP171" s="769">
        <f t="shared" si="87"/>
        <v>1464.5</v>
      </c>
      <c r="AQ171" s="769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618" t="s">
        <v>168</v>
      </c>
      <c r="D172" s="618"/>
      <c r="E172" s="618"/>
      <c r="F172" s="618"/>
      <c r="G172" s="618"/>
      <c r="H172" s="618"/>
      <c r="I172" s="775">
        <f>M72+Y72+AP72+BD72</f>
        <v>0</v>
      </c>
      <c r="J172" s="776"/>
      <c r="K172" s="714">
        <f>N72+Z72+AQ72+BE72</f>
        <v>0</v>
      </c>
      <c r="L172" s="777"/>
      <c r="M172" s="776">
        <f>BP72+CI72+DA72+DU72</f>
        <v>0</v>
      </c>
      <c r="N172" s="776"/>
      <c r="O172" s="714">
        <f>BQ72+CJ72+DB72+DV72</f>
        <v>0</v>
      </c>
      <c r="P172" s="715"/>
      <c r="Q172" s="776">
        <f>EO72+FT72</f>
        <v>0</v>
      </c>
      <c r="R172" s="776"/>
      <c r="S172" s="714">
        <f>EP72+FU72</f>
        <v>0</v>
      </c>
      <c r="T172" s="715"/>
      <c r="U172" s="776">
        <f t="shared" ref="U172:U190" si="100">GQ72+HL72+HW72+IM72</f>
        <v>0</v>
      </c>
      <c r="V172" s="776"/>
      <c r="W172" s="778">
        <f t="shared" ref="W172:W190" si="101">GR72+HM72+HX72+IN72</f>
        <v>0</v>
      </c>
      <c r="X172" s="778"/>
      <c r="Y172" s="785">
        <f t="shared" ref="Y172:Y190" si="102">IY72+KE72+KS72+LF72</f>
        <v>4</v>
      </c>
      <c r="Z172" s="775"/>
      <c r="AA172" s="714">
        <f t="shared" ref="AA172:AA190" si="103">IZ72+KF72+KT72+LG72</f>
        <v>72</v>
      </c>
      <c r="AB172" s="782"/>
      <c r="AC172" s="784">
        <f t="shared" ref="AC172:AC190" si="104">ME72+ND72</f>
        <v>0</v>
      </c>
      <c r="AD172" s="784"/>
      <c r="AE172" s="784"/>
      <c r="AF172" s="784"/>
      <c r="AG172" s="784"/>
      <c r="AH172" s="778">
        <f t="shared" ref="AH172:AH190" si="105">MF72+NE72</f>
        <v>0</v>
      </c>
      <c r="AI172" s="714"/>
      <c r="AJ172" s="712">
        <f t="shared" si="84"/>
        <v>5</v>
      </c>
      <c r="AK172" s="713"/>
      <c r="AL172" s="714">
        <f t="shared" si="85"/>
        <v>90</v>
      </c>
      <c r="AM172" s="715"/>
      <c r="AN172" s="767">
        <f t="shared" si="86"/>
        <v>9</v>
      </c>
      <c r="AO172" s="768"/>
      <c r="AP172" s="769">
        <f t="shared" si="87"/>
        <v>162</v>
      </c>
      <c r="AQ172" s="769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618" t="s">
        <v>261</v>
      </c>
      <c r="D173" s="618"/>
      <c r="E173" s="618"/>
      <c r="F173" s="618"/>
      <c r="G173" s="618"/>
      <c r="H173" s="618"/>
      <c r="I173" s="775">
        <f>M73+Y73+AP73+BD73</f>
        <v>0</v>
      </c>
      <c r="J173" s="776"/>
      <c r="K173" s="714">
        <f>N73+Z73+AQ73+BE73</f>
        <v>0</v>
      </c>
      <c r="L173" s="777"/>
      <c r="M173" s="776">
        <f>BP73+CI73+DA73+DU73</f>
        <v>0</v>
      </c>
      <c r="N173" s="776"/>
      <c r="O173" s="714">
        <f>BQ73+CJ73+DB73+DV73</f>
        <v>0</v>
      </c>
      <c r="P173" s="715"/>
      <c r="Q173" s="776">
        <f>EO73+FT73</f>
        <v>0</v>
      </c>
      <c r="R173" s="776"/>
      <c r="S173" s="714">
        <f>EP73+FU73</f>
        <v>0</v>
      </c>
      <c r="T173" s="715"/>
      <c r="U173" s="776">
        <f t="shared" si="100"/>
        <v>3</v>
      </c>
      <c r="V173" s="776"/>
      <c r="W173" s="778">
        <f t="shared" si="101"/>
        <v>225</v>
      </c>
      <c r="X173" s="778"/>
      <c r="Y173" s="785">
        <f t="shared" si="102"/>
        <v>0</v>
      </c>
      <c r="Z173" s="775"/>
      <c r="AA173" s="714">
        <f t="shared" si="103"/>
        <v>0</v>
      </c>
      <c r="AB173" s="782"/>
      <c r="AC173" s="784">
        <f t="shared" si="104"/>
        <v>0</v>
      </c>
      <c r="AD173" s="784"/>
      <c r="AE173" s="784"/>
      <c r="AF173" s="784"/>
      <c r="AG173" s="784"/>
      <c r="AH173" s="778">
        <f t="shared" si="105"/>
        <v>0</v>
      </c>
      <c r="AI173" s="714"/>
      <c r="AJ173" s="712">
        <f t="shared" ref="AJ173:AJ200" si="106">OC73</f>
        <v>0</v>
      </c>
      <c r="AK173" s="713"/>
      <c r="AL173" s="714">
        <f t="shared" ref="AL173:AL200" si="107">OD73</f>
        <v>0</v>
      </c>
      <c r="AM173" s="715"/>
      <c r="AN173" s="767">
        <f t="shared" ref="AN173:AN200" si="108">I173+M173+Q173+U173+Y173+AC173+AJ173</f>
        <v>3</v>
      </c>
      <c r="AO173" s="768"/>
      <c r="AP173" s="769">
        <f t="shared" ref="AP173:AP200" si="109">K173+O173+S173+W173+AA173+AH173+AL173</f>
        <v>225</v>
      </c>
      <c r="AQ173" s="769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618" t="s">
        <v>305</v>
      </c>
      <c r="D174" s="618"/>
      <c r="E174" s="618"/>
      <c r="F174" s="618"/>
      <c r="G174" s="618"/>
      <c r="H174" s="618"/>
      <c r="I174" s="775">
        <f>M74+Y74+AP74+BD74</f>
        <v>0</v>
      </c>
      <c r="J174" s="776"/>
      <c r="K174" s="714">
        <f>N74+Z74+AQ74+BE74</f>
        <v>0</v>
      </c>
      <c r="L174" s="777"/>
      <c r="M174" s="776">
        <f>BP74+CI74+DA74+DU74</f>
        <v>0</v>
      </c>
      <c r="N174" s="776"/>
      <c r="O174" s="714">
        <f>BQ74+CJ74+DB74+DV74</f>
        <v>0</v>
      </c>
      <c r="P174" s="715"/>
      <c r="Q174" s="776">
        <f>EO74+FT74</f>
        <v>0</v>
      </c>
      <c r="R174" s="776"/>
      <c r="S174" s="714">
        <f>EP74+FU74</f>
        <v>0</v>
      </c>
      <c r="T174" s="715"/>
      <c r="U174" s="776">
        <f t="shared" si="100"/>
        <v>0</v>
      </c>
      <c r="V174" s="776"/>
      <c r="W174" s="778">
        <f t="shared" si="101"/>
        <v>0</v>
      </c>
      <c r="X174" s="778"/>
      <c r="Y174" s="785">
        <f t="shared" si="102"/>
        <v>0</v>
      </c>
      <c r="Z174" s="775"/>
      <c r="AA174" s="714">
        <f t="shared" si="103"/>
        <v>0</v>
      </c>
      <c r="AB174" s="782"/>
      <c r="AC174" s="784">
        <f t="shared" si="104"/>
        <v>5</v>
      </c>
      <c r="AD174" s="784"/>
      <c r="AE174" s="784"/>
      <c r="AF174" s="784"/>
      <c r="AG174" s="784"/>
      <c r="AH174" s="778">
        <f t="shared" si="105"/>
        <v>205</v>
      </c>
      <c r="AI174" s="714"/>
      <c r="AJ174" s="712">
        <f t="shared" si="106"/>
        <v>11</v>
      </c>
      <c r="AK174" s="713"/>
      <c r="AL174" s="714">
        <f t="shared" si="107"/>
        <v>418</v>
      </c>
      <c r="AM174" s="715"/>
      <c r="AN174" s="767">
        <f t="shared" si="108"/>
        <v>16</v>
      </c>
      <c r="AO174" s="768"/>
      <c r="AP174" s="769">
        <f t="shared" si="109"/>
        <v>623</v>
      </c>
      <c r="AQ174" s="769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618" t="s">
        <v>308</v>
      </c>
      <c r="D175" s="618"/>
      <c r="E175" s="618"/>
      <c r="F175" s="618"/>
      <c r="G175" s="618"/>
      <c r="H175" s="618"/>
      <c r="I175" s="775">
        <f>M75+Y75+AP75+BD75</f>
        <v>0</v>
      </c>
      <c r="J175" s="776"/>
      <c r="K175" s="714">
        <f>N75+Z75+AQ75+BE75</f>
        <v>0</v>
      </c>
      <c r="L175" s="777"/>
      <c r="M175" s="776">
        <f>BP75+CI75+DA75+DU75</f>
        <v>0</v>
      </c>
      <c r="N175" s="776"/>
      <c r="O175" s="714">
        <f>BQ75+CJ75+DB75+DV75</f>
        <v>0</v>
      </c>
      <c r="P175" s="715"/>
      <c r="Q175" s="776">
        <f>EO75+FT75</f>
        <v>0</v>
      </c>
      <c r="R175" s="776"/>
      <c r="S175" s="714">
        <f>EP75+FU75</f>
        <v>0</v>
      </c>
      <c r="T175" s="715"/>
      <c r="U175" s="776">
        <f t="shared" si="100"/>
        <v>0</v>
      </c>
      <c r="V175" s="776"/>
      <c r="W175" s="778">
        <f t="shared" si="101"/>
        <v>0</v>
      </c>
      <c r="X175" s="778"/>
      <c r="Y175" s="785">
        <f t="shared" si="102"/>
        <v>26</v>
      </c>
      <c r="Z175" s="775"/>
      <c r="AA175" s="714">
        <f t="shared" si="103"/>
        <v>390</v>
      </c>
      <c r="AB175" s="782"/>
      <c r="AC175" s="784">
        <f t="shared" si="104"/>
        <v>28</v>
      </c>
      <c r="AD175" s="784"/>
      <c r="AE175" s="784"/>
      <c r="AF175" s="784"/>
      <c r="AG175" s="784"/>
      <c r="AH175" s="778">
        <f t="shared" si="105"/>
        <v>420</v>
      </c>
      <c r="AI175" s="714"/>
      <c r="AJ175" s="712">
        <f t="shared" si="106"/>
        <v>0</v>
      </c>
      <c r="AK175" s="713"/>
      <c r="AL175" s="714">
        <f t="shared" si="107"/>
        <v>0</v>
      </c>
      <c r="AM175" s="715"/>
      <c r="AN175" s="767">
        <f t="shared" si="108"/>
        <v>54</v>
      </c>
      <c r="AO175" s="768"/>
      <c r="AP175" s="769">
        <f t="shared" si="109"/>
        <v>810</v>
      </c>
      <c r="AQ175" s="769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618" t="s">
        <v>320</v>
      </c>
      <c r="D176" s="618"/>
      <c r="E176" s="618"/>
      <c r="F176" s="618"/>
      <c r="G176" s="618"/>
      <c r="H176" s="618"/>
      <c r="I176" s="775">
        <f t="shared" ref="I176:I190" si="110">M76+Y76+AP76+BD76</f>
        <v>0</v>
      </c>
      <c r="J176" s="776"/>
      <c r="K176" s="714">
        <f t="shared" ref="K176:K190" si="111">N76+Z76+AQ76+BE76</f>
        <v>0</v>
      </c>
      <c r="L176" s="777"/>
      <c r="M176" s="776">
        <f t="shared" ref="M176:M190" si="112">BP76+CI76+DA76+DU76</f>
        <v>0</v>
      </c>
      <c r="N176" s="776"/>
      <c r="O176" s="714">
        <f t="shared" ref="O176:O190" si="113">BQ76+CJ76+DB76+DV76</f>
        <v>0</v>
      </c>
      <c r="P176" s="715"/>
      <c r="Q176" s="776">
        <f t="shared" ref="Q176:Q190" si="114">EO76+FT76</f>
        <v>0</v>
      </c>
      <c r="R176" s="776"/>
      <c r="S176" s="714">
        <f t="shared" ref="S176:S190" si="115">EP76+FU76</f>
        <v>0</v>
      </c>
      <c r="T176" s="715"/>
      <c r="U176" s="776">
        <f t="shared" si="100"/>
        <v>0</v>
      </c>
      <c r="V176" s="776"/>
      <c r="W176" s="778">
        <f t="shared" si="101"/>
        <v>0</v>
      </c>
      <c r="X176" s="778"/>
      <c r="Y176" s="785">
        <f t="shared" si="102"/>
        <v>1</v>
      </c>
      <c r="Z176" s="775"/>
      <c r="AA176" s="714">
        <f t="shared" si="103"/>
        <v>9</v>
      </c>
      <c r="AB176" s="782"/>
      <c r="AC176" s="784">
        <f t="shared" si="104"/>
        <v>0</v>
      </c>
      <c r="AD176" s="784"/>
      <c r="AE176" s="784"/>
      <c r="AF176" s="784"/>
      <c r="AG176" s="784"/>
      <c r="AH176" s="778">
        <f t="shared" si="105"/>
        <v>0</v>
      </c>
      <c r="AI176" s="714"/>
      <c r="AJ176" s="712">
        <f t="shared" si="106"/>
        <v>0</v>
      </c>
      <c r="AK176" s="713"/>
      <c r="AL176" s="714">
        <f t="shared" si="107"/>
        <v>0</v>
      </c>
      <c r="AM176" s="715"/>
      <c r="AN176" s="767">
        <f t="shared" si="108"/>
        <v>1</v>
      </c>
      <c r="AO176" s="768"/>
      <c r="AP176" s="769">
        <f t="shared" si="109"/>
        <v>9</v>
      </c>
      <c r="AQ176" s="769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725" t="s">
        <v>321</v>
      </c>
      <c r="D177" s="726"/>
      <c r="E177" s="726"/>
      <c r="F177" s="726"/>
      <c r="G177" s="726"/>
      <c r="H177" s="727"/>
      <c r="I177" s="775">
        <f t="shared" si="110"/>
        <v>0</v>
      </c>
      <c r="J177" s="776"/>
      <c r="K177" s="714">
        <f t="shared" si="111"/>
        <v>0</v>
      </c>
      <c r="L177" s="777"/>
      <c r="M177" s="776">
        <f t="shared" si="112"/>
        <v>0</v>
      </c>
      <c r="N177" s="776"/>
      <c r="O177" s="714">
        <f t="shared" si="113"/>
        <v>0</v>
      </c>
      <c r="P177" s="715"/>
      <c r="Q177" s="776">
        <f t="shared" si="114"/>
        <v>0</v>
      </c>
      <c r="R177" s="776"/>
      <c r="S177" s="714">
        <f t="shared" si="115"/>
        <v>0</v>
      </c>
      <c r="T177" s="715"/>
      <c r="U177" s="776">
        <f t="shared" si="100"/>
        <v>0</v>
      </c>
      <c r="V177" s="776"/>
      <c r="W177" s="778">
        <f t="shared" si="101"/>
        <v>0</v>
      </c>
      <c r="X177" s="778"/>
      <c r="Y177" s="785">
        <f t="shared" si="102"/>
        <v>0</v>
      </c>
      <c r="Z177" s="775"/>
      <c r="AA177" s="714">
        <f t="shared" si="103"/>
        <v>0</v>
      </c>
      <c r="AB177" s="782"/>
      <c r="AC177" s="784">
        <f t="shared" si="104"/>
        <v>0</v>
      </c>
      <c r="AD177" s="784"/>
      <c r="AE177" s="784"/>
      <c r="AF177" s="784"/>
      <c r="AG177" s="784"/>
      <c r="AH177" s="778">
        <f t="shared" si="105"/>
        <v>0</v>
      </c>
      <c r="AI177" s="714"/>
      <c r="AJ177" s="712">
        <f t="shared" si="106"/>
        <v>5</v>
      </c>
      <c r="AK177" s="713"/>
      <c r="AL177" s="714">
        <f t="shared" si="107"/>
        <v>65</v>
      </c>
      <c r="AM177" s="715"/>
      <c r="AN177" s="767">
        <f t="shared" si="108"/>
        <v>5</v>
      </c>
      <c r="AO177" s="768"/>
      <c r="AP177" s="769">
        <f t="shared" si="109"/>
        <v>65</v>
      </c>
      <c r="AQ177" s="769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725" t="s">
        <v>322</v>
      </c>
      <c r="D178" s="726"/>
      <c r="E178" s="726"/>
      <c r="F178" s="726"/>
      <c r="G178" s="726"/>
      <c r="H178" s="727"/>
      <c r="I178" s="775">
        <f t="shared" si="110"/>
        <v>0</v>
      </c>
      <c r="J178" s="776"/>
      <c r="K178" s="714">
        <f t="shared" si="111"/>
        <v>0</v>
      </c>
      <c r="L178" s="777"/>
      <c r="M178" s="776">
        <f t="shared" si="112"/>
        <v>0</v>
      </c>
      <c r="N178" s="776"/>
      <c r="O178" s="714">
        <f t="shared" si="113"/>
        <v>0</v>
      </c>
      <c r="P178" s="715"/>
      <c r="Q178" s="776">
        <f t="shared" si="114"/>
        <v>0</v>
      </c>
      <c r="R178" s="776"/>
      <c r="S178" s="714">
        <f t="shared" si="115"/>
        <v>0</v>
      </c>
      <c r="T178" s="715"/>
      <c r="U178" s="776">
        <f t="shared" si="100"/>
        <v>0</v>
      </c>
      <c r="V178" s="776"/>
      <c r="W178" s="778">
        <f t="shared" si="101"/>
        <v>0</v>
      </c>
      <c r="X178" s="778"/>
      <c r="Y178" s="785">
        <f t="shared" si="102"/>
        <v>0</v>
      </c>
      <c r="Z178" s="775"/>
      <c r="AA178" s="714">
        <f t="shared" si="103"/>
        <v>0</v>
      </c>
      <c r="AB178" s="782"/>
      <c r="AC178" s="784">
        <f t="shared" si="104"/>
        <v>0</v>
      </c>
      <c r="AD178" s="784"/>
      <c r="AE178" s="784"/>
      <c r="AF178" s="784"/>
      <c r="AG178" s="784"/>
      <c r="AH178" s="778">
        <f t="shared" si="105"/>
        <v>0</v>
      </c>
      <c r="AI178" s="714"/>
      <c r="AJ178" s="712">
        <f t="shared" si="106"/>
        <v>8</v>
      </c>
      <c r="AK178" s="713"/>
      <c r="AL178" s="714">
        <f t="shared" si="107"/>
        <v>80</v>
      </c>
      <c r="AM178" s="715"/>
      <c r="AN178" s="767">
        <f t="shared" si="108"/>
        <v>8</v>
      </c>
      <c r="AO178" s="768"/>
      <c r="AP178" s="769">
        <f t="shared" si="109"/>
        <v>80</v>
      </c>
      <c r="AQ178" s="769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725" t="s">
        <v>324</v>
      </c>
      <c r="D179" s="726"/>
      <c r="E179" s="726"/>
      <c r="F179" s="726"/>
      <c r="G179" s="726"/>
      <c r="H179" s="727"/>
      <c r="I179" s="775">
        <f t="shared" si="110"/>
        <v>0</v>
      </c>
      <c r="J179" s="776"/>
      <c r="K179" s="714">
        <f t="shared" si="111"/>
        <v>0</v>
      </c>
      <c r="L179" s="777"/>
      <c r="M179" s="776">
        <f t="shared" si="112"/>
        <v>0</v>
      </c>
      <c r="N179" s="776"/>
      <c r="O179" s="714">
        <f t="shared" si="113"/>
        <v>0</v>
      </c>
      <c r="P179" s="715"/>
      <c r="Q179" s="776">
        <f t="shared" si="114"/>
        <v>0</v>
      </c>
      <c r="R179" s="776"/>
      <c r="S179" s="714">
        <f t="shared" si="115"/>
        <v>0</v>
      </c>
      <c r="T179" s="715"/>
      <c r="U179" s="776">
        <f t="shared" si="100"/>
        <v>0</v>
      </c>
      <c r="V179" s="776"/>
      <c r="W179" s="778">
        <f t="shared" si="101"/>
        <v>0</v>
      </c>
      <c r="X179" s="778"/>
      <c r="Y179" s="785">
        <f t="shared" si="102"/>
        <v>0</v>
      </c>
      <c r="Z179" s="775"/>
      <c r="AA179" s="714">
        <f t="shared" si="103"/>
        <v>0</v>
      </c>
      <c r="AB179" s="782"/>
      <c r="AC179" s="784">
        <f t="shared" si="104"/>
        <v>0</v>
      </c>
      <c r="AD179" s="784"/>
      <c r="AE179" s="784"/>
      <c r="AF179" s="784"/>
      <c r="AG179" s="784"/>
      <c r="AH179" s="778">
        <f t="shared" si="105"/>
        <v>0</v>
      </c>
      <c r="AI179" s="714"/>
      <c r="AJ179" s="712">
        <f t="shared" si="106"/>
        <v>0</v>
      </c>
      <c r="AK179" s="713"/>
      <c r="AL179" s="714">
        <f t="shared" si="107"/>
        <v>0</v>
      </c>
      <c r="AM179" s="715"/>
      <c r="AN179" s="767">
        <f t="shared" si="108"/>
        <v>0</v>
      </c>
      <c r="AO179" s="768"/>
      <c r="AP179" s="769">
        <f t="shared" si="109"/>
        <v>0</v>
      </c>
      <c r="AQ179" s="769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725" t="s">
        <v>325</v>
      </c>
      <c r="D180" s="726"/>
      <c r="E180" s="726"/>
      <c r="F180" s="726"/>
      <c r="G180" s="726"/>
      <c r="H180" s="727"/>
      <c r="I180" s="775">
        <f t="shared" si="110"/>
        <v>0</v>
      </c>
      <c r="J180" s="776"/>
      <c r="K180" s="714">
        <f t="shared" si="111"/>
        <v>0</v>
      </c>
      <c r="L180" s="777"/>
      <c r="M180" s="776">
        <f t="shared" si="112"/>
        <v>0</v>
      </c>
      <c r="N180" s="776"/>
      <c r="O180" s="714">
        <f t="shared" si="113"/>
        <v>0</v>
      </c>
      <c r="P180" s="715"/>
      <c r="Q180" s="776">
        <f t="shared" si="114"/>
        <v>0</v>
      </c>
      <c r="R180" s="776"/>
      <c r="S180" s="714">
        <f t="shared" si="115"/>
        <v>0</v>
      </c>
      <c r="T180" s="715"/>
      <c r="U180" s="776">
        <f t="shared" si="100"/>
        <v>0</v>
      </c>
      <c r="V180" s="776"/>
      <c r="W180" s="778">
        <f t="shared" si="101"/>
        <v>0</v>
      </c>
      <c r="X180" s="778"/>
      <c r="Y180" s="785">
        <f t="shared" si="102"/>
        <v>0</v>
      </c>
      <c r="Z180" s="775"/>
      <c r="AA180" s="714">
        <f t="shared" si="103"/>
        <v>0</v>
      </c>
      <c r="AB180" s="782"/>
      <c r="AC180" s="784">
        <f t="shared" si="104"/>
        <v>0</v>
      </c>
      <c r="AD180" s="784"/>
      <c r="AE180" s="784"/>
      <c r="AF180" s="784"/>
      <c r="AG180" s="784"/>
      <c r="AH180" s="778">
        <f t="shared" si="105"/>
        <v>0</v>
      </c>
      <c r="AI180" s="714"/>
      <c r="AJ180" s="712">
        <f t="shared" si="106"/>
        <v>0</v>
      </c>
      <c r="AK180" s="713"/>
      <c r="AL180" s="714">
        <f t="shared" si="107"/>
        <v>0</v>
      </c>
      <c r="AM180" s="715"/>
      <c r="AN180" s="767">
        <f t="shared" si="108"/>
        <v>0</v>
      </c>
      <c r="AO180" s="768"/>
      <c r="AP180" s="769">
        <f t="shared" si="109"/>
        <v>0</v>
      </c>
      <c r="AQ180" s="769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725" t="s">
        <v>326</v>
      </c>
      <c r="D181" s="726"/>
      <c r="E181" s="726"/>
      <c r="F181" s="726"/>
      <c r="G181" s="726"/>
      <c r="H181" s="727"/>
      <c r="I181" s="775">
        <f t="shared" si="110"/>
        <v>0</v>
      </c>
      <c r="J181" s="776"/>
      <c r="K181" s="714">
        <f t="shared" si="111"/>
        <v>0</v>
      </c>
      <c r="L181" s="777"/>
      <c r="M181" s="776">
        <f t="shared" si="112"/>
        <v>0</v>
      </c>
      <c r="N181" s="776"/>
      <c r="O181" s="714">
        <f t="shared" si="113"/>
        <v>0</v>
      </c>
      <c r="P181" s="715"/>
      <c r="Q181" s="776">
        <f t="shared" si="114"/>
        <v>0</v>
      </c>
      <c r="R181" s="776"/>
      <c r="S181" s="714">
        <f t="shared" si="115"/>
        <v>0</v>
      </c>
      <c r="T181" s="715"/>
      <c r="U181" s="776">
        <f t="shared" si="100"/>
        <v>0</v>
      </c>
      <c r="V181" s="776"/>
      <c r="W181" s="778">
        <f t="shared" si="101"/>
        <v>0</v>
      </c>
      <c r="X181" s="778"/>
      <c r="Y181" s="785">
        <f t="shared" si="102"/>
        <v>0</v>
      </c>
      <c r="Z181" s="775"/>
      <c r="AA181" s="714">
        <f t="shared" si="103"/>
        <v>0</v>
      </c>
      <c r="AB181" s="782"/>
      <c r="AC181" s="784">
        <f t="shared" si="104"/>
        <v>4</v>
      </c>
      <c r="AD181" s="784"/>
      <c r="AE181" s="784"/>
      <c r="AF181" s="784"/>
      <c r="AG181" s="784"/>
      <c r="AH181" s="778">
        <f t="shared" si="105"/>
        <v>36</v>
      </c>
      <c r="AI181" s="714"/>
      <c r="AJ181" s="712">
        <f t="shared" si="106"/>
        <v>3</v>
      </c>
      <c r="AK181" s="713"/>
      <c r="AL181" s="714">
        <f t="shared" si="107"/>
        <v>27</v>
      </c>
      <c r="AM181" s="715"/>
      <c r="AN181" s="767">
        <f t="shared" si="108"/>
        <v>7</v>
      </c>
      <c r="AO181" s="768"/>
      <c r="AP181" s="769">
        <f t="shared" si="109"/>
        <v>63</v>
      </c>
      <c r="AQ181" s="769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725" t="s">
        <v>327</v>
      </c>
      <c r="D182" s="726"/>
      <c r="E182" s="726"/>
      <c r="F182" s="726"/>
      <c r="G182" s="726"/>
      <c r="H182" s="727"/>
      <c r="I182" s="775">
        <f t="shared" si="110"/>
        <v>0</v>
      </c>
      <c r="J182" s="776"/>
      <c r="K182" s="714">
        <f t="shared" si="111"/>
        <v>0</v>
      </c>
      <c r="L182" s="777"/>
      <c r="M182" s="776">
        <f t="shared" si="112"/>
        <v>0</v>
      </c>
      <c r="N182" s="776"/>
      <c r="O182" s="714">
        <f t="shared" si="113"/>
        <v>0</v>
      </c>
      <c r="P182" s="715"/>
      <c r="Q182" s="776">
        <f t="shared" si="114"/>
        <v>0</v>
      </c>
      <c r="R182" s="776"/>
      <c r="S182" s="714">
        <f t="shared" si="115"/>
        <v>0</v>
      </c>
      <c r="T182" s="715"/>
      <c r="U182" s="776">
        <f t="shared" si="100"/>
        <v>0</v>
      </c>
      <c r="V182" s="776"/>
      <c r="W182" s="778">
        <f t="shared" si="101"/>
        <v>0</v>
      </c>
      <c r="X182" s="778"/>
      <c r="Y182" s="785">
        <f t="shared" si="102"/>
        <v>0</v>
      </c>
      <c r="Z182" s="775"/>
      <c r="AA182" s="714">
        <f t="shared" si="103"/>
        <v>0</v>
      </c>
      <c r="AB182" s="782"/>
      <c r="AC182" s="784">
        <f t="shared" si="104"/>
        <v>0</v>
      </c>
      <c r="AD182" s="784"/>
      <c r="AE182" s="784"/>
      <c r="AF182" s="784"/>
      <c r="AG182" s="784"/>
      <c r="AH182" s="778">
        <f t="shared" si="105"/>
        <v>0</v>
      </c>
      <c r="AI182" s="714"/>
      <c r="AJ182" s="712">
        <f t="shared" si="106"/>
        <v>0</v>
      </c>
      <c r="AK182" s="713"/>
      <c r="AL182" s="714">
        <f t="shared" si="107"/>
        <v>0</v>
      </c>
      <c r="AM182" s="715"/>
      <c r="AN182" s="767">
        <f t="shared" si="108"/>
        <v>0</v>
      </c>
      <c r="AO182" s="768"/>
      <c r="AP182" s="769">
        <f t="shared" si="109"/>
        <v>0</v>
      </c>
      <c r="AQ182" s="769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725" t="s">
        <v>328</v>
      </c>
      <c r="D183" s="726"/>
      <c r="E183" s="726"/>
      <c r="F183" s="726"/>
      <c r="G183" s="726"/>
      <c r="H183" s="727"/>
      <c r="I183" s="775">
        <f t="shared" si="110"/>
        <v>0</v>
      </c>
      <c r="J183" s="776"/>
      <c r="K183" s="714">
        <f t="shared" si="111"/>
        <v>0</v>
      </c>
      <c r="L183" s="777"/>
      <c r="M183" s="776">
        <f t="shared" si="112"/>
        <v>0</v>
      </c>
      <c r="N183" s="776"/>
      <c r="O183" s="714">
        <f t="shared" si="113"/>
        <v>0</v>
      </c>
      <c r="P183" s="715"/>
      <c r="Q183" s="776">
        <f t="shared" si="114"/>
        <v>0</v>
      </c>
      <c r="R183" s="776"/>
      <c r="S183" s="714">
        <f t="shared" si="115"/>
        <v>0</v>
      </c>
      <c r="T183" s="715"/>
      <c r="U183" s="776">
        <f t="shared" si="100"/>
        <v>0</v>
      </c>
      <c r="V183" s="776"/>
      <c r="W183" s="778">
        <f t="shared" si="101"/>
        <v>0</v>
      </c>
      <c r="X183" s="778"/>
      <c r="Y183" s="785">
        <f t="shared" si="102"/>
        <v>0</v>
      </c>
      <c r="Z183" s="775"/>
      <c r="AA183" s="714">
        <f t="shared" si="103"/>
        <v>0</v>
      </c>
      <c r="AB183" s="782"/>
      <c r="AC183" s="784">
        <f t="shared" si="104"/>
        <v>3</v>
      </c>
      <c r="AD183" s="784"/>
      <c r="AE183" s="784"/>
      <c r="AF183" s="784"/>
      <c r="AG183" s="784"/>
      <c r="AH183" s="778">
        <f t="shared" si="105"/>
        <v>48</v>
      </c>
      <c r="AI183" s="714"/>
      <c r="AJ183" s="712">
        <f t="shared" si="106"/>
        <v>1</v>
      </c>
      <c r="AK183" s="713"/>
      <c r="AL183" s="714">
        <f t="shared" si="107"/>
        <v>16</v>
      </c>
      <c r="AM183" s="715"/>
      <c r="AN183" s="767">
        <f t="shared" si="108"/>
        <v>4</v>
      </c>
      <c r="AO183" s="768"/>
      <c r="AP183" s="769">
        <f t="shared" si="109"/>
        <v>64</v>
      </c>
      <c r="AQ183" s="769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725" t="s">
        <v>323</v>
      </c>
      <c r="D184" s="726"/>
      <c r="E184" s="726"/>
      <c r="F184" s="726"/>
      <c r="G184" s="726"/>
      <c r="H184" s="727"/>
      <c r="I184" s="775">
        <f t="shared" si="110"/>
        <v>0</v>
      </c>
      <c r="J184" s="776"/>
      <c r="K184" s="714">
        <f t="shared" si="111"/>
        <v>0</v>
      </c>
      <c r="L184" s="777"/>
      <c r="M184" s="776">
        <f t="shared" si="112"/>
        <v>0</v>
      </c>
      <c r="N184" s="776"/>
      <c r="O184" s="714">
        <f t="shared" si="113"/>
        <v>0</v>
      </c>
      <c r="P184" s="715"/>
      <c r="Q184" s="776">
        <f t="shared" si="114"/>
        <v>0</v>
      </c>
      <c r="R184" s="776"/>
      <c r="S184" s="714">
        <f t="shared" si="115"/>
        <v>0</v>
      </c>
      <c r="T184" s="715"/>
      <c r="U184" s="776">
        <f t="shared" si="100"/>
        <v>0</v>
      </c>
      <c r="V184" s="776"/>
      <c r="W184" s="778">
        <f t="shared" si="101"/>
        <v>0</v>
      </c>
      <c r="X184" s="778"/>
      <c r="Y184" s="785">
        <f t="shared" si="102"/>
        <v>0</v>
      </c>
      <c r="Z184" s="775"/>
      <c r="AA184" s="714">
        <f t="shared" si="103"/>
        <v>0</v>
      </c>
      <c r="AB184" s="782"/>
      <c r="AC184" s="784">
        <f t="shared" si="104"/>
        <v>0</v>
      </c>
      <c r="AD184" s="784"/>
      <c r="AE184" s="784"/>
      <c r="AF184" s="784"/>
      <c r="AG184" s="784"/>
      <c r="AH184" s="778">
        <f t="shared" si="105"/>
        <v>0</v>
      </c>
      <c r="AI184" s="714"/>
      <c r="AJ184" s="712">
        <f t="shared" si="106"/>
        <v>2</v>
      </c>
      <c r="AK184" s="713"/>
      <c r="AL184" s="714">
        <f t="shared" si="107"/>
        <v>38</v>
      </c>
      <c r="AM184" s="715"/>
      <c r="AN184" s="767">
        <f t="shared" si="108"/>
        <v>2</v>
      </c>
      <c r="AO184" s="768"/>
      <c r="AP184" s="769">
        <f t="shared" si="109"/>
        <v>38</v>
      </c>
      <c r="AQ184" s="769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725" t="s">
        <v>329</v>
      </c>
      <c r="D185" s="726"/>
      <c r="E185" s="726"/>
      <c r="F185" s="726"/>
      <c r="G185" s="726"/>
      <c r="H185" s="727"/>
      <c r="I185" s="775">
        <f t="shared" si="110"/>
        <v>0</v>
      </c>
      <c r="J185" s="776"/>
      <c r="K185" s="714">
        <f t="shared" si="111"/>
        <v>0</v>
      </c>
      <c r="L185" s="777"/>
      <c r="M185" s="776">
        <f t="shared" si="112"/>
        <v>0</v>
      </c>
      <c r="N185" s="776"/>
      <c r="O185" s="714">
        <f t="shared" si="113"/>
        <v>0</v>
      </c>
      <c r="P185" s="715"/>
      <c r="Q185" s="776">
        <f t="shared" si="114"/>
        <v>0</v>
      </c>
      <c r="R185" s="776"/>
      <c r="S185" s="714">
        <f t="shared" si="115"/>
        <v>0</v>
      </c>
      <c r="T185" s="715"/>
      <c r="U185" s="776">
        <f t="shared" si="100"/>
        <v>0</v>
      </c>
      <c r="V185" s="776"/>
      <c r="W185" s="778">
        <f t="shared" si="101"/>
        <v>0</v>
      </c>
      <c r="X185" s="778"/>
      <c r="Y185" s="785">
        <f t="shared" si="102"/>
        <v>0</v>
      </c>
      <c r="Z185" s="775"/>
      <c r="AA185" s="714">
        <f t="shared" si="103"/>
        <v>0</v>
      </c>
      <c r="AB185" s="782"/>
      <c r="AC185" s="784">
        <f t="shared" si="104"/>
        <v>2</v>
      </c>
      <c r="AD185" s="784"/>
      <c r="AE185" s="784"/>
      <c r="AF185" s="784"/>
      <c r="AG185" s="784"/>
      <c r="AH185" s="778">
        <f t="shared" si="105"/>
        <v>68</v>
      </c>
      <c r="AI185" s="714"/>
      <c r="AJ185" s="712">
        <f t="shared" si="106"/>
        <v>2</v>
      </c>
      <c r="AK185" s="713"/>
      <c r="AL185" s="714">
        <f t="shared" si="107"/>
        <v>68</v>
      </c>
      <c r="AM185" s="715"/>
      <c r="AN185" s="767">
        <f t="shared" si="108"/>
        <v>4</v>
      </c>
      <c r="AO185" s="768"/>
      <c r="AP185" s="769">
        <f t="shared" si="109"/>
        <v>136</v>
      </c>
      <c r="AQ185" s="769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725" t="s">
        <v>330</v>
      </c>
      <c r="D186" s="726"/>
      <c r="E186" s="726"/>
      <c r="F186" s="726"/>
      <c r="G186" s="726"/>
      <c r="H186" s="727"/>
      <c r="I186" s="775">
        <f t="shared" si="110"/>
        <v>0</v>
      </c>
      <c r="J186" s="776"/>
      <c r="K186" s="714">
        <f t="shared" si="111"/>
        <v>0</v>
      </c>
      <c r="L186" s="777"/>
      <c r="M186" s="776">
        <f t="shared" si="112"/>
        <v>0</v>
      </c>
      <c r="N186" s="776"/>
      <c r="O186" s="714">
        <f t="shared" si="113"/>
        <v>0</v>
      </c>
      <c r="P186" s="715"/>
      <c r="Q186" s="776">
        <f t="shared" si="114"/>
        <v>0</v>
      </c>
      <c r="R186" s="776"/>
      <c r="S186" s="714">
        <f t="shared" si="115"/>
        <v>0</v>
      </c>
      <c r="T186" s="715"/>
      <c r="U186" s="776">
        <f t="shared" si="100"/>
        <v>0</v>
      </c>
      <c r="V186" s="776"/>
      <c r="W186" s="778">
        <f t="shared" si="101"/>
        <v>0</v>
      </c>
      <c r="X186" s="778"/>
      <c r="Y186" s="785">
        <f t="shared" si="102"/>
        <v>0</v>
      </c>
      <c r="Z186" s="775"/>
      <c r="AA186" s="714">
        <f t="shared" si="103"/>
        <v>0</v>
      </c>
      <c r="AB186" s="782"/>
      <c r="AC186" s="784">
        <f t="shared" si="104"/>
        <v>0</v>
      </c>
      <c r="AD186" s="784"/>
      <c r="AE186" s="784"/>
      <c r="AF186" s="784"/>
      <c r="AG186" s="784"/>
      <c r="AH186" s="778">
        <f t="shared" si="105"/>
        <v>0</v>
      </c>
      <c r="AI186" s="714"/>
      <c r="AJ186" s="712">
        <f t="shared" si="106"/>
        <v>0</v>
      </c>
      <c r="AK186" s="713"/>
      <c r="AL186" s="714">
        <f t="shared" si="107"/>
        <v>0</v>
      </c>
      <c r="AM186" s="715"/>
      <c r="AN186" s="767">
        <f t="shared" si="108"/>
        <v>0</v>
      </c>
      <c r="AO186" s="768"/>
      <c r="AP186" s="769">
        <f t="shared" si="109"/>
        <v>0</v>
      </c>
      <c r="AQ186" s="769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725" t="s">
        <v>331</v>
      </c>
      <c r="D187" s="726"/>
      <c r="E187" s="726"/>
      <c r="F187" s="726"/>
      <c r="G187" s="726"/>
      <c r="H187" s="727"/>
      <c r="I187" s="775">
        <f t="shared" si="110"/>
        <v>0</v>
      </c>
      <c r="J187" s="776"/>
      <c r="K187" s="714">
        <f t="shared" si="111"/>
        <v>0</v>
      </c>
      <c r="L187" s="777"/>
      <c r="M187" s="776">
        <f t="shared" si="112"/>
        <v>0</v>
      </c>
      <c r="N187" s="776"/>
      <c r="O187" s="714">
        <f t="shared" si="113"/>
        <v>0</v>
      </c>
      <c r="P187" s="715"/>
      <c r="Q187" s="776">
        <f t="shared" si="114"/>
        <v>0</v>
      </c>
      <c r="R187" s="776"/>
      <c r="S187" s="714">
        <f t="shared" si="115"/>
        <v>0</v>
      </c>
      <c r="T187" s="715"/>
      <c r="U187" s="776">
        <f t="shared" si="100"/>
        <v>0</v>
      </c>
      <c r="V187" s="776"/>
      <c r="W187" s="778">
        <f t="shared" si="101"/>
        <v>0</v>
      </c>
      <c r="X187" s="778"/>
      <c r="Y187" s="785">
        <f t="shared" si="102"/>
        <v>0</v>
      </c>
      <c r="Z187" s="775"/>
      <c r="AA187" s="714">
        <f t="shared" si="103"/>
        <v>0</v>
      </c>
      <c r="AB187" s="782"/>
      <c r="AC187" s="784">
        <f t="shared" si="104"/>
        <v>0</v>
      </c>
      <c r="AD187" s="784"/>
      <c r="AE187" s="784"/>
      <c r="AF187" s="784"/>
      <c r="AG187" s="784"/>
      <c r="AH187" s="778">
        <f t="shared" si="105"/>
        <v>0</v>
      </c>
      <c r="AI187" s="714"/>
      <c r="AJ187" s="712">
        <f t="shared" si="106"/>
        <v>0</v>
      </c>
      <c r="AK187" s="713"/>
      <c r="AL187" s="714">
        <f t="shared" si="107"/>
        <v>0</v>
      </c>
      <c r="AM187" s="715"/>
      <c r="AN187" s="767">
        <f t="shared" si="108"/>
        <v>0</v>
      </c>
      <c r="AO187" s="768"/>
      <c r="AP187" s="769">
        <f t="shared" si="109"/>
        <v>0</v>
      </c>
      <c r="AQ187" s="769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725" t="s">
        <v>332</v>
      </c>
      <c r="D188" s="726"/>
      <c r="E188" s="726"/>
      <c r="F188" s="726"/>
      <c r="G188" s="726"/>
      <c r="H188" s="727"/>
      <c r="I188" s="775">
        <f t="shared" si="110"/>
        <v>0</v>
      </c>
      <c r="J188" s="776"/>
      <c r="K188" s="714">
        <f t="shared" si="111"/>
        <v>0</v>
      </c>
      <c r="L188" s="777"/>
      <c r="M188" s="776">
        <f t="shared" si="112"/>
        <v>0</v>
      </c>
      <c r="N188" s="776"/>
      <c r="O188" s="714">
        <f t="shared" si="113"/>
        <v>0</v>
      </c>
      <c r="P188" s="715"/>
      <c r="Q188" s="776">
        <f t="shared" si="114"/>
        <v>0</v>
      </c>
      <c r="R188" s="776"/>
      <c r="S188" s="714">
        <f t="shared" si="115"/>
        <v>0</v>
      </c>
      <c r="T188" s="715"/>
      <c r="U188" s="776">
        <f t="shared" si="100"/>
        <v>0</v>
      </c>
      <c r="V188" s="776"/>
      <c r="W188" s="778">
        <f t="shared" si="101"/>
        <v>0</v>
      </c>
      <c r="X188" s="778"/>
      <c r="Y188" s="785">
        <f t="shared" si="102"/>
        <v>0</v>
      </c>
      <c r="Z188" s="775"/>
      <c r="AA188" s="714">
        <f t="shared" si="103"/>
        <v>0</v>
      </c>
      <c r="AB188" s="782"/>
      <c r="AC188" s="784">
        <f t="shared" si="104"/>
        <v>0</v>
      </c>
      <c r="AD188" s="784"/>
      <c r="AE188" s="784"/>
      <c r="AF188" s="784"/>
      <c r="AG188" s="784"/>
      <c r="AH188" s="778">
        <f t="shared" si="105"/>
        <v>0</v>
      </c>
      <c r="AI188" s="714"/>
      <c r="AJ188" s="712">
        <f t="shared" si="106"/>
        <v>0</v>
      </c>
      <c r="AK188" s="713"/>
      <c r="AL188" s="714">
        <f t="shared" si="107"/>
        <v>0</v>
      </c>
      <c r="AM188" s="715"/>
      <c r="AN188" s="767">
        <f t="shared" si="108"/>
        <v>0</v>
      </c>
      <c r="AO188" s="768"/>
      <c r="AP188" s="769">
        <f t="shared" si="109"/>
        <v>0</v>
      </c>
      <c r="AQ188" s="769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725" t="s">
        <v>333</v>
      </c>
      <c r="D189" s="726"/>
      <c r="E189" s="726"/>
      <c r="F189" s="726"/>
      <c r="G189" s="726"/>
      <c r="H189" s="727"/>
      <c r="I189" s="775">
        <f t="shared" si="110"/>
        <v>0</v>
      </c>
      <c r="J189" s="776"/>
      <c r="K189" s="714">
        <f t="shared" si="111"/>
        <v>0</v>
      </c>
      <c r="L189" s="777"/>
      <c r="M189" s="776">
        <f t="shared" si="112"/>
        <v>0</v>
      </c>
      <c r="N189" s="776"/>
      <c r="O189" s="714">
        <f t="shared" si="113"/>
        <v>0</v>
      </c>
      <c r="P189" s="715"/>
      <c r="Q189" s="776">
        <f t="shared" si="114"/>
        <v>0</v>
      </c>
      <c r="R189" s="776"/>
      <c r="S189" s="714">
        <f t="shared" si="115"/>
        <v>0</v>
      </c>
      <c r="T189" s="715"/>
      <c r="U189" s="776">
        <f t="shared" si="100"/>
        <v>0</v>
      </c>
      <c r="V189" s="776"/>
      <c r="W189" s="778">
        <f t="shared" si="101"/>
        <v>0</v>
      </c>
      <c r="X189" s="778"/>
      <c r="Y189" s="785">
        <f t="shared" si="102"/>
        <v>0</v>
      </c>
      <c r="Z189" s="775"/>
      <c r="AA189" s="714">
        <f t="shared" si="103"/>
        <v>0</v>
      </c>
      <c r="AB189" s="782"/>
      <c r="AC189" s="784">
        <f t="shared" si="104"/>
        <v>1</v>
      </c>
      <c r="AD189" s="784"/>
      <c r="AE189" s="784"/>
      <c r="AF189" s="784"/>
      <c r="AG189" s="784"/>
      <c r="AH189" s="778">
        <f t="shared" si="105"/>
        <v>20</v>
      </c>
      <c r="AI189" s="714"/>
      <c r="AJ189" s="712">
        <f t="shared" si="106"/>
        <v>0</v>
      </c>
      <c r="AK189" s="713"/>
      <c r="AL189" s="714">
        <f t="shared" si="107"/>
        <v>0</v>
      </c>
      <c r="AM189" s="715"/>
      <c r="AN189" s="767">
        <f t="shared" si="108"/>
        <v>1</v>
      </c>
      <c r="AO189" s="768"/>
      <c r="AP189" s="769">
        <f t="shared" si="109"/>
        <v>20</v>
      </c>
      <c r="AQ189" s="769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795" t="s">
        <v>334</v>
      </c>
      <c r="D190" s="796"/>
      <c r="E190" s="796"/>
      <c r="F190" s="796"/>
      <c r="G190" s="796"/>
      <c r="H190" s="797"/>
      <c r="I190" s="798">
        <f t="shared" si="110"/>
        <v>0</v>
      </c>
      <c r="J190" s="799"/>
      <c r="K190" s="800">
        <f t="shared" si="111"/>
        <v>0</v>
      </c>
      <c r="L190" s="801"/>
      <c r="M190" s="799">
        <f t="shared" si="112"/>
        <v>0</v>
      </c>
      <c r="N190" s="799"/>
      <c r="O190" s="800">
        <f t="shared" si="113"/>
        <v>0</v>
      </c>
      <c r="P190" s="834"/>
      <c r="Q190" s="799">
        <f t="shared" si="114"/>
        <v>0</v>
      </c>
      <c r="R190" s="799"/>
      <c r="S190" s="800">
        <f t="shared" si="115"/>
        <v>0</v>
      </c>
      <c r="T190" s="834"/>
      <c r="U190" s="799">
        <f t="shared" si="100"/>
        <v>0</v>
      </c>
      <c r="V190" s="799"/>
      <c r="W190" s="808">
        <f t="shared" si="101"/>
        <v>0</v>
      </c>
      <c r="X190" s="808"/>
      <c r="Y190" s="835">
        <f t="shared" si="102"/>
        <v>0</v>
      </c>
      <c r="Z190" s="798"/>
      <c r="AA190" s="800">
        <f t="shared" si="103"/>
        <v>0</v>
      </c>
      <c r="AB190" s="836"/>
      <c r="AC190" s="825">
        <f t="shared" si="104"/>
        <v>0</v>
      </c>
      <c r="AD190" s="825"/>
      <c r="AE190" s="825"/>
      <c r="AF190" s="825"/>
      <c r="AG190" s="825"/>
      <c r="AH190" s="808">
        <f t="shared" si="105"/>
        <v>0</v>
      </c>
      <c r="AI190" s="800"/>
      <c r="AJ190" s="712">
        <f t="shared" si="106"/>
        <v>0</v>
      </c>
      <c r="AK190" s="713"/>
      <c r="AL190" s="714">
        <f t="shared" si="107"/>
        <v>0</v>
      </c>
      <c r="AM190" s="715"/>
      <c r="AN190" s="767">
        <f t="shared" si="108"/>
        <v>0</v>
      </c>
      <c r="AO190" s="768"/>
      <c r="AP190" s="769">
        <f t="shared" si="109"/>
        <v>0</v>
      </c>
      <c r="AQ190" s="769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618" t="s">
        <v>367</v>
      </c>
      <c r="D191" s="618"/>
      <c r="E191" s="618"/>
      <c r="F191" s="618"/>
      <c r="G191" s="618"/>
      <c r="H191" s="618"/>
      <c r="I191" s="798">
        <f t="shared" ref="I191:I200" si="116">M91+Y91+AP91+BD91</f>
        <v>0</v>
      </c>
      <c r="J191" s="799"/>
      <c r="K191" s="800">
        <f t="shared" ref="K191:K200" si="117">N91+Z91+AQ91+BE91</f>
        <v>0</v>
      </c>
      <c r="L191" s="801"/>
      <c r="M191" s="799">
        <f t="shared" ref="M191:M200" si="118">BP91+CI91+DA91+DU91</f>
        <v>0</v>
      </c>
      <c r="N191" s="799"/>
      <c r="O191" s="800">
        <f t="shared" ref="O191:O200" si="119">BQ91+CJ91+DB91+DV91</f>
        <v>0</v>
      </c>
      <c r="P191" s="834"/>
      <c r="Q191" s="799">
        <f t="shared" ref="Q191:Q200" si="120">EO91+FT91</f>
        <v>0</v>
      </c>
      <c r="R191" s="799"/>
      <c r="S191" s="800">
        <f t="shared" ref="S191:S200" si="121">EP91+FU91</f>
        <v>0</v>
      </c>
      <c r="T191" s="834"/>
      <c r="U191" s="799">
        <f t="shared" ref="U191:U200" si="122">GQ91+HL91+HW91+IM91</f>
        <v>0</v>
      </c>
      <c r="V191" s="799"/>
      <c r="W191" s="808">
        <f t="shared" ref="W191:W200" si="123">GR91+HM91+HX91+IN91</f>
        <v>0</v>
      </c>
      <c r="X191" s="808"/>
      <c r="Y191" s="835">
        <f t="shared" ref="Y191:Y200" si="124">IY91+KE91+KS91+LF91</f>
        <v>0</v>
      </c>
      <c r="Z191" s="798"/>
      <c r="AA191" s="800">
        <f t="shared" ref="AA191:AA200" si="125">IZ91+KF91+KT91+LG91</f>
        <v>0</v>
      </c>
      <c r="AB191" s="836"/>
      <c r="AC191" s="825">
        <f t="shared" ref="AC191:AC200" si="126">ME91+ND91</f>
        <v>1</v>
      </c>
      <c r="AD191" s="825"/>
      <c r="AE191" s="825"/>
      <c r="AF191" s="825"/>
      <c r="AG191" s="825"/>
      <c r="AH191" s="808">
        <f t="shared" ref="AH191:AH200" si="127">MF91+NE91</f>
        <v>5</v>
      </c>
      <c r="AI191" s="800"/>
      <c r="AJ191" s="712">
        <f t="shared" si="106"/>
        <v>3</v>
      </c>
      <c r="AK191" s="713"/>
      <c r="AL191" s="714">
        <f t="shared" si="107"/>
        <v>15</v>
      </c>
      <c r="AM191" s="715"/>
      <c r="AN191" s="767">
        <f t="shared" si="108"/>
        <v>4</v>
      </c>
      <c r="AO191" s="768"/>
      <c r="AP191" s="769">
        <f t="shared" si="109"/>
        <v>20</v>
      </c>
      <c r="AQ191" s="769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618" t="s">
        <v>368</v>
      </c>
      <c r="D192" s="618"/>
      <c r="E192" s="618"/>
      <c r="F192" s="618"/>
      <c r="G192" s="618"/>
      <c r="H192" s="618"/>
      <c r="I192" s="798">
        <f t="shared" si="116"/>
        <v>0</v>
      </c>
      <c r="J192" s="799"/>
      <c r="K192" s="800">
        <f t="shared" si="117"/>
        <v>0</v>
      </c>
      <c r="L192" s="801"/>
      <c r="M192" s="799">
        <f t="shared" si="118"/>
        <v>0</v>
      </c>
      <c r="N192" s="799"/>
      <c r="O192" s="800">
        <f t="shared" si="119"/>
        <v>0</v>
      </c>
      <c r="P192" s="834"/>
      <c r="Q192" s="799">
        <f t="shared" si="120"/>
        <v>0</v>
      </c>
      <c r="R192" s="799"/>
      <c r="S192" s="800">
        <f t="shared" si="121"/>
        <v>0</v>
      </c>
      <c r="T192" s="834"/>
      <c r="U192" s="799">
        <f t="shared" si="122"/>
        <v>0</v>
      </c>
      <c r="V192" s="799"/>
      <c r="W192" s="808">
        <f t="shared" si="123"/>
        <v>0</v>
      </c>
      <c r="X192" s="808"/>
      <c r="Y192" s="835">
        <f t="shared" si="124"/>
        <v>0</v>
      </c>
      <c r="Z192" s="798"/>
      <c r="AA192" s="800">
        <f t="shared" si="125"/>
        <v>0</v>
      </c>
      <c r="AB192" s="836"/>
      <c r="AC192" s="825">
        <f>ME92+ND92</f>
        <v>4</v>
      </c>
      <c r="AD192" s="825"/>
      <c r="AE192" s="825"/>
      <c r="AF192" s="825"/>
      <c r="AG192" s="825"/>
      <c r="AH192" s="808">
        <f t="shared" si="127"/>
        <v>24</v>
      </c>
      <c r="AI192" s="800"/>
      <c r="AJ192" s="712">
        <f t="shared" si="106"/>
        <v>2</v>
      </c>
      <c r="AK192" s="713"/>
      <c r="AL192" s="714">
        <f t="shared" si="107"/>
        <v>12</v>
      </c>
      <c r="AM192" s="715"/>
      <c r="AN192" s="767">
        <f t="shared" si="108"/>
        <v>6</v>
      </c>
      <c r="AO192" s="768"/>
      <c r="AP192" s="769">
        <f t="shared" si="109"/>
        <v>36</v>
      </c>
      <c r="AQ192" s="769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618" t="s">
        <v>369</v>
      </c>
      <c r="D193" s="618"/>
      <c r="E193" s="618"/>
      <c r="F193" s="618"/>
      <c r="G193" s="618"/>
      <c r="H193" s="618"/>
      <c r="I193" s="798">
        <f t="shared" si="116"/>
        <v>0</v>
      </c>
      <c r="J193" s="799"/>
      <c r="K193" s="800">
        <f t="shared" si="117"/>
        <v>0</v>
      </c>
      <c r="L193" s="801"/>
      <c r="M193" s="799">
        <f t="shared" si="118"/>
        <v>0</v>
      </c>
      <c r="N193" s="799"/>
      <c r="O193" s="800">
        <f t="shared" si="119"/>
        <v>0</v>
      </c>
      <c r="P193" s="834"/>
      <c r="Q193" s="799">
        <f t="shared" si="120"/>
        <v>0</v>
      </c>
      <c r="R193" s="799"/>
      <c r="S193" s="800">
        <f t="shared" si="121"/>
        <v>0</v>
      </c>
      <c r="T193" s="834"/>
      <c r="U193" s="799">
        <f t="shared" si="122"/>
        <v>0</v>
      </c>
      <c r="V193" s="799"/>
      <c r="W193" s="808">
        <f t="shared" si="123"/>
        <v>0</v>
      </c>
      <c r="X193" s="808"/>
      <c r="Y193" s="835">
        <f t="shared" si="124"/>
        <v>0</v>
      </c>
      <c r="Z193" s="798"/>
      <c r="AA193" s="800">
        <f t="shared" si="125"/>
        <v>0</v>
      </c>
      <c r="AB193" s="836"/>
      <c r="AC193" s="825">
        <f t="shared" si="126"/>
        <v>1</v>
      </c>
      <c r="AD193" s="825"/>
      <c r="AE193" s="825"/>
      <c r="AF193" s="825"/>
      <c r="AG193" s="825"/>
      <c r="AH193" s="808">
        <f t="shared" si="127"/>
        <v>9</v>
      </c>
      <c r="AI193" s="800"/>
      <c r="AJ193" s="712">
        <f t="shared" si="106"/>
        <v>9</v>
      </c>
      <c r="AK193" s="713"/>
      <c r="AL193" s="714">
        <f t="shared" si="107"/>
        <v>81</v>
      </c>
      <c r="AM193" s="715"/>
      <c r="AN193" s="767">
        <f t="shared" si="108"/>
        <v>10</v>
      </c>
      <c r="AO193" s="768"/>
      <c r="AP193" s="769">
        <f t="shared" si="109"/>
        <v>90</v>
      </c>
      <c r="AQ193" s="769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795"/>
      <c r="D194" s="796"/>
      <c r="E194" s="796"/>
      <c r="F194" s="796"/>
      <c r="G194" s="796"/>
      <c r="H194" s="797"/>
      <c r="I194" s="798">
        <f t="shared" si="116"/>
        <v>0</v>
      </c>
      <c r="J194" s="799"/>
      <c r="K194" s="800">
        <f t="shared" si="117"/>
        <v>0</v>
      </c>
      <c r="L194" s="801"/>
      <c r="M194" s="799">
        <f t="shared" si="118"/>
        <v>0</v>
      </c>
      <c r="N194" s="799"/>
      <c r="O194" s="800">
        <f t="shared" si="119"/>
        <v>0</v>
      </c>
      <c r="P194" s="834"/>
      <c r="Q194" s="799">
        <f t="shared" si="120"/>
        <v>0</v>
      </c>
      <c r="R194" s="799"/>
      <c r="S194" s="800">
        <f t="shared" si="121"/>
        <v>0</v>
      </c>
      <c r="T194" s="834"/>
      <c r="U194" s="799">
        <f t="shared" si="122"/>
        <v>0</v>
      </c>
      <c r="V194" s="799"/>
      <c r="W194" s="808">
        <f t="shared" si="123"/>
        <v>0</v>
      </c>
      <c r="X194" s="808"/>
      <c r="Y194" s="835">
        <f t="shared" si="124"/>
        <v>0</v>
      </c>
      <c r="Z194" s="798"/>
      <c r="AA194" s="800">
        <f t="shared" si="125"/>
        <v>0</v>
      </c>
      <c r="AB194" s="836"/>
      <c r="AC194" s="825">
        <f t="shared" si="126"/>
        <v>0</v>
      </c>
      <c r="AD194" s="825"/>
      <c r="AE194" s="825"/>
      <c r="AF194" s="825"/>
      <c r="AG194" s="825"/>
      <c r="AH194" s="808">
        <f t="shared" si="127"/>
        <v>0</v>
      </c>
      <c r="AI194" s="800"/>
      <c r="AJ194" s="712">
        <f t="shared" si="106"/>
        <v>0</v>
      </c>
      <c r="AK194" s="713"/>
      <c r="AL194" s="714">
        <f t="shared" si="107"/>
        <v>0</v>
      </c>
      <c r="AM194" s="715"/>
      <c r="AN194" s="767">
        <f t="shared" si="108"/>
        <v>0</v>
      </c>
      <c r="AO194" s="768"/>
      <c r="AP194" s="769">
        <f t="shared" si="109"/>
        <v>0</v>
      </c>
      <c r="AQ194" s="769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795"/>
      <c r="D195" s="796"/>
      <c r="E195" s="796"/>
      <c r="F195" s="796"/>
      <c r="G195" s="796"/>
      <c r="H195" s="797"/>
      <c r="I195" s="798">
        <f t="shared" si="116"/>
        <v>0</v>
      </c>
      <c r="J195" s="799"/>
      <c r="K195" s="800">
        <f t="shared" si="117"/>
        <v>0</v>
      </c>
      <c r="L195" s="801"/>
      <c r="M195" s="799">
        <f t="shared" si="118"/>
        <v>0</v>
      </c>
      <c r="N195" s="799"/>
      <c r="O195" s="800">
        <f t="shared" si="119"/>
        <v>0</v>
      </c>
      <c r="P195" s="834"/>
      <c r="Q195" s="799">
        <f t="shared" si="120"/>
        <v>0</v>
      </c>
      <c r="R195" s="799"/>
      <c r="S195" s="800">
        <f t="shared" si="121"/>
        <v>0</v>
      </c>
      <c r="T195" s="834"/>
      <c r="U195" s="799">
        <f t="shared" si="122"/>
        <v>0</v>
      </c>
      <c r="V195" s="799"/>
      <c r="W195" s="808">
        <f t="shared" si="123"/>
        <v>0</v>
      </c>
      <c r="X195" s="808"/>
      <c r="Y195" s="835">
        <f t="shared" si="124"/>
        <v>0</v>
      </c>
      <c r="Z195" s="798"/>
      <c r="AA195" s="800">
        <f t="shared" si="125"/>
        <v>0</v>
      </c>
      <c r="AB195" s="836"/>
      <c r="AC195" s="825">
        <f t="shared" si="126"/>
        <v>0</v>
      </c>
      <c r="AD195" s="825"/>
      <c r="AE195" s="825"/>
      <c r="AF195" s="825"/>
      <c r="AG195" s="825"/>
      <c r="AH195" s="808">
        <f t="shared" si="127"/>
        <v>0</v>
      </c>
      <c r="AI195" s="800"/>
      <c r="AJ195" s="712">
        <f t="shared" si="106"/>
        <v>0</v>
      </c>
      <c r="AK195" s="713"/>
      <c r="AL195" s="714">
        <f t="shared" si="107"/>
        <v>0</v>
      </c>
      <c r="AM195" s="715"/>
      <c r="AN195" s="767">
        <f t="shared" si="108"/>
        <v>0</v>
      </c>
      <c r="AO195" s="768"/>
      <c r="AP195" s="769">
        <f t="shared" si="109"/>
        <v>0</v>
      </c>
      <c r="AQ195" s="769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795"/>
      <c r="D196" s="796"/>
      <c r="E196" s="796"/>
      <c r="F196" s="796"/>
      <c r="G196" s="796"/>
      <c r="H196" s="797"/>
      <c r="I196" s="798">
        <f t="shared" si="116"/>
        <v>0</v>
      </c>
      <c r="J196" s="799"/>
      <c r="K196" s="800">
        <f t="shared" si="117"/>
        <v>0</v>
      </c>
      <c r="L196" s="801"/>
      <c r="M196" s="799">
        <f t="shared" si="118"/>
        <v>0</v>
      </c>
      <c r="N196" s="799"/>
      <c r="O196" s="800">
        <f t="shared" si="119"/>
        <v>0</v>
      </c>
      <c r="P196" s="834"/>
      <c r="Q196" s="799">
        <f t="shared" si="120"/>
        <v>0</v>
      </c>
      <c r="R196" s="799"/>
      <c r="S196" s="800">
        <f t="shared" si="121"/>
        <v>0</v>
      </c>
      <c r="T196" s="834"/>
      <c r="U196" s="799">
        <f t="shared" si="122"/>
        <v>0</v>
      </c>
      <c r="V196" s="799"/>
      <c r="W196" s="808">
        <f t="shared" si="123"/>
        <v>0</v>
      </c>
      <c r="X196" s="808"/>
      <c r="Y196" s="835">
        <f t="shared" si="124"/>
        <v>0</v>
      </c>
      <c r="Z196" s="798"/>
      <c r="AA196" s="800">
        <f t="shared" si="125"/>
        <v>0</v>
      </c>
      <c r="AB196" s="836"/>
      <c r="AC196" s="825">
        <f t="shared" si="126"/>
        <v>0</v>
      </c>
      <c r="AD196" s="825"/>
      <c r="AE196" s="825"/>
      <c r="AF196" s="825"/>
      <c r="AG196" s="825"/>
      <c r="AH196" s="808">
        <f t="shared" si="127"/>
        <v>0</v>
      </c>
      <c r="AI196" s="800"/>
      <c r="AJ196" s="712">
        <f t="shared" si="106"/>
        <v>0</v>
      </c>
      <c r="AK196" s="713"/>
      <c r="AL196" s="714">
        <f t="shared" si="107"/>
        <v>0</v>
      </c>
      <c r="AM196" s="715"/>
      <c r="AN196" s="767">
        <f t="shared" si="108"/>
        <v>0</v>
      </c>
      <c r="AO196" s="768"/>
      <c r="AP196" s="769">
        <f t="shared" si="109"/>
        <v>0</v>
      </c>
      <c r="AQ196" s="769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795"/>
      <c r="D197" s="796"/>
      <c r="E197" s="796"/>
      <c r="F197" s="796"/>
      <c r="G197" s="796"/>
      <c r="H197" s="797"/>
      <c r="I197" s="798">
        <f t="shared" si="116"/>
        <v>0</v>
      </c>
      <c r="J197" s="799"/>
      <c r="K197" s="800">
        <f t="shared" si="117"/>
        <v>0</v>
      </c>
      <c r="L197" s="801"/>
      <c r="M197" s="799">
        <f t="shared" si="118"/>
        <v>0</v>
      </c>
      <c r="N197" s="799"/>
      <c r="O197" s="800">
        <f t="shared" si="119"/>
        <v>0</v>
      </c>
      <c r="P197" s="834"/>
      <c r="Q197" s="799">
        <f t="shared" si="120"/>
        <v>0</v>
      </c>
      <c r="R197" s="799"/>
      <c r="S197" s="800">
        <f t="shared" si="121"/>
        <v>0</v>
      </c>
      <c r="T197" s="834"/>
      <c r="U197" s="799">
        <f t="shared" si="122"/>
        <v>0</v>
      </c>
      <c r="V197" s="799"/>
      <c r="W197" s="808">
        <f t="shared" si="123"/>
        <v>0</v>
      </c>
      <c r="X197" s="808"/>
      <c r="Y197" s="835">
        <f t="shared" si="124"/>
        <v>0</v>
      </c>
      <c r="Z197" s="798"/>
      <c r="AA197" s="800">
        <f t="shared" si="125"/>
        <v>0</v>
      </c>
      <c r="AB197" s="836"/>
      <c r="AC197" s="825">
        <f t="shared" si="126"/>
        <v>0</v>
      </c>
      <c r="AD197" s="825"/>
      <c r="AE197" s="825"/>
      <c r="AF197" s="825"/>
      <c r="AG197" s="825"/>
      <c r="AH197" s="808">
        <f t="shared" si="127"/>
        <v>0</v>
      </c>
      <c r="AI197" s="800"/>
      <c r="AJ197" s="712">
        <f t="shared" si="106"/>
        <v>0</v>
      </c>
      <c r="AK197" s="713"/>
      <c r="AL197" s="714">
        <f t="shared" si="107"/>
        <v>0</v>
      </c>
      <c r="AM197" s="715"/>
      <c r="AN197" s="767">
        <f t="shared" si="108"/>
        <v>0</v>
      </c>
      <c r="AO197" s="768"/>
      <c r="AP197" s="769">
        <f t="shared" si="109"/>
        <v>0</v>
      </c>
      <c r="AQ197" s="769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795"/>
      <c r="D198" s="796"/>
      <c r="E198" s="796"/>
      <c r="F198" s="796"/>
      <c r="G198" s="796"/>
      <c r="H198" s="797"/>
      <c r="I198" s="798">
        <f t="shared" si="116"/>
        <v>0</v>
      </c>
      <c r="J198" s="799"/>
      <c r="K198" s="800">
        <f t="shared" si="117"/>
        <v>0</v>
      </c>
      <c r="L198" s="801"/>
      <c r="M198" s="799">
        <f t="shared" si="118"/>
        <v>0</v>
      </c>
      <c r="N198" s="799"/>
      <c r="O198" s="800">
        <f t="shared" si="119"/>
        <v>0</v>
      </c>
      <c r="P198" s="834"/>
      <c r="Q198" s="799">
        <f t="shared" si="120"/>
        <v>0</v>
      </c>
      <c r="R198" s="799"/>
      <c r="S198" s="800">
        <f t="shared" si="121"/>
        <v>0</v>
      </c>
      <c r="T198" s="834"/>
      <c r="U198" s="799">
        <f t="shared" si="122"/>
        <v>0</v>
      </c>
      <c r="V198" s="799"/>
      <c r="W198" s="808">
        <f t="shared" si="123"/>
        <v>0</v>
      </c>
      <c r="X198" s="808"/>
      <c r="Y198" s="835">
        <f t="shared" si="124"/>
        <v>0</v>
      </c>
      <c r="Z198" s="798"/>
      <c r="AA198" s="800">
        <f t="shared" si="125"/>
        <v>0</v>
      </c>
      <c r="AB198" s="836"/>
      <c r="AC198" s="825">
        <f t="shared" si="126"/>
        <v>0</v>
      </c>
      <c r="AD198" s="825"/>
      <c r="AE198" s="825"/>
      <c r="AF198" s="825"/>
      <c r="AG198" s="825"/>
      <c r="AH198" s="808">
        <f t="shared" si="127"/>
        <v>0</v>
      </c>
      <c r="AI198" s="800"/>
      <c r="AJ198" s="712">
        <f t="shared" si="106"/>
        <v>0</v>
      </c>
      <c r="AK198" s="713"/>
      <c r="AL198" s="714">
        <f t="shared" si="107"/>
        <v>0</v>
      </c>
      <c r="AM198" s="715"/>
      <c r="AN198" s="767">
        <f t="shared" si="108"/>
        <v>0</v>
      </c>
      <c r="AO198" s="768"/>
      <c r="AP198" s="769">
        <f t="shared" si="109"/>
        <v>0</v>
      </c>
      <c r="AQ198" s="769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795"/>
      <c r="D199" s="796"/>
      <c r="E199" s="796"/>
      <c r="F199" s="796"/>
      <c r="G199" s="796"/>
      <c r="H199" s="797"/>
      <c r="I199" s="798">
        <f t="shared" si="116"/>
        <v>0</v>
      </c>
      <c r="J199" s="799"/>
      <c r="K199" s="800">
        <f t="shared" si="117"/>
        <v>0</v>
      </c>
      <c r="L199" s="801"/>
      <c r="M199" s="799">
        <f t="shared" si="118"/>
        <v>0</v>
      </c>
      <c r="N199" s="799"/>
      <c r="O199" s="800">
        <f t="shared" si="119"/>
        <v>0</v>
      </c>
      <c r="P199" s="834"/>
      <c r="Q199" s="799">
        <f t="shared" si="120"/>
        <v>0</v>
      </c>
      <c r="R199" s="799"/>
      <c r="S199" s="800">
        <f t="shared" si="121"/>
        <v>0</v>
      </c>
      <c r="T199" s="834"/>
      <c r="U199" s="799">
        <f t="shared" si="122"/>
        <v>0</v>
      </c>
      <c r="V199" s="799"/>
      <c r="W199" s="808">
        <f t="shared" si="123"/>
        <v>0</v>
      </c>
      <c r="X199" s="808"/>
      <c r="Y199" s="835">
        <f t="shared" si="124"/>
        <v>0</v>
      </c>
      <c r="Z199" s="798"/>
      <c r="AA199" s="800">
        <f t="shared" si="125"/>
        <v>0</v>
      </c>
      <c r="AB199" s="836"/>
      <c r="AC199" s="825">
        <f t="shared" si="126"/>
        <v>0</v>
      </c>
      <c r="AD199" s="825"/>
      <c r="AE199" s="825"/>
      <c r="AF199" s="825"/>
      <c r="AG199" s="825"/>
      <c r="AH199" s="808">
        <f t="shared" si="127"/>
        <v>0</v>
      </c>
      <c r="AI199" s="800"/>
      <c r="AJ199" s="712">
        <f t="shared" si="106"/>
        <v>0</v>
      </c>
      <c r="AK199" s="713"/>
      <c r="AL199" s="714">
        <f t="shared" si="107"/>
        <v>0</v>
      </c>
      <c r="AM199" s="715"/>
      <c r="AN199" s="767">
        <f t="shared" si="108"/>
        <v>0</v>
      </c>
      <c r="AO199" s="768"/>
      <c r="AP199" s="769">
        <f t="shared" si="109"/>
        <v>0</v>
      </c>
      <c r="AQ199" s="769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795"/>
      <c r="D200" s="796"/>
      <c r="E200" s="796"/>
      <c r="F200" s="796"/>
      <c r="G200" s="796"/>
      <c r="H200" s="797"/>
      <c r="I200" s="798">
        <f t="shared" si="116"/>
        <v>0</v>
      </c>
      <c r="J200" s="799"/>
      <c r="K200" s="800">
        <f t="shared" si="117"/>
        <v>0</v>
      </c>
      <c r="L200" s="801"/>
      <c r="M200" s="799">
        <f t="shared" si="118"/>
        <v>0</v>
      </c>
      <c r="N200" s="799"/>
      <c r="O200" s="800">
        <f t="shared" si="119"/>
        <v>0</v>
      </c>
      <c r="P200" s="834"/>
      <c r="Q200" s="799">
        <f t="shared" si="120"/>
        <v>0</v>
      </c>
      <c r="R200" s="799"/>
      <c r="S200" s="800">
        <f t="shared" si="121"/>
        <v>0</v>
      </c>
      <c r="T200" s="834"/>
      <c r="U200" s="799">
        <f t="shared" si="122"/>
        <v>0</v>
      </c>
      <c r="V200" s="799"/>
      <c r="W200" s="808">
        <f t="shared" si="123"/>
        <v>0</v>
      </c>
      <c r="X200" s="808"/>
      <c r="Y200" s="835">
        <f t="shared" si="124"/>
        <v>0</v>
      </c>
      <c r="Z200" s="798"/>
      <c r="AA200" s="800">
        <f t="shared" si="125"/>
        <v>0</v>
      </c>
      <c r="AB200" s="836"/>
      <c r="AC200" s="825">
        <f t="shared" si="126"/>
        <v>0</v>
      </c>
      <c r="AD200" s="825"/>
      <c r="AE200" s="825"/>
      <c r="AF200" s="825"/>
      <c r="AG200" s="825"/>
      <c r="AH200" s="808">
        <f t="shared" si="127"/>
        <v>0</v>
      </c>
      <c r="AI200" s="800"/>
      <c r="AJ200" s="712">
        <f t="shared" si="106"/>
        <v>0</v>
      </c>
      <c r="AK200" s="713"/>
      <c r="AL200" s="714">
        <f t="shared" si="107"/>
        <v>0</v>
      </c>
      <c r="AM200" s="715"/>
      <c r="AN200" s="767">
        <f t="shared" si="108"/>
        <v>0</v>
      </c>
      <c r="AO200" s="768"/>
      <c r="AP200" s="769">
        <f t="shared" si="109"/>
        <v>0</v>
      </c>
      <c r="AQ200" s="769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828" t="s">
        <v>72</v>
      </c>
      <c r="D201" s="829"/>
      <c r="E201" s="829"/>
      <c r="F201" s="829"/>
      <c r="G201" s="829"/>
      <c r="H201" s="830"/>
      <c r="I201" s="749">
        <f>SUM(K108:L173)</f>
        <v>6977</v>
      </c>
      <c r="J201" s="750"/>
      <c r="K201" s="750"/>
      <c r="L201" s="751"/>
      <c r="M201" s="805">
        <f>SUM(O108:P173)</f>
        <v>15103.5</v>
      </c>
      <c r="N201" s="750"/>
      <c r="O201" s="750"/>
      <c r="P201" s="806"/>
      <c r="Q201" s="749">
        <f>SUM(S108:T173)</f>
        <v>12957.5</v>
      </c>
      <c r="R201" s="750"/>
      <c r="S201" s="750"/>
      <c r="T201" s="751"/>
      <c r="U201" s="805">
        <f>SUM(W108:X173)</f>
        <v>16319.5</v>
      </c>
      <c r="V201" s="750"/>
      <c r="W201" s="750"/>
      <c r="X201" s="806"/>
      <c r="Y201" s="749">
        <f>SUM(AA108:AB190)</f>
        <v>26064.5</v>
      </c>
      <c r="Z201" s="750"/>
      <c r="AA201" s="750"/>
      <c r="AB201" s="751"/>
      <c r="AC201" s="755">
        <f>SUM(AH108:AI200)</f>
        <v>59703</v>
      </c>
      <c r="AD201" s="755"/>
      <c r="AE201" s="755"/>
      <c r="AF201" s="755"/>
      <c r="AG201" s="756"/>
      <c r="AH201" s="756"/>
      <c r="AI201" s="757"/>
      <c r="AJ201" s="716">
        <f>SUM(AL108:AM200)</f>
        <v>17914</v>
      </c>
      <c r="AK201" s="717"/>
      <c r="AL201" s="717"/>
      <c r="AM201" s="718"/>
      <c r="AN201" s="761">
        <f>SUM(AP108:AQ200)</f>
        <v>155039</v>
      </c>
      <c r="AO201" s="762"/>
      <c r="AP201" s="762"/>
      <c r="AQ201" s="763"/>
      <c r="AR201" s="353"/>
      <c r="AS201" s="353"/>
      <c r="AT201" s="35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831" t="s">
        <v>339</v>
      </c>
      <c r="D202" s="832"/>
      <c r="E202" s="832"/>
      <c r="F202" s="832"/>
      <c r="G202" s="832"/>
      <c r="H202" s="833"/>
      <c r="I202" s="837">
        <v>0</v>
      </c>
      <c r="J202" s="838"/>
      <c r="K202" s="838"/>
      <c r="L202" s="839"/>
      <c r="M202" s="826">
        <v>0</v>
      </c>
      <c r="N202" s="753"/>
      <c r="O202" s="753"/>
      <c r="P202" s="827"/>
      <c r="Q202" s="752">
        <v>0</v>
      </c>
      <c r="R202" s="753"/>
      <c r="S202" s="753"/>
      <c r="T202" s="754"/>
      <c r="U202" s="826">
        <v>0</v>
      </c>
      <c r="V202" s="753"/>
      <c r="W202" s="753"/>
      <c r="X202" s="827"/>
      <c r="Y202" s="752">
        <f>KF102+KT102+LG102</f>
        <v>91.09</v>
      </c>
      <c r="Z202" s="753"/>
      <c r="AA202" s="753"/>
      <c r="AB202" s="754"/>
      <c r="AC202" s="758">
        <f>MF102</f>
        <v>79.5</v>
      </c>
      <c r="AD202" s="758"/>
      <c r="AE202" s="758"/>
      <c r="AF202" s="758"/>
      <c r="AG202" s="759"/>
      <c r="AH202" s="759"/>
      <c r="AI202" s="760"/>
      <c r="AJ202" s="719">
        <f>OD102</f>
        <v>-17.5</v>
      </c>
      <c r="AK202" s="720"/>
      <c r="AL202" s="720"/>
      <c r="AM202" s="721"/>
      <c r="AN202" s="764">
        <f ca="1">SUM(I202:AP202)</f>
        <v>170.59</v>
      </c>
      <c r="AO202" s="765"/>
      <c r="AP202" s="765"/>
      <c r="AQ202" s="766"/>
      <c r="AR202" s="354"/>
      <c r="AS202" s="354"/>
      <c r="AT202" s="354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807" t="s">
        <v>93</v>
      </c>
      <c r="C206" s="807"/>
      <c r="D206" s="807"/>
      <c r="E206" s="807"/>
      <c r="F206" s="807"/>
      <c r="G206" s="807"/>
      <c r="H206" s="807"/>
      <c r="I206" s="807"/>
      <c r="J206" s="807"/>
      <c r="K206" s="807"/>
      <c r="L206" s="807"/>
      <c r="M206" s="807"/>
      <c r="N206" s="807"/>
      <c r="O206" s="807"/>
      <c r="P206" s="807"/>
      <c r="Q206" s="807"/>
      <c r="R206" s="807"/>
      <c r="S206" s="807"/>
      <c r="T206" s="807"/>
      <c r="U206" s="807"/>
      <c r="V206" s="807"/>
      <c r="W206" s="807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807"/>
      <c r="C207" s="807"/>
      <c r="D207" s="807"/>
      <c r="E207" s="807"/>
      <c r="F207" s="807"/>
      <c r="G207" s="807"/>
      <c r="H207" s="807"/>
      <c r="I207" s="807"/>
      <c r="J207" s="807"/>
      <c r="K207" s="807"/>
      <c r="L207" s="807"/>
      <c r="M207" s="807"/>
      <c r="N207" s="807"/>
      <c r="O207" s="807"/>
      <c r="P207" s="807"/>
      <c r="Q207" s="807"/>
      <c r="R207" s="807"/>
      <c r="S207" s="807"/>
      <c r="T207" s="807"/>
      <c r="U207" s="807"/>
      <c r="V207" s="807"/>
      <c r="W207" s="807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807"/>
      <c r="C208" s="807"/>
      <c r="D208" s="807"/>
      <c r="E208" s="807"/>
      <c r="F208" s="807"/>
      <c r="G208" s="807"/>
      <c r="H208" s="807"/>
      <c r="I208" s="807"/>
      <c r="J208" s="807"/>
      <c r="K208" s="807"/>
      <c r="L208" s="807"/>
      <c r="M208" s="807"/>
      <c r="N208" s="807"/>
      <c r="O208" s="807"/>
      <c r="P208" s="807"/>
      <c r="Q208" s="807"/>
      <c r="R208" s="807"/>
      <c r="S208" s="807"/>
      <c r="T208" s="807"/>
      <c r="U208" s="807"/>
      <c r="V208" s="807"/>
      <c r="W208" s="807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812" t="s">
        <v>80</v>
      </c>
      <c r="D210" s="813"/>
      <c r="E210" s="813"/>
      <c r="F210" s="813"/>
      <c r="G210" s="813"/>
      <c r="H210" s="813"/>
      <c r="I210" s="813"/>
      <c r="J210" s="813"/>
      <c r="K210" s="813"/>
      <c r="L210" s="813"/>
      <c r="M210" s="813"/>
      <c r="N210" s="813"/>
      <c r="O210" s="813"/>
      <c r="P210" s="813"/>
      <c r="Q210" s="813"/>
      <c r="R210" s="813"/>
      <c r="S210" s="813"/>
      <c r="T210" s="813"/>
      <c r="U210" s="813"/>
      <c r="V210" s="813"/>
      <c r="W210" s="814"/>
      <c r="X210" s="813"/>
      <c r="Y210" s="813"/>
      <c r="Z210" s="813"/>
      <c r="AA210" s="815"/>
      <c r="AB210" s="815"/>
      <c r="AC210" s="815"/>
      <c r="AD210" s="816"/>
      <c r="AE210" s="816"/>
      <c r="AF210" s="816"/>
      <c r="AG210" s="817"/>
      <c r="AH210" s="133"/>
      <c r="AI210" s="8"/>
      <c r="AJ210" s="8"/>
      <c r="AK210" s="8"/>
    </row>
    <row r="211" spans="1:51" ht="27" thickBot="1" x14ac:dyDescent="0.3">
      <c r="A211" s="48"/>
      <c r="C211" s="809" t="s">
        <v>2</v>
      </c>
      <c r="D211" s="810"/>
      <c r="E211" s="810"/>
      <c r="F211" s="810"/>
      <c r="G211" s="810"/>
      <c r="H211" s="811"/>
      <c r="I211" s="458"/>
      <c r="J211" s="458"/>
      <c r="K211" s="290">
        <v>1</v>
      </c>
      <c r="L211" s="291" t="s">
        <v>91</v>
      </c>
      <c r="M211" s="292" t="s">
        <v>89</v>
      </c>
      <c r="N211" s="269">
        <v>2</v>
      </c>
      <c r="O211" s="289" t="s">
        <v>91</v>
      </c>
      <c r="P211" s="293" t="s">
        <v>89</v>
      </c>
      <c r="Q211" s="290">
        <v>3</v>
      </c>
      <c r="R211" s="291" t="s">
        <v>91</v>
      </c>
      <c r="S211" s="292" t="s">
        <v>89</v>
      </c>
      <c r="T211" s="294">
        <v>4</v>
      </c>
      <c r="U211" s="291" t="s">
        <v>91</v>
      </c>
      <c r="V211" s="295" t="s">
        <v>89</v>
      </c>
      <c r="W211" s="296">
        <v>5</v>
      </c>
      <c r="X211" s="297" t="s">
        <v>91</v>
      </c>
      <c r="Y211" s="258" t="s">
        <v>270</v>
      </c>
      <c r="Z211" s="296">
        <v>6</v>
      </c>
      <c r="AA211" s="297" t="s">
        <v>91</v>
      </c>
      <c r="AB211" s="292" t="s">
        <v>270</v>
      </c>
      <c r="AC211" s="352">
        <v>7</v>
      </c>
      <c r="AD211" s="297" t="s">
        <v>91</v>
      </c>
      <c r="AE211" s="292" t="s">
        <v>270</v>
      </c>
      <c r="AF211" s="392">
        <v>8</v>
      </c>
      <c r="AG211" s="393" t="s">
        <v>91</v>
      </c>
      <c r="AH211" s="429" t="s">
        <v>270</v>
      </c>
      <c r="AI211" s="430">
        <v>9</v>
      </c>
      <c r="AJ211" s="431" t="s">
        <v>91</v>
      </c>
      <c r="AK211" s="324" t="s">
        <v>270</v>
      </c>
      <c r="AL211" s="390" t="s">
        <v>77</v>
      </c>
      <c r="AM211" s="298" t="s">
        <v>78</v>
      </c>
      <c r="AN211" s="298" t="s">
        <v>79</v>
      </c>
      <c r="AO211" s="299" t="s">
        <v>102</v>
      </c>
      <c r="AP211" s="9"/>
      <c r="AQ211" s="9"/>
      <c r="AR211" s="9"/>
    </row>
    <row r="212" spans="1:51" ht="19.899999999999999" customHeight="1" x14ac:dyDescent="0.25">
      <c r="A212" s="48"/>
      <c r="C212" s="790" t="s">
        <v>55</v>
      </c>
      <c r="D212" s="791"/>
      <c r="E212" s="791"/>
      <c r="F212" s="791"/>
      <c r="G212" s="791"/>
      <c r="H212" s="792"/>
      <c r="I212" s="460">
        <v>6</v>
      </c>
      <c r="J212" s="460">
        <v>6</v>
      </c>
      <c r="K212" s="274"/>
      <c r="L212" s="275"/>
      <c r="M212" s="276"/>
      <c r="N212" s="277"/>
      <c r="O212" s="278"/>
      <c r="P212" s="279"/>
      <c r="Q212" s="280">
        <v>72</v>
      </c>
      <c r="R212" s="281">
        <v>6.39</v>
      </c>
      <c r="S212" s="402">
        <v>72</v>
      </c>
      <c r="T212" s="283"/>
      <c r="U212" s="284">
        <v>5.9493103448275866</v>
      </c>
      <c r="V212" s="285"/>
      <c r="W212" s="403"/>
      <c r="X212" s="286">
        <v>6.1624800000000004</v>
      </c>
      <c r="Y212" s="260"/>
      <c r="Z212" s="403">
        <v>48</v>
      </c>
      <c r="AA212" s="284">
        <v>5.9493103448275866</v>
      </c>
      <c r="AB212" s="282">
        <v>21</v>
      </c>
      <c r="AC212" s="406"/>
      <c r="AD212" s="284">
        <v>5.5086206896551726</v>
      </c>
      <c r="AE212" s="282"/>
      <c r="AF212" s="408"/>
      <c r="AG212" s="408">
        <v>6.39</v>
      </c>
      <c r="AH212" s="91"/>
      <c r="AI212" s="435"/>
      <c r="AJ212" s="284">
        <v>5.5086206896551726</v>
      </c>
      <c r="AK212" s="432"/>
      <c r="AL212" s="391">
        <f>K212+N212+T212+Q212+Z212+W212+AC212+AF212+AI212</f>
        <v>120</v>
      </c>
      <c r="AM212" s="47">
        <f t="shared" ref="AM212:AM227" si="128">AN108</f>
        <v>119</v>
      </c>
      <c r="AN212" s="287">
        <f>AL212-AM212</f>
        <v>1</v>
      </c>
      <c r="AO212" s="288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793" t="s">
        <v>4</v>
      </c>
      <c r="D213" s="618"/>
      <c r="E213" s="618"/>
      <c r="F213" s="618"/>
      <c r="G213" s="618"/>
      <c r="H213" s="794"/>
      <c r="I213" s="460">
        <v>12</v>
      </c>
      <c r="J213" s="460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18">
        <v>40</v>
      </c>
      <c r="W213" s="404">
        <v>40</v>
      </c>
      <c r="X213" s="239">
        <v>12.227760000000002</v>
      </c>
      <c r="Y213" s="259">
        <v>40</v>
      </c>
      <c r="Z213" s="404">
        <v>100</v>
      </c>
      <c r="AA213" s="224">
        <v>11.814827586206897</v>
      </c>
      <c r="AB213" s="89">
        <v>100</v>
      </c>
      <c r="AC213" s="406">
        <v>80</v>
      </c>
      <c r="AD213" s="224">
        <v>10.939655172413794</v>
      </c>
      <c r="AE213" s="89">
        <v>80</v>
      </c>
      <c r="AF213" s="408"/>
      <c r="AG213" s="408">
        <v>12.69</v>
      </c>
      <c r="AH213" s="91"/>
      <c r="AI213" s="435"/>
      <c r="AJ213" s="224">
        <v>10.939655172413794</v>
      </c>
      <c r="AK213" s="432"/>
      <c r="AL213" s="391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8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793" t="s">
        <v>5</v>
      </c>
      <c r="D214" s="618"/>
      <c r="E214" s="618"/>
      <c r="F214" s="618"/>
      <c r="G214" s="618"/>
      <c r="H214" s="794"/>
      <c r="I214" s="460">
        <v>32</v>
      </c>
      <c r="J214" s="460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r="Y214" s="259">
        <v>20</v>
      </c>
      <c r="Z214" s="404">
        <v>60</v>
      </c>
      <c r="AA214" s="224">
        <v>32.623448275862074</v>
      </c>
      <c r="AB214" s="89">
        <v>60</v>
      </c>
      <c r="AC214" s="406">
        <v>30</v>
      </c>
      <c r="AD214" s="224">
        <v>30.206896551724142</v>
      </c>
      <c r="AE214" s="89">
        <v>30</v>
      </c>
      <c r="AF214" s="408">
        <v>40</v>
      </c>
      <c r="AG214" s="408">
        <v>35.040000000000006</v>
      </c>
      <c r="AH214" s="91">
        <v>25</v>
      </c>
      <c r="AI214" s="435">
        <v>36</v>
      </c>
      <c r="AJ214" s="224">
        <v>30.206896551724142</v>
      </c>
      <c r="AK214" s="432"/>
      <c r="AL214" s="391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8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793" t="s">
        <v>56</v>
      </c>
      <c r="D215" s="618"/>
      <c r="E215" s="618"/>
      <c r="F215" s="618"/>
      <c r="G215" s="618"/>
      <c r="H215" s="794"/>
      <c r="I215" s="460">
        <v>10</v>
      </c>
      <c r="J215" s="460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4"/>
      <c r="X215" s="239">
        <v>10.31292</v>
      </c>
      <c r="Y215" s="260"/>
      <c r="Z215" s="404">
        <v>20</v>
      </c>
      <c r="AA215" s="224">
        <v>9.9620689655172416</v>
      </c>
      <c r="AB215" s="89">
        <v>20</v>
      </c>
      <c r="AC215" s="406">
        <v>20</v>
      </c>
      <c r="AD215" s="224">
        <v>9.2241379310344822</v>
      </c>
      <c r="AE215" s="91">
        <v>7</v>
      </c>
      <c r="AF215" s="408"/>
      <c r="AG215" s="408">
        <v>10.7</v>
      </c>
      <c r="AH215" s="91"/>
      <c r="AI215" s="435">
        <v>40</v>
      </c>
      <c r="AJ215" s="224">
        <v>9.2241379310344822</v>
      </c>
      <c r="AK215" s="432"/>
      <c r="AL215" s="391">
        <f t="shared" si="130"/>
        <v>112</v>
      </c>
      <c r="AM215" s="15">
        <f t="shared" si="128"/>
        <v>66</v>
      </c>
      <c r="AN215" s="44">
        <f t="shared" si="131"/>
        <v>46</v>
      </c>
      <c r="AO215" s="288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793" t="s">
        <v>49</v>
      </c>
      <c r="D216" s="618"/>
      <c r="E216" s="618"/>
      <c r="F216" s="618"/>
      <c r="G216" s="618"/>
      <c r="H216" s="794"/>
      <c r="I216" s="460">
        <v>21</v>
      </c>
      <c r="J216" s="460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18">
        <v>30</v>
      </c>
      <c r="W216" s="404">
        <v>20</v>
      </c>
      <c r="X216" s="239">
        <v>22.569840000000003</v>
      </c>
      <c r="Y216" s="259">
        <v>20</v>
      </c>
      <c r="Z216" s="404">
        <v>40</v>
      </c>
      <c r="AA216" s="224">
        <v>21.23689655172414</v>
      </c>
      <c r="AB216" s="89">
        <v>40</v>
      </c>
      <c r="AC216" s="406">
        <v>40</v>
      </c>
      <c r="AD216" s="224">
        <v>19.663793103448278</v>
      </c>
      <c r="AE216" s="89">
        <v>40</v>
      </c>
      <c r="AF216" s="408">
        <v>36</v>
      </c>
      <c r="AG216" s="408">
        <v>22.81</v>
      </c>
      <c r="AH216" s="91">
        <v>27</v>
      </c>
      <c r="AI216" s="435"/>
      <c r="AJ216" s="224">
        <v>19.663793103448278</v>
      </c>
      <c r="AK216" s="432"/>
      <c r="AL216" s="391">
        <f t="shared" si="130"/>
        <v>216</v>
      </c>
      <c r="AM216" s="15">
        <f t="shared" si="128"/>
        <v>219</v>
      </c>
      <c r="AN216" s="44">
        <f t="shared" si="131"/>
        <v>-3</v>
      </c>
      <c r="AO216" s="288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793" t="s">
        <v>50</v>
      </c>
      <c r="D217" s="618"/>
      <c r="E217" s="618"/>
      <c r="F217" s="618"/>
      <c r="G217" s="618"/>
      <c r="H217" s="794"/>
      <c r="I217" s="460">
        <v>6</v>
      </c>
      <c r="J217" s="460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4"/>
      <c r="X217" s="239">
        <v>5.79312</v>
      </c>
      <c r="Y217" s="260"/>
      <c r="Z217" s="404">
        <v>24</v>
      </c>
      <c r="AA217" s="224">
        <v>5.5862068965517242</v>
      </c>
      <c r="AB217" s="91"/>
      <c r="AC217" s="406"/>
      <c r="AD217" s="224">
        <v>5.1724137931034484</v>
      </c>
      <c r="AE217" s="91"/>
      <c r="AF217" s="408"/>
      <c r="AG217" s="408">
        <v>6</v>
      </c>
      <c r="AH217" s="91"/>
      <c r="AI217" s="435"/>
      <c r="AJ217" s="224">
        <v>5.1724137931034484</v>
      </c>
      <c r="AK217" s="432"/>
      <c r="AL217" s="391">
        <f t="shared" si="130"/>
        <v>48</v>
      </c>
      <c r="AM217" s="15">
        <f t="shared" si="128"/>
        <v>21</v>
      </c>
      <c r="AN217" s="44">
        <f t="shared" si="131"/>
        <v>27</v>
      </c>
      <c r="AO217" s="288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793" t="s">
        <v>6</v>
      </c>
      <c r="D218" s="618"/>
      <c r="E218" s="618"/>
      <c r="F218" s="618"/>
      <c r="G218" s="618"/>
      <c r="H218" s="794"/>
      <c r="I218" s="460">
        <v>9</v>
      </c>
      <c r="J218" s="460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4"/>
      <c r="X218" s="239">
        <v>8.8938000000000024</v>
      </c>
      <c r="Y218" s="260"/>
      <c r="Z218" s="404">
        <v>40</v>
      </c>
      <c r="AA218" s="224">
        <v>8.5934482758620696</v>
      </c>
      <c r="AB218" s="89">
        <v>40</v>
      </c>
      <c r="AC218" s="406">
        <v>20</v>
      </c>
      <c r="AD218" s="224">
        <v>7.9568965517241379</v>
      </c>
      <c r="AE218" s="91">
        <v>7</v>
      </c>
      <c r="AF218" s="408"/>
      <c r="AG218" s="408">
        <v>9.2299999999999986</v>
      </c>
      <c r="AH218" s="91"/>
      <c r="AI218" s="435">
        <v>20</v>
      </c>
      <c r="AJ218" s="224">
        <v>7.9568965517241379</v>
      </c>
      <c r="AK218" s="432"/>
      <c r="AL218" s="391">
        <f t="shared" si="130"/>
        <v>140</v>
      </c>
      <c r="AM218" s="15">
        <f t="shared" si="128"/>
        <v>121</v>
      </c>
      <c r="AN218" s="44">
        <f t="shared" si="131"/>
        <v>19</v>
      </c>
      <c r="AO218" s="288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793" t="s">
        <v>7</v>
      </c>
      <c r="D219" s="618"/>
      <c r="E219" s="618"/>
      <c r="F219" s="618"/>
      <c r="G219" s="618"/>
      <c r="H219" s="794"/>
      <c r="I219" s="460">
        <v>25</v>
      </c>
      <c r="J219" s="460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18">
        <v>5</v>
      </c>
      <c r="W219" s="404">
        <v>20</v>
      </c>
      <c r="X219" s="239">
        <v>26.05932</v>
      </c>
      <c r="Y219" s="259">
        <v>20</v>
      </c>
      <c r="Z219" s="404"/>
      <c r="AA219" s="224">
        <v>25.175172413793106</v>
      </c>
      <c r="AB219" s="91"/>
      <c r="AC219" s="406">
        <v>10</v>
      </c>
      <c r="AD219" s="224">
        <v>23.310344827586206</v>
      </c>
      <c r="AE219" s="89">
        <v>10</v>
      </c>
      <c r="AF219" s="408">
        <v>10</v>
      </c>
      <c r="AG219" s="408">
        <v>27.04</v>
      </c>
      <c r="AH219" s="89">
        <v>8</v>
      </c>
      <c r="AI219" s="435">
        <v>20</v>
      </c>
      <c r="AJ219" s="224">
        <v>23.310344827586206</v>
      </c>
      <c r="AK219" s="433"/>
      <c r="AL219" s="391">
        <f t="shared" si="130"/>
        <v>100</v>
      </c>
      <c r="AM219" s="15">
        <f t="shared" si="128"/>
        <v>89</v>
      </c>
      <c r="AN219" s="44">
        <f t="shared" si="131"/>
        <v>11</v>
      </c>
      <c r="AO219" s="288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793" t="s">
        <v>8</v>
      </c>
      <c r="D220" s="618"/>
      <c r="E220" s="618"/>
      <c r="F220" s="618"/>
      <c r="G220" s="618"/>
      <c r="H220" s="794"/>
      <c r="I220" s="460">
        <v>11</v>
      </c>
      <c r="J220" s="460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4">
        <v>40</v>
      </c>
      <c r="X220" s="239">
        <v>11.314080000000002</v>
      </c>
      <c r="Y220" s="259">
        <v>40</v>
      </c>
      <c r="Z220" s="404">
        <v>20</v>
      </c>
      <c r="AA220" s="224">
        <v>10.930344827586209</v>
      </c>
      <c r="AB220" s="89">
        <v>20</v>
      </c>
      <c r="AC220" s="406">
        <v>40</v>
      </c>
      <c r="AD220" s="224">
        <v>10.120689655172415</v>
      </c>
      <c r="AE220" s="91">
        <v>17</v>
      </c>
      <c r="AF220" s="408"/>
      <c r="AG220" s="408">
        <v>11.74</v>
      </c>
      <c r="AH220" s="91"/>
      <c r="AI220" s="435">
        <v>40</v>
      </c>
      <c r="AJ220" s="224">
        <v>10.120689655172415</v>
      </c>
      <c r="AK220" s="432"/>
      <c r="AL220" s="391">
        <f t="shared" si="130"/>
        <v>192</v>
      </c>
      <c r="AM220" s="15">
        <f t="shared" si="128"/>
        <v>154</v>
      </c>
      <c r="AN220" s="44">
        <f t="shared" si="131"/>
        <v>38</v>
      </c>
      <c r="AO220" s="288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793" t="s">
        <v>9</v>
      </c>
      <c r="D221" s="618"/>
      <c r="E221" s="618"/>
      <c r="F221" s="618"/>
      <c r="G221" s="618"/>
      <c r="H221" s="794"/>
      <c r="I221" s="460">
        <v>24</v>
      </c>
      <c r="J221" s="460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18">
        <v>30</v>
      </c>
      <c r="W221" s="404">
        <v>40</v>
      </c>
      <c r="X221" s="239">
        <v>25.855200000000004</v>
      </c>
      <c r="Y221" s="259">
        <v>40</v>
      </c>
      <c r="Z221" s="404">
        <v>60</v>
      </c>
      <c r="AA221" s="224">
        <v>24.979655172413796</v>
      </c>
      <c r="AB221" s="89">
        <v>60</v>
      </c>
      <c r="AC221" s="406">
        <v>60</v>
      </c>
      <c r="AD221" s="224">
        <v>23.129310344827587</v>
      </c>
      <c r="AE221" s="89">
        <v>61</v>
      </c>
      <c r="AF221" s="408"/>
      <c r="AG221" s="408">
        <v>26.83</v>
      </c>
      <c r="AH221" s="91"/>
      <c r="AI221" s="435">
        <v>108</v>
      </c>
      <c r="AJ221" s="224">
        <v>23.129310344827587</v>
      </c>
      <c r="AK221" s="432"/>
      <c r="AL221" s="391">
        <f t="shared" si="130"/>
        <v>414</v>
      </c>
      <c r="AM221" s="15">
        <f t="shared" si="128"/>
        <v>344</v>
      </c>
      <c r="AN221" s="44">
        <f t="shared" si="131"/>
        <v>70</v>
      </c>
      <c r="AO221" s="288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793" t="s">
        <v>10</v>
      </c>
      <c r="D222" s="618"/>
      <c r="E222" s="618"/>
      <c r="F222" s="618"/>
      <c r="G222" s="618"/>
      <c r="H222" s="794"/>
      <c r="I222" s="460">
        <v>26</v>
      </c>
      <c r="J222" s="460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4">
        <v>20</v>
      </c>
      <c r="X222" s="239">
        <v>26.943840000000002</v>
      </c>
      <c r="Y222" s="259">
        <v>20</v>
      </c>
      <c r="Z222" s="404">
        <v>12</v>
      </c>
      <c r="AA222" s="224">
        <v>26.03172413793104</v>
      </c>
      <c r="AB222" s="89">
        <v>12</v>
      </c>
      <c r="AC222" s="406">
        <v>20</v>
      </c>
      <c r="AD222" s="224">
        <v>24.103448275862071</v>
      </c>
      <c r="AE222" s="91">
        <v>16</v>
      </c>
      <c r="AF222" s="408"/>
      <c r="AG222" s="408">
        <v>27.96</v>
      </c>
      <c r="AH222" s="91"/>
      <c r="AI222" s="435"/>
      <c r="AJ222" s="224">
        <v>24.103448275862071</v>
      </c>
      <c r="AK222" s="432"/>
      <c r="AL222" s="391">
        <f t="shared" si="130"/>
        <v>112</v>
      </c>
      <c r="AM222" s="15">
        <f t="shared" si="128"/>
        <v>115</v>
      </c>
      <c r="AN222" s="44">
        <f t="shared" si="131"/>
        <v>-3</v>
      </c>
      <c r="AO222" s="288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793" t="s">
        <v>11</v>
      </c>
      <c r="D223" s="618"/>
      <c r="E223" s="618"/>
      <c r="F223" s="618"/>
      <c r="G223" s="618"/>
      <c r="H223" s="794"/>
      <c r="I223" s="460">
        <v>86</v>
      </c>
      <c r="J223" s="460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18">
        <v>15</v>
      </c>
      <c r="W223" s="404">
        <v>20</v>
      </c>
      <c r="X223" s="239">
        <v>91.562400000000011</v>
      </c>
      <c r="Y223" s="259">
        <v>20</v>
      </c>
      <c r="Z223" s="404">
        <v>34</v>
      </c>
      <c r="AA223" s="224">
        <v>88.476206896551744</v>
      </c>
      <c r="AB223" s="89">
        <v>34</v>
      </c>
      <c r="AC223" s="406">
        <v>40</v>
      </c>
      <c r="AD223" s="224">
        <v>81.922413793103459</v>
      </c>
      <c r="AE223" s="91">
        <v>19</v>
      </c>
      <c r="AF223" s="408"/>
      <c r="AG223" s="408">
        <v>95.03</v>
      </c>
      <c r="AH223" s="91"/>
      <c r="AI223" s="435">
        <v>8</v>
      </c>
      <c r="AJ223" s="224">
        <v>81.922413793103459</v>
      </c>
      <c r="AK223" s="432"/>
      <c r="AL223" s="391">
        <f t="shared" si="130"/>
        <v>177</v>
      </c>
      <c r="AM223" s="15">
        <f t="shared" si="128"/>
        <v>177</v>
      </c>
      <c r="AN223" s="44">
        <f t="shared" si="131"/>
        <v>0</v>
      </c>
      <c r="AO223" s="288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793" t="s">
        <v>57</v>
      </c>
      <c r="D224" s="618"/>
      <c r="E224" s="618"/>
      <c r="F224" s="618"/>
      <c r="G224" s="618"/>
      <c r="H224" s="794"/>
      <c r="I224" s="460">
        <v>40</v>
      </c>
      <c r="J224" s="460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18">
        <v>10</v>
      </c>
      <c r="W224" s="404">
        <v>20</v>
      </c>
      <c r="X224" s="239">
        <v>42.427799999999998</v>
      </c>
      <c r="Y224" s="259">
        <v>20</v>
      </c>
      <c r="Z224" s="404">
        <v>50</v>
      </c>
      <c r="AA224" s="224">
        <v>40.993448275862079</v>
      </c>
      <c r="AB224" s="89">
        <v>50</v>
      </c>
      <c r="AC224" s="406">
        <v>18</v>
      </c>
      <c r="AD224" s="224">
        <v>37.956896551724142</v>
      </c>
      <c r="AE224" s="89">
        <v>18</v>
      </c>
      <c r="AF224" s="408">
        <v>36</v>
      </c>
      <c r="AG224" s="408">
        <v>44.03</v>
      </c>
      <c r="AH224" s="91">
        <v>20</v>
      </c>
      <c r="AI224" s="435"/>
      <c r="AJ224" s="224">
        <v>37.956896551724142</v>
      </c>
      <c r="AK224" s="432"/>
      <c r="AL224" s="391">
        <f t="shared" si="130"/>
        <v>164</v>
      </c>
      <c r="AM224" s="15">
        <f t="shared" si="128"/>
        <v>164</v>
      </c>
      <c r="AN224" s="44">
        <f t="shared" si="131"/>
        <v>0</v>
      </c>
      <c r="AO224" s="288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793" t="s">
        <v>51</v>
      </c>
      <c r="D225" s="618"/>
      <c r="E225" s="618"/>
      <c r="F225" s="618"/>
      <c r="G225" s="618"/>
      <c r="H225" s="794"/>
      <c r="I225" s="460">
        <v>38</v>
      </c>
      <c r="J225" s="460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4">
        <v>10</v>
      </c>
      <c r="X225" s="239">
        <v>39.988080000000004</v>
      </c>
      <c r="Y225" s="259">
        <v>10</v>
      </c>
      <c r="Z225" s="404">
        <v>10</v>
      </c>
      <c r="AA225" s="224">
        <v>38.637931034482769</v>
      </c>
      <c r="AB225" s="89">
        <v>10</v>
      </c>
      <c r="AC225" s="406"/>
      <c r="AD225" s="224">
        <v>35.775862068965523</v>
      </c>
      <c r="AE225" s="91"/>
      <c r="AF225" s="408">
        <v>5</v>
      </c>
      <c r="AG225" s="408">
        <v>41.500000000000007</v>
      </c>
      <c r="AH225" s="91">
        <v>2</v>
      </c>
      <c r="AI225" s="435">
        <v>10</v>
      </c>
      <c r="AJ225" s="224">
        <v>35.775862068965523</v>
      </c>
      <c r="AK225" s="432"/>
      <c r="AL225" s="391">
        <f t="shared" si="130"/>
        <v>40</v>
      </c>
      <c r="AM225" s="15">
        <f t="shared" si="128"/>
        <v>29</v>
      </c>
      <c r="AN225" s="44">
        <f t="shared" si="131"/>
        <v>11</v>
      </c>
      <c r="AO225" s="288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793" t="s">
        <v>52</v>
      </c>
      <c r="D226" s="618"/>
      <c r="E226" s="618"/>
      <c r="F226" s="618"/>
      <c r="G226" s="618"/>
      <c r="H226" s="794"/>
      <c r="I226" s="460">
        <v>49</v>
      </c>
      <c r="J226" s="460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4"/>
      <c r="X226" s="239">
        <v>52.118639999999999</v>
      </c>
      <c r="Y226" s="260"/>
      <c r="Z226" s="404"/>
      <c r="AA226" s="224">
        <v>50.359655172413802</v>
      </c>
      <c r="AB226" s="91"/>
      <c r="AC226" s="406"/>
      <c r="AD226" s="224">
        <v>46.629310344827594</v>
      </c>
      <c r="AE226" s="91"/>
      <c r="AF226" s="408"/>
      <c r="AG226" s="408">
        <v>54.09</v>
      </c>
      <c r="AH226" s="91"/>
      <c r="AI226" s="435">
        <v>15</v>
      </c>
      <c r="AJ226" s="224">
        <v>46.629310344827594</v>
      </c>
      <c r="AK226" s="432"/>
      <c r="AL226" s="391">
        <f t="shared" si="130"/>
        <v>25</v>
      </c>
      <c r="AM226" s="15">
        <f t="shared" si="128"/>
        <v>10</v>
      </c>
      <c r="AN226" s="44">
        <f t="shared" si="131"/>
        <v>15</v>
      </c>
      <c r="AO226" s="288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793" t="s">
        <v>12</v>
      </c>
      <c r="D227" s="618"/>
      <c r="E227" s="618"/>
      <c r="F227" s="618"/>
      <c r="G227" s="618"/>
      <c r="H227" s="794"/>
      <c r="I227" s="460">
        <v>27</v>
      </c>
      <c r="J227" s="460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4">
        <v>40</v>
      </c>
      <c r="X227" s="239">
        <v>28.042200000000005</v>
      </c>
      <c r="Y227" s="259">
        <v>40</v>
      </c>
      <c r="Z227" s="404"/>
      <c r="AA227" s="224">
        <v>27.093103448275865</v>
      </c>
      <c r="AB227" s="91"/>
      <c r="AC227" s="406">
        <v>60</v>
      </c>
      <c r="AD227" s="224">
        <v>25.086206896551726</v>
      </c>
      <c r="AE227" s="89">
        <v>60</v>
      </c>
      <c r="AF227" s="408"/>
      <c r="AG227" s="408">
        <v>29.1</v>
      </c>
      <c r="AH227" s="91"/>
      <c r="AI227" s="435"/>
      <c r="AJ227" s="224">
        <v>25.086206896551726</v>
      </c>
      <c r="AK227" s="432"/>
      <c r="AL227" s="391">
        <f t="shared" si="130"/>
        <v>210</v>
      </c>
      <c r="AM227" s="15">
        <f t="shared" si="128"/>
        <v>210</v>
      </c>
      <c r="AN227" s="44">
        <f t="shared" si="131"/>
        <v>0</v>
      </c>
      <c r="AO227" s="288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793" t="s">
        <v>13</v>
      </c>
      <c r="D228" s="618"/>
      <c r="E228" s="618"/>
      <c r="F228" s="618"/>
      <c r="G228" s="618"/>
      <c r="H228" s="794"/>
      <c r="I228" s="460">
        <v>28</v>
      </c>
      <c r="J228" s="460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18">
        <v>120</v>
      </c>
      <c r="W228" s="404">
        <v>120</v>
      </c>
      <c r="X228" s="239">
        <v>29.986200000000004</v>
      </c>
      <c r="Y228" s="259">
        <v>120</v>
      </c>
      <c r="Z228" s="404">
        <f>300</f>
        <v>300</v>
      </c>
      <c r="AA228" s="224">
        <v>28.964482758620694</v>
      </c>
      <c r="AB228" s="89">
        <v>300</v>
      </c>
      <c r="AC228" s="406">
        <v>203</v>
      </c>
      <c r="AD228" s="224">
        <v>26.818965517241381</v>
      </c>
      <c r="AE228" s="89">
        <v>203</v>
      </c>
      <c r="AF228" s="408">
        <v>150</v>
      </c>
      <c r="AG228" s="408">
        <v>31.11</v>
      </c>
      <c r="AH228" s="91">
        <v>116</v>
      </c>
      <c r="AI228" s="435">
        <v>100</v>
      </c>
      <c r="AJ228" s="224">
        <v>26.818965517241381</v>
      </c>
      <c r="AK228" s="432"/>
      <c r="AL228" s="391">
        <f t="shared" si="130"/>
        <v>1420</v>
      </c>
      <c r="AM228" s="15">
        <f>AN124+AN125</f>
        <v>1427</v>
      </c>
      <c r="AN228" s="44">
        <f t="shared" si="131"/>
        <v>-7</v>
      </c>
      <c r="AO228" s="288">
        <f t="shared" si="129"/>
        <v>-187.73275862068965</v>
      </c>
      <c r="AP228" s="9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</row>
    <row r="229" spans="1:54" ht="15.75" x14ac:dyDescent="0.25">
      <c r="A229" s="48"/>
      <c r="C229" s="793" t="s">
        <v>106</v>
      </c>
      <c r="D229" s="618"/>
      <c r="E229" s="618"/>
      <c r="F229" s="618"/>
      <c r="G229" s="618"/>
      <c r="H229" s="794"/>
      <c r="I229" s="459"/>
      <c r="J229" s="460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4"/>
      <c r="X229" s="239">
        <v>99.585000000000008</v>
      </c>
      <c r="Y229" s="260"/>
      <c r="Z229" s="404"/>
      <c r="AA229" s="224">
        <v>89.584137931034491</v>
      </c>
      <c r="AB229" s="91"/>
      <c r="AC229" s="406"/>
      <c r="AD229" s="224">
        <v>82.948275862068968</v>
      </c>
      <c r="AE229" s="91"/>
      <c r="AF229" s="408"/>
      <c r="AG229" s="408">
        <v>96.22</v>
      </c>
      <c r="AH229" s="91"/>
      <c r="AI229" s="435"/>
      <c r="AJ229" s="224">
        <v>82.948275862068968</v>
      </c>
      <c r="AK229" s="432"/>
      <c r="AL229" s="391">
        <f t="shared" si="130"/>
        <v>5</v>
      </c>
      <c r="AM229" s="15">
        <f>AN126</f>
        <v>0</v>
      </c>
      <c r="AN229" s="44">
        <f t="shared" si="131"/>
        <v>5</v>
      </c>
      <c r="AO229" s="288">
        <f t="shared" si="129"/>
        <v>414.74137931034483</v>
      </c>
      <c r="AP229" s="9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</row>
    <row r="230" spans="1:54" ht="15.75" x14ac:dyDescent="0.25">
      <c r="A230" s="48"/>
      <c r="C230" s="793" t="s">
        <v>107</v>
      </c>
      <c r="D230" s="618"/>
      <c r="E230" s="618"/>
      <c r="F230" s="618"/>
      <c r="G230" s="618"/>
      <c r="H230" s="794"/>
      <c r="I230" s="459"/>
      <c r="J230" s="460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4"/>
      <c r="X230" s="239">
        <v>110.44800000000001</v>
      </c>
      <c r="Y230" s="260"/>
      <c r="Z230" s="404"/>
      <c r="AA230" s="224">
        <v>99.350689655172417</v>
      </c>
      <c r="AB230" s="91"/>
      <c r="AC230" s="406"/>
      <c r="AD230" s="224">
        <v>91.991379310344826</v>
      </c>
      <c r="AE230" s="91"/>
      <c r="AF230" s="408"/>
      <c r="AG230" s="408">
        <v>106.71</v>
      </c>
      <c r="AH230" s="91"/>
      <c r="AI230" s="435"/>
      <c r="AJ230" s="224">
        <v>91.991379310344826</v>
      </c>
      <c r="AK230" s="432"/>
      <c r="AL230" s="391">
        <f t="shared" si="130"/>
        <v>5</v>
      </c>
      <c r="AM230" s="15">
        <f>AN127</f>
        <v>2</v>
      </c>
      <c r="AN230" s="44">
        <f t="shared" si="131"/>
        <v>3</v>
      </c>
      <c r="AO230" s="288">
        <f t="shared" si="129"/>
        <v>275.97413793103448</v>
      </c>
      <c r="AP230" s="9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</row>
    <row r="231" spans="1:54" ht="15.75" x14ac:dyDescent="0.25">
      <c r="A231" s="48"/>
      <c r="C231" s="793" t="s">
        <v>108</v>
      </c>
      <c r="D231" s="618"/>
      <c r="E231" s="618"/>
      <c r="F231" s="618"/>
      <c r="G231" s="618"/>
      <c r="H231" s="794"/>
      <c r="I231" s="459"/>
      <c r="J231" s="460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4"/>
      <c r="X231" s="239">
        <v>104.994</v>
      </c>
      <c r="Y231" s="260"/>
      <c r="Z231" s="404"/>
      <c r="AA231" s="224">
        <v>94.44413793103449</v>
      </c>
      <c r="AB231" s="91"/>
      <c r="AC231" s="406"/>
      <c r="AD231" s="224">
        <v>87.448275862068968</v>
      </c>
      <c r="AE231" s="91"/>
      <c r="AF231" s="408"/>
      <c r="AG231" s="408">
        <v>101.44</v>
      </c>
      <c r="AH231" s="91"/>
      <c r="AI231" s="435"/>
      <c r="AJ231" s="224">
        <v>87.448275862068968</v>
      </c>
      <c r="AK231" s="432"/>
      <c r="AL231" s="391">
        <f t="shared" si="130"/>
        <v>5</v>
      </c>
      <c r="AM231" s="15">
        <f>AN128</f>
        <v>5</v>
      </c>
      <c r="AN231" s="44">
        <f t="shared" si="131"/>
        <v>0</v>
      </c>
      <c r="AO231" s="288">
        <f t="shared" si="129"/>
        <v>0</v>
      </c>
      <c r="AP231" s="9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</row>
    <row r="232" spans="1:54" ht="15.75" x14ac:dyDescent="0.25">
      <c r="A232" s="48"/>
      <c r="C232" s="793" t="s">
        <v>109</v>
      </c>
      <c r="D232" s="618"/>
      <c r="E232" s="618"/>
      <c r="F232" s="618"/>
      <c r="G232" s="618"/>
      <c r="H232" s="794"/>
      <c r="I232" s="459"/>
      <c r="J232" s="460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4"/>
      <c r="X232" s="239">
        <v>102.04199999999999</v>
      </c>
      <c r="Y232" s="260"/>
      <c r="Z232" s="404"/>
      <c r="AA232" s="224">
        <v>91.790689655172429</v>
      </c>
      <c r="AB232" s="91"/>
      <c r="AC232" s="406"/>
      <c r="AD232" s="224">
        <v>84.99137931034484</v>
      </c>
      <c r="AE232" s="91"/>
      <c r="AF232" s="408"/>
      <c r="AG232" s="408">
        <v>98.59</v>
      </c>
      <c r="AH232" s="91"/>
      <c r="AI232" s="435"/>
      <c r="AJ232" s="224">
        <v>84.99137931034484</v>
      </c>
      <c r="AK232" s="432"/>
      <c r="AL232" s="391">
        <f t="shared" si="130"/>
        <v>5</v>
      </c>
      <c r="AM232" s="15">
        <f>AN129</f>
        <v>2</v>
      </c>
      <c r="AN232" s="44">
        <f t="shared" si="131"/>
        <v>3</v>
      </c>
      <c r="AO232" s="288">
        <f t="shared" si="129"/>
        <v>254.97413793103453</v>
      </c>
      <c r="AP232" s="9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</row>
    <row r="233" spans="1:54" ht="15.75" x14ac:dyDescent="0.25">
      <c r="A233" s="48"/>
      <c r="C233" s="793" t="s">
        <v>53</v>
      </c>
      <c r="D233" s="618"/>
      <c r="E233" s="618"/>
      <c r="F233" s="618"/>
      <c r="G233" s="618"/>
      <c r="H233" s="794"/>
      <c r="I233" s="459"/>
      <c r="J233" s="460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4"/>
      <c r="X233" s="239">
        <v>21.111840000000001</v>
      </c>
      <c r="Y233" s="260"/>
      <c r="Z233" s="404"/>
      <c r="AA233" s="224">
        <v>20.398965517241383</v>
      </c>
      <c r="AB233" s="91"/>
      <c r="AC233" s="406"/>
      <c r="AD233" s="224">
        <v>18.887931034482762</v>
      </c>
      <c r="AE233" s="91"/>
      <c r="AF233" s="408"/>
      <c r="AG233" s="408">
        <v>21.91</v>
      </c>
      <c r="AH233" s="91"/>
      <c r="AI233" s="435"/>
      <c r="AJ233" s="224">
        <v>18.887931034482762</v>
      </c>
      <c r="AK233" s="432"/>
      <c r="AL233" s="391">
        <f t="shared" si="130"/>
        <v>5</v>
      </c>
      <c r="AM233" s="15">
        <f>AN130</f>
        <v>4</v>
      </c>
      <c r="AN233" s="44">
        <f t="shared" si="131"/>
        <v>1</v>
      </c>
      <c r="AO233" s="288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822" t="s">
        <v>305</v>
      </c>
      <c r="D234" s="823"/>
      <c r="E234" s="823"/>
      <c r="F234" s="823"/>
      <c r="G234" s="823"/>
      <c r="H234" s="824"/>
      <c r="I234" s="461"/>
      <c r="J234" s="460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0"/>
      <c r="V234" s="271"/>
      <c r="W234" s="405">
        <v>5</v>
      </c>
      <c r="X234" s="240">
        <v>32.348160000000007</v>
      </c>
      <c r="Y234" s="259">
        <v>5</v>
      </c>
      <c r="Z234" s="405"/>
      <c r="AA234" s="270"/>
      <c r="AB234" s="273"/>
      <c r="AC234" s="407">
        <v>10</v>
      </c>
      <c r="AD234" s="270">
        <v>28.94</v>
      </c>
      <c r="AE234" s="273"/>
      <c r="AF234" s="408"/>
      <c r="AG234" s="408">
        <v>33.570399999999999</v>
      </c>
      <c r="AH234" s="91"/>
      <c r="AI234" s="436"/>
      <c r="AJ234" s="270">
        <v>28.94</v>
      </c>
      <c r="AK234" s="434"/>
      <c r="AL234" s="391">
        <f t="shared" si="130"/>
        <v>15</v>
      </c>
      <c r="AM234" s="81">
        <f>AN174</f>
        <v>16</v>
      </c>
      <c r="AN234" s="272">
        <f>AL234-AM234</f>
        <v>-1</v>
      </c>
      <c r="AO234" s="288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8"/>
      <c r="AH235" s="428"/>
      <c r="AI235" s="428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779" t="s">
        <v>81</v>
      </c>
      <c r="D237" s="779"/>
      <c r="E237" s="779"/>
      <c r="F237" s="779"/>
      <c r="G237" s="779"/>
      <c r="H237" s="779"/>
      <c r="I237" s="779"/>
      <c r="J237" s="779"/>
      <c r="K237" s="779"/>
      <c r="L237" s="779"/>
      <c r="M237" s="779"/>
      <c r="N237" s="779"/>
      <c r="O237" s="779"/>
      <c r="P237" s="779"/>
      <c r="Q237" s="235"/>
      <c r="R237" s="235"/>
      <c r="S237" s="235"/>
      <c r="T237" s="235"/>
      <c r="U237" s="235"/>
      <c r="V237" s="23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804" t="s">
        <v>2</v>
      </c>
      <c r="D238" s="804"/>
      <c r="E238" s="804"/>
      <c r="F238" s="804"/>
      <c r="G238" s="804"/>
      <c r="H238" s="232"/>
      <c r="I238" s="105">
        <v>1</v>
      </c>
      <c r="J238" s="231" t="s">
        <v>91</v>
      </c>
      <c r="K238" s="87" t="s">
        <v>89</v>
      </c>
      <c r="L238" s="233" t="s">
        <v>77</v>
      </c>
      <c r="M238" s="47" t="s">
        <v>78</v>
      </c>
      <c r="N238" s="47" t="s">
        <v>79</v>
      </c>
      <c r="O238" s="234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618" t="s">
        <v>14</v>
      </c>
      <c r="D239" s="618"/>
      <c r="E239" s="618"/>
      <c r="F239" s="618"/>
      <c r="G239" s="618"/>
      <c r="H239" s="618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618" t="s">
        <v>15</v>
      </c>
      <c r="D240" s="618"/>
      <c r="E240" s="618"/>
      <c r="F240" s="618"/>
      <c r="G240" s="618"/>
      <c r="H240" s="618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618" t="s">
        <v>16</v>
      </c>
      <c r="D241" s="618"/>
      <c r="E241" s="618"/>
      <c r="F241" s="618"/>
      <c r="G241" s="618"/>
      <c r="H241" s="618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618" t="s">
        <v>17</v>
      </c>
      <c r="D242" s="618"/>
      <c r="E242" s="618"/>
      <c r="F242" s="618"/>
      <c r="G242" s="618"/>
      <c r="H242" s="725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618" t="s">
        <v>18</v>
      </c>
      <c r="D243" s="618"/>
      <c r="E243" s="618"/>
      <c r="F243" s="618"/>
      <c r="G243" s="618"/>
      <c r="H243" s="725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618" t="s">
        <v>19</v>
      </c>
      <c r="D244" s="618"/>
      <c r="E244" s="618"/>
      <c r="F244" s="618"/>
      <c r="G244" s="618"/>
      <c r="H244" s="725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779" t="s">
        <v>244</v>
      </c>
      <c r="D249" s="779"/>
      <c r="E249" s="779"/>
      <c r="F249" s="779"/>
      <c r="G249" s="779"/>
      <c r="H249" s="779"/>
      <c r="I249" s="779"/>
      <c r="J249" s="779"/>
      <c r="K249" s="779"/>
      <c r="L249" s="779"/>
      <c r="M249" s="779"/>
      <c r="N249" s="779"/>
      <c r="O249" s="779"/>
      <c r="P249" s="779"/>
      <c r="Q249" s="235"/>
      <c r="R249" s="235"/>
      <c r="S249" s="235"/>
      <c r="T249" s="235"/>
      <c r="U249" s="235"/>
      <c r="V249" s="235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804" t="s">
        <v>2</v>
      </c>
      <c r="D250" s="804"/>
      <c r="E250" s="804"/>
      <c r="F250" s="804"/>
      <c r="G250" s="804"/>
      <c r="H250" s="232"/>
      <c r="I250" s="105">
        <v>1</v>
      </c>
      <c r="J250" s="231" t="s">
        <v>91</v>
      </c>
      <c r="K250" s="87" t="s">
        <v>89</v>
      </c>
      <c r="L250" s="105">
        <v>2</v>
      </c>
      <c r="M250" s="231" t="s">
        <v>91</v>
      </c>
      <c r="N250" s="87" t="s">
        <v>89</v>
      </c>
      <c r="O250" s="233" t="s">
        <v>77</v>
      </c>
      <c r="P250" s="47" t="s">
        <v>78</v>
      </c>
      <c r="Q250" s="47" t="s">
        <v>79</v>
      </c>
      <c r="R250" s="234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618" t="s">
        <v>16</v>
      </c>
      <c r="D251" s="618"/>
      <c r="E251" s="618"/>
      <c r="F251" s="618"/>
      <c r="G251" s="618"/>
      <c r="H251" s="618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618" t="s">
        <v>97</v>
      </c>
      <c r="D252" s="618"/>
      <c r="E252" s="618"/>
      <c r="F252" s="618"/>
      <c r="G252" s="618"/>
      <c r="H252" s="618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779" t="s">
        <v>82</v>
      </c>
      <c r="D257" s="779"/>
      <c r="E257" s="779"/>
      <c r="F257" s="779"/>
      <c r="G257" s="779"/>
      <c r="H257" s="779"/>
      <c r="I257" s="779"/>
      <c r="J257" s="779"/>
      <c r="K257" s="779"/>
      <c r="L257" s="779"/>
      <c r="M257" s="779"/>
      <c r="N257" s="779"/>
      <c r="O257" s="779"/>
      <c r="P257" s="779"/>
      <c r="Q257" s="779"/>
      <c r="R257" s="779"/>
      <c r="S257" s="779"/>
      <c r="T257" s="779"/>
      <c r="U257" s="779"/>
      <c r="V257" s="779"/>
      <c r="W257" s="779"/>
      <c r="X257" s="779"/>
      <c r="Y257" s="779"/>
      <c r="Z257" s="779"/>
      <c r="AA257" s="779"/>
      <c r="AB257" s="779"/>
      <c r="AC257" s="779"/>
      <c r="AD257" s="779"/>
      <c r="AE257" s="779"/>
      <c r="AF257" s="779"/>
      <c r="AG257" s="779"/>
      <c r="AH257" s="14"/>
      <c r="AI257" s="14"/>
      <c r="AJ257" s="8"/>
      <c r="AK257" s="8"/>
      <c r="AL257" s="8"/>
    </row>
    <row r="258" spans="1:49" ht="24" x14ac:dyDescent="0.25">
      <c r="A258" s="48"/>
      <c r="C258" s="804" t="s">
        <v>2</v>
      </c>
      <c r="D258" s="804"/>
      <c r="E258" s="804"/>
      <c r="F258" s="804"/>
      <c r="G258" s="804"/>
      <c r="H258" s="26"/>
      <c r="I258" s="347">
        <v>1</v>
      </c>
      <c r="J258" s="231" t="s">
        <v>91</v>
      </c>
      <c r="K258" s="348" t="s">
        <v>89</v>
      </c>
      <c r="L258" s="349">
        <v>2</v>
      </c>
      <c r="M258" s="84" t="s">
        <v>91</v>
      </c>
      <c r="N258" s="350" t="s">
        <v>270</v>
      </c>
      <c r="O258" s="347">
        <v>3</v>
      </c>
      <c r="P258" s="231" t="s">
        <v>91</v>
      </c>
      <c r="Q258" s="348" t="s">
        <v>89</v>
      </c>
      <c r="R258" s="347">
        <v>4</v>
      </c>
      <c r="S258" s="231" t="s">
        <v>91</v>
      </c>
      <c r="T258" s="348" t="s">
        <v>89</v>
      </c>
      <c r="U258" s="347">
        <v>5</v>
      </c>
      <c r="V258" s="231" t="s">
        <v>91</v>
      </c>
      <c r="W258" s="348" t="s">
        <v>89</v>
      </c>
      <c r="X258" s="347">
        <v>6</v>
      </c>
      <c r="Y258" s="231" t="s">
        <v>91</v>
      </c>
      <c r="Z258" s="348" t="s">
        <v>89</v>
      </c>
      <c r="AA258" s="233" t="s">
        <v>77</v>
      </c>
      <c r="AB258" s="47" t="s">
        <v>78</v>
      </c>
      <c r="AC258" s="47" t="s">
        <v>79</v>
      </c>
      <c r="AD258" s="47" t="s">
        <v>91</v>
      </c>
      <c r="AE258" s="234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618" t="s">
        <v>20</v>
      </c>
      <c r="D259" s="618"/>
      <c r="E259" s="618"/>
      <c r="F259" s="618"/>
      <c r="G259" s="618"/>
      <c r="H259" s="725"/>
      <c r="I259" s="325">
        <v>28</v>
      </c>
      <c r="J259" s="28">
        <v>3.45</v>
      </c>
      <c r="K259" s="327">
        <v>28</v>
      </c>
      <c r="L259" s="325"/>
      <c r="M259" s="28"/>
      <c r="N259" s="332"/>
      <c r="O259" s="325"/>
      <c r="P259" s="321">
        <v>4.29</v>
      </c>
      <c r="Q259" s="332"/>
      <c r="R259" s="325"/>
      <c r="S259" s="321">
        <v>4.9400000000000004</v>
      </c>
      <c r="T259" s="223"/>
      <c r="U259" s="325">
        <v>20</v>
      </c>
      <c r="V259" s="321">
        <v>2.83</v>
      </c>
      <c r="W259" s="89">
        <v>21</v>
      </c>
      <c r="X259" s="418">
        <v>40</v>
      </c>
      <c r="Y259" s="418">
        <v>3.23</v>
      </c>
      <c r="Z259" s="259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618" t="s">
        <v>21</v>
      </c>
      <c r="D260" s="618"/>
      <c r="E260" s="618"/>
      <c r="F260" s="618"/>
      <c r="G260" s="618"/>
      <c r="H260" s="725"/>
      <c r="I260" s="325">
        <v>8</v>
      </c>
      <c r="J260" s="28">
        <v>7.66</v>
      </c>
      <c r="K260" s="327">
        <v>8</v>
      </c>
      <c r="L260" s="325">
        <v>2</v>
      </c>
      <c r="M260" s="28">
        <v>13</v>
      </c>
      <c r="N260" s="327">
        <v>2</v>
      </c>
      <c r="O260" s="325"/>
      <c r="P260" s="321">
        <v>10.130000000000001</v>
      </c>
      <c r="Q260" s="332"/>
      <c r="R260" s="325">
        <v>6</v>
      </c>
      <c r="S260" s="321">
        <v>8.42</v>
      </c>
      <c r="T260" s="318">
        <v>6</v>
      </c>
      <c r="U260" s="325"/>
      <c r="V260" s="321"/>
      <c r="W260" s="91"/>
      <c r="X260" s="418">
        <v>10</v>
      </c>
      <c r="Y260" s="418">
        <v>7.31</v>
      </c>
      <c r="Z260" s="259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618" t="s">
        <v>22</v>
      </c>
      <c r="D261" s="618"/>
      <c r="E261" s="618"/>
      <c r="F261" s="618"/>
      <c r="G261" s="618"/>
      <c r="H261" s="725"/>
      <c r="I261" s="325">
        <v>12</v>
      </c>
      <c r="J261" s="28">
        <v>7.81</v>
      </c>
      <c r="K261" s="327">
        <v>12</v>
      </c>
      <c r="L261" s="325"/>
      <c r="M261" s="28"/>
      <c r="N261" s="332"/>
      <c r="O261" s="325"/>
      <c r="P261" s="321">
        <v>9.1</v>
      </c>
      <c r="Q261" s="332"/>
      <c r="R261" s="325"/>
      <c r="S261" s="321">
        <v>8.57</v>
      </c>
      <c r="T261" s="223"/>
      <c r="U261" s="325">
        <v>6</v>
      </c>
      <c r="V261" s="321">
        <v>6.56</v>
      </c>
      <c r="W261" s="91">
        <v>5</v>
      </c>
      <c r="X261" s="418">
        <v>10</v>
      </c>
      <c r="Y261" s="418">
        <v>7.45</v>
      </c>
      <c r="Z261" s="259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618" t="s">
        <v>23</v>
      </c>
      <c r="D262" s="618"/>
      <c r="E262" s="618"/>
      <c r="F262" s="618"/>
      <c r="G262" s="618"/>
      <c r="H262" s="725"/>
      <c r="I262" s="325">
        <v>18</v>
      </c>
      <c r="J262" s="28">
        <v>1.9</v>
      </c>
      <c r="K262" s="326">
        <v>11</v>
      </c>
      <c r="L262" s="325"/>
      <c r="M262" s="28"/>
      <c r="N262" s="332"/>
      <c r="O262" s="325"/>
      <c r="P262" s="321">
        <v>2.83</v>
      </c>
      <c r="Q262" s="332"/>
      <c r="R262" s="325"/>
      <c r="S262" s="321">
        <v>2.08</v>
      </c>
      <c r="T262" s="223"/>
      <c r="U262" s="325"/>
      <c r="V262" s="321"/>
      <c r="W262" s="91"/>
      <c r="X262" s="418"/>
      <c r="Y262" s="418"/>
      <c r="Z262" s="259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618" t="s">
        <v>24</v>
      </c>
      <c r="D263" s="618"/>
      <c r="E263" s="618"/>
      <c r="F263" s="618"/>
      <c r="G263" s="618"/>
      <c r="H263" s="725"/>
      <c r="I263" s="325">
        <v>8</v>
      </c>
      <c r="J263" s="28">
        <v>4.29</v>
      </c>
      <c r="K263" s="327">
        <v>8</v>
      </c>
      <c r="L263" s="325"/>
      <c r="M263" s="28"/>
      <c r="N263" s="332"/>
      <c r="O263" s="325"/>
      <c r="P263" s="321">
        <v>6.5</v>
      </c>
      <c r="Q263" s="332"/>
      <c r="R263" s="325"/>
      <c r="S263" s="321">
        <v>4.72</v>
      </c>
      <c r="T263" s="223"/>
      <c r="U263" s="325">
        <v>6</v>
      </c>
      <c r="V263" s="321">
        <v>3.61</v>
      </c>
      <c r="W263" s="89">
        <v>16</v>
      </c>
      <c r="X263" s="418">
        <v>20</v>
      </c>
      <c r="Y263" s="418">
        <v>4.0999999999999996</v>
      </c>
      <c r="Z263" s="259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618" t="s">
        <v>25</v>
      </c>
      <c r="D264" s="618"/>
      <c r="E264" s="618"/>
      <c r="F264" s="618"/>
      <c r="G264" s="618"/>
      <c r="H264" s="725"/>
      <c r="I264" s="325">
        <v>2</v>
      </c>
      <c r="J264" s="28">
        <v>18.059999999999999</v>
      </c>
      <c r="K264" s="327">
        <v>2</v>
      </c>
      <c r="L264" s="325"/>
      <c r="M264" s="28"/>
      <c r="N264" s="332"/>
      <c r="O264" s="325"/>
      <c r="P264" s="321">
        <v>19.940000000000001</v>
      </c>
      <c r="Q264" s="332"/>
      <c r="R264" s="325"/>
      <c r="S264" s="321">
        <v>14.26</v>
      </c>
      <c r="T264" s="223"/>
      <c r="U264" s="325"/>
      <c r="V264" s="321"/>
      <c r="W264" s="91"/>
      <c r="X264" s="418"/>
      <c r="Y264" s="418"/>
      <c r="Z264" s="259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618" t="s">
        <v>26</v>
      </c>
      <c r="D265" s="618"/>
      <c r="E265" s="618"/>
      <c r="F265" s="618"/>
      <c r="G265" s="618"/>
      <c r="H265" s="725"/>
      <c r="I265" s="325">
        <v>2</v>
      </c>
      <c r="J265" s="28">
        <v>22.95</v>
      </c>
      <c r="K265" s="327">
        <v>2</v>
      </c>
      <c r="L265" s="325"/>
      <c r="M265" s="28"/>
      <c r="N265" s="332"/>
      <c r="O265" s="325"/>
      <c r="P265" s="321">
        <v>31.74</v>
      </c>
      <c r="Q265" s="332"/>
      <c r="R265" s="325"/>
      <c r="S265" s="321">
        <v>36.5</v>
      </c>
      <c r="T265" s="223"/>
      <c r="U265" s="325"/>
      <c r="V265" s="321"/>
      <c r="W265" s="91"/>
      <c r="X265" s="418"/>
      <c r="Y265" s="418"/>
      <c r="Z265" s="259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618" t="s">
        <v>27</v>
      </c>
      <c r="D266" s="618"/>
      <c r="E266" s="618"/>
      <c r="F266" s="618"/>
      <c r="G266" s="618"/>
      <c r="H266" s="725"/>
      <c r="I266" s="325">
        <v>6</v>
      </c>
      <c r="J266" s="28">
        <v>95.86</v>
      </c>
      <c r="K266" s="327">
        <v>6</v>
      </c>
      <c r="L266" s="325"/>
      <c r="M266" s="28"/>
      <c r="N266" s="332"/>
      <c r="O266" s="325">
        <v>5</v>
      </c>
      <c r="P266" s="321">
        <v>121.42</v>
      </c>
      <c r="Q266" s="327">
        <v>5</v>
      </c>
      <c r="R266" s="325">
        <v>6</v>
      </c>
      <c r="S266" s="321">
        <v>119.6</v>
      </c>
      <c r="T266" s="318">
        <v>6</v>
      </c>
      <c r="U266" s="325">
        <v>12</v>
      </c>
      <c r="V266" s="321">
        <v>103.99</v>
      </c>
      <c r="W266" s="91">
        <v>9</v>
      </c>
      <c r="X266" s="418">
        <v>5</v>
      </c>
      <c r="Y266" s="418">
        <v>104</v>
      </c>
      <c r="Z266" s="259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618" t="s">
        <v>28</v>
      </c>
      <c r="D267" s="618"/>
      <c r="E267" s="618"/>
      <c r="F267" s="618"/>
      <c r="G267" s="618"/>
      <c r="H267" s="725"/>
      <c r="I267" s="325">
        <v>8</v>
      </c>
      <c r="J267" s="28">
        <v>21.99</v>
      </c>
      <c r="K267" s="327">
        <v>8</v>
      </c>
      <c r="L267" s="325"/>
      <c r="M267" s="28"/>
      <c r="N267" s="332"/>
      <c r="O267" s="325">
        <v>12</v>
      </c>
      <c r="P267" s="321">
        <v>27.34</v>
      </c>
      <c r="Q267" s="318">
        <v>12</v>
      </c>
      <c r="R267" s="325"/>
      <c r="S267" s="321">
        <v>25.65</v>
      </c>
      <c r="T267" s="223">
        <v>2</v>
      </c>
      <c r="U267" s="325"/>
      <c r="V267" s="321"/>
      <c r="W267" s="91"/>
      <c r="X267" s="418">
        <v>12</v>
      </c>
      <c r="Y267" s="418">
        <v>22.3</v>
      </c>
      <c r="Z267" s="259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618" t="s">
        <v>29</v>
      </c>
      <c r="D268" s="618"/>
      <c r="E268" s="618"/>
      <c r="F268" s="618"/>
      <c r="G268" s="618"/>
      <c r="H268" s="725"/>
      <c r="I268" s="325">
        <v>6</v>
      </c>
      <c r="J268" s="28">
        <v>95.86</v>
      </c>
      <c r="K268" s="327">
        <v>6</v>
      </c>
      <c r="L268" s="325"/>
      <c r="M268" s="28"/>
      <c r="N268" s="332"/>
      <c r="O268" s="325"/>
      <c r="P268" s="321">
        <v>121.42</v>
      </c>
      <c r="Q268" s="223"/>
      <c r="R268" s="325">
        <v>8</v>
      </c>
      <c r="S268" s="321">
        <v>119.6</v>
      </c>
      <c r="T268" s="318">
        <v>8</v>
      </c>
      <c r="U268" s="325">
        <v>12</v>
      </c>
      <c r="V268" s="321">
        <v>103.99</v>
      </c>
      <c r="W268" s="91">
        <v>7</v>
      </c>
      <c r="X268" s="418">
        <v>5</v>
      </c>
      <c r="Y268" s="418">
        <v>104</v>
      </c>
      <c r="Z268" s="259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618" t="s">
        <v>161</v>
      </c>
      <c r="D269" s="618"/>
      <c r="E269" s="618"/>
      <c r="F269" s="618"/>
      <c r="G269" s="618"/>
      <c r="H269" s="725"/>
      <c r="I269" s="325"/>
      <c r="J269" s="28"/>
      <c r="K269" s="326"/>
      <c r="L269" s="325"/>
      <c r="M269" s="28"/>
      <c r="N269" s="332"/>
      <c r="O269" s="325">
        <v>8</v>
      </c>
      <c r="P269" s="321">
        <v>27.34</v>
      </c>
      <c r="Q269" s="318">
        <v>8</v>
      </c>
      <c r="R269" s="325"/>
      <c r="S269" s="321">
        <v>25.65</v>
      </c>
      <c r="T269" s="223"/>
      <c r="U269" s="325"/>
      <c r="V269" s="321"/>
      <c r="W269" s="91"/>
      <c r="X269" s="418">
        <v>12</v>
      </c>
      <c r="Y269" s="418">
        <v>22.3</v>
      </c>
      <c r="Z269" s="259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618" t="s">
        <v>30</v>
      </c>
      <c r="D270" s="618"/>
      <c r="E270" s="618"/>
      <c r="F270" s="618"/>
      <c r="G270" s="618"/>
      <c r="H270" s="725"/>
      <c r="I270" s="325">
        <v>6</v>
      </c>
      <c r="J270" s="28">
        <v>95.86</v>
      </c>
      <c r="K270" s="327">
        <v>6</v>
      </c>
      <c r="L270" s="325"/>
      <c r="M270" s="28"/>
      <c r="N270" s="332"/>
      <c r="O270" s="325">
        <v>8</v>
      </c>
      <c r="P270" s="321">
        <v>121.42</v>
      </c>
      <c r="Q270" s="318">
        <v>8</v>
      </c>
      <c r="R270" s="325"/>
      <c r="S270" s="321">
        <v>119.6</v>
      </c>
      <c r="T270" s="223"/>
      <c r="U270" s="325">
        <v>8</v>
      </c>
      <c r="V270" s="321">
        <v>103.99</v>
      </c>
      <c r="W270" s="91"/>
      <c r="X270" s="260"/>
      <c r="Y270" s="260"/>
      <c r="Z270" s="259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618" t="s">
        <v>31</v>
      </c>
      <c r="D271" s="618"/>
      <c r="E271" s="618"/>
      <c r="F271" s="618"/>
      <c r="G271" s="618"/>
      <c r="H271" s="725"/>
      <c r="I271" s="325">
        <v>8</v>
      </c>
      <c r="J271" s="28">
        <v>21.99</v>
      </c>
      <c r="K271" s="327">
        <v>8</v>
      </c>
      <c r="L271" s="325"/>
      <c r="M271" s="28"/>
      <c r="N271" s="332"/>
      <c r="O271" s="325"/>
      <c r="P271" s="321">
        <v>27.34</v>
      </c>
      <c r="Q271" s="223"/>
      <c r="R271" s="325"/>
      <c r="S271" s="321">
        <v>25.65</v>
      </c>
      <c r="T271" s="223"/>
      <c r="U271" s="325"/>
      <c r="V271" s="321"/>
      <c r="W271" s="91"/>
      <c r="X271" s="260"/>
      <c r="Y271" s="260"/>
      <c r="Z271" s="259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618" t="s">
        <v>32</v>
      </c>
      <c r="D272" s="618"/>
      <c r="E272" s="618"/>
      <c r="F272" s="618"/>
      <c r="G272" s="618"/>
      <c r="H272" s="725"/>
      <c r="I272" s="325">
        <v>12</v>
      </c>
      <c r="J272" s="28">
        <v>11.4</v>
      </c>
      <c r="K272" s="327">
        <v>12</v>
      </c>
      <c r="L272" s="325"/>
      <c r="M272" s="28"/>
      <c r="N272" s="332"/>
      <c r="O272" s="325"/>
      <c r="P272" s="321">
        <v>14.07</v>
      </c>
      <c r="Q272" s="223"/>
      <c r="R272" s="325"/>
      <c r="S272" s="321">
        <v>13.23</v>
      </c>
      <c r="T272" s="223"/>
      <c r="U272" s="325">
        <v>12</v>
      </c>
      <c r="V272" s="321">
        <v>10.5</v>
      </c>
      <c r="W272" s="91">
        <v>7</v>
      </c>
      <c r="X272" s="260"/>
      <c r="Y272" s="260"/>
      <c r="Z272" s="259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618" t="s">
        <v>33</v>
      </c>
      <c r="D273" s="618"/>
      <c r="E273" s="618"/>
      <c r="F273" s="618"/>
      <c r="G273" s="618"/>
      <c r="H273" s="725"/>
      <c r="I273" s="325">
        <v>12</v>
      </c>
      <c r="J273" s="28">
        <v>11.4</v>
      </c>
      <c r="K273" s="326">
        <v>10</v>
      </c>
      <c r="L273" s="325"/>
      <c r="M273" s="28"/>
      <c r="N273" s="332"/>
      <c r="O273" s="325"/>
      <c r="P273" s="321">
        <v>13.59</v>
      </c>
      <c r="Q273" s="223"/>
      <c r="R273" s="325"/>
      <c r="S273" s="321">
        <v>13.23</v>
      </c>
      <c r="T273" s="223"/>
      <c r="U273" s="325"/>
      <c r="V273" s="321"/>
      <c r="W273" s="91"/>
      <c r="X273" s="260"/>
      <c r="Y273" s="260"/>
      <c r="Z273" s="259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618" t="s">
        <v>34</v>
      </c>
      <c r="D274" s="618"/>
      <c r="E274" s="618"/>
      <c r="F274" s="618"/>
      <c r="G274" s="618"/>
      <c r="H274" s="725"/>
      <c r="I274" s="325">
        <v>12</v>
      </c>
      <c r="J274" s="28">
        <v>11.4</v>
      </c>
      <c r="K274" s="326">
        <v>10</v>
      </c>
      <c r="L274" s="325"/>
      <c r="M274" s="28"/>
      <c r="N274" s="332"/>
      <c r="O274" s="325"/>
      <c r="P274" s="321">
        <v>13.59</v>
      </c>
      <c r="Q274" s="223"/>
      <c r="R274" s="325"/>
      <c r="S274" s="321">
        <v>13.23</v>
      </c>
      <c r="T274" s="223"/>
      <c r="U274" s="325"/>
      <c r="V274" s="321"/>
      <c r="W274" s="91"/>
      <c r="X274" s="260"/>
      <c r="Y274" s="260"/>
      <c r="Z274" s="259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618" t="s">
        <v>35</v>
      </c>
      <c r="D275" s="618"/>
      <c r="E275" s="618"/>
      <c r="F275" s="618"/>
      <c r="G275" s="618"/>
      <c r="H275" s="725"/>
      <c r="I275" s="325">
        <v>12</v>
      </c>
      <c r="J275" s="28">
        <v>4.0599999999999996</v>
      </c>
      <c r="K275" s="327">
        <v>12</v>
      </c>
      <c r="L275" s="325"/>
      <c r="M275" s="28"/>
      <c r="N275" s="332"/>
      <c r="O275" s="325"/>
      <c r="P275" s="321">
        <v>5.44</v>
      </c>
      <c r="Q275" s="223"/>
      <c r="R275" s="325"/>
      <c r="S275" s="321">
        <v>4.83</v>
      </c>
      <c r="T275" s="223"/>
      <c r="U275" s="325">
        <v>12</v>
      </c>
      <c r="V275" s="321">
        <v>3.87</v>
      </c>
      <c r="W275" s="91">
        <v>3</v>
      </c>
      <c r="X275" s="260"/>
      <c r="Y275" s="260"/>
      <c r="Z275" s="259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618" t="s">
        <v>36</v>
      </c>
      <c r="D276" s="618"/>
      <c r="E276" s="618"/>
      <c r="F276" s="618"/>
      <c r="G276" s="618"/>
      <c r="H276" s="725"/>
      <c r="I276" s="325">
        <v>24</v>
      </c>
      <c r="J276" s="28">
        <v>3.68</v>
      </c>
      <c r="K276" s="327">
        <v>27</v>
      </c>
      <c r="L276" s="325"/>
      <c r="M276" s="28"/>
      <c r="N276" s="332"/>
      <c r="O276" s="325"/>
      <c r="P276" s="321">
        <v>5.31</v>
      </c>
      <c r="Q276" s="223"/>
      <c r="R276" s="325"/>
      <c r="S276" s="321">
        <v>5.18</v>
      </c>
      <c r="T276" s="223"/>
      <c r="U276" s="325"/>
      <c r="V276" s="321"/>
      <c r="W276" s="91"/>
      <c r="X276" s="260"/>
      <c r="Y276" s="260"/>
      <c r="Z276" s="259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618" t="s">
        <v>37</v>
      </c>
      <c r="D277" s="618"/>
      <c r="E277" s="618"/>
      <c r="F277" s="618"/>
      <c r="G277" s="618"/>
      <c r="H277" s="725"/>
      <c r="I277" s="325">
        <v>12</v>
      </c>
      <c r="J277" s="28">
        <v>5.31</v>
      </c>
      <c r="K277" s="326">
        <v>10</v>
      </c>
      <c r="L277" s="325"/>
      <c r="M277" s="28"/>
      <c r="N277" s="332"/>
      <c r="O277" s="325"/>
      <c r="P277" s="321">
        <v>7.09</v>
      </c>
      <c r="Q277" s="223"/>
      <c r="R277" s="325"/>
      <c r="S277" s="321">
        <v>7.2</v>
      </c>
      <c r="T277" s="223"/>
      <c r="U277" s="325"/>
      <c r="V277" s="321"/>
      <c r="W277" s="91"/>
      <c r="X277" s="260"/>
      <c r="Y277" s="260"/>
      <c r="Z277" s="259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618" t="s">
        <v>38</v>
      </c>
      <c r="D278" s="618"/>
      <c r="E278" s="618"/>
      <c r="F278" s="618"/>
      <c r="G278" s="618"/>
      <c r="H278" s="725"/>
      <c r="I278" s="325">
        <v>12</v>
      </c>
      <c r="J278" s="28">
        <v>7.49</v>
      </c>
      <c r="K278" s="326">
        <v>9</v>
      </c>
      <c r="L278" s="325"/>
      <c r="M278" s="28"/>
      <c r="N278" s="332"/>
      <c r="O278" s="325"/>
      <c r="P278" s="321">
        <v>10.130000000000001</v>
      </c>
      <c r="Q278" s="223"/>
      <c r="R278" s="325"/>
      <c r="S278" s="321">
        <v>9.3699999999999992</v>
      </c>
      <c r="T278" s="223"/>
      <c r="U278" s="325"/>
      <c r="V278" s="321"/>
      <c r="W278" s="91"/>
      <c r="X278" s="260"/>
      <c r="Y278" s="260"/>
      <c r="Z278" s="259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618" t="s">
        <v>39</v>
      </c>
      <c r="D279" s="618"/>
      <c r="E279" s="618"/>
      <c r="F279" s="618"/>
      <c r="G279" s="618"/>
      <c r="H279" s="725"/>
      <c r="I279" s="325">
        <v>12</v>
      </c>
      <c r="J279" s="28">
        <v>10.220000000000001</v>
      </c>
      <c r="K279" s="326">
        <v>10</v>
      </c>
      <c r="L279" s="325"/>
      <c r="M279" s="28"/>
      <c r="N279" s="332"/>
      <c r="O279" s="325"/>
      <c r="P279" s="321">
        <v>13.96</v>
      </c>
      <c r="Q279" s="223"/>
      <c r="R279" s="325"/>
      <c r="S279" s="321">
        <v>12.91</v>
      </c>
      <c r="T279" s="223"/>
      <c r="U279" s="325"/>
      <c r="V279" s="321"/>
      <c r="W279" s="91"/>
      <c r="X279" s="260"/>
      <c r="Y279" s="260"/>
      <c r="Z279" s="259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618" t="s">
        <v>48</v>
      </c>
      <c r="D280" s="618"/>
      <c r="E280" s="618"/>
      <c r="F280" s="618"/>
      <c r="G280" s="618"/>
      <c r="H280" s="725"/>
      <c r="I280" s="325">
        <v>2</v>
      </c>
      <c r="J280" s="28">
        <v>56.52</v>
      </c>
      <c r="K280" s="326">
        <v>1</v>
      </c>
      <c r="L280" s="325"/>
      <c r="M280" s="28"/>
      <c r="N280" s="332"/>
      <c r="O280" s="325"/>
      <c r="P280" s="321">
        <v>80</v>
      </c>
      <c r="Q280" s="223"/>
      <c r="R280" s="325"/>
      <c r="S280" s="321">
        <v>92</v>
      </c>
      <c r="T280" s="223"/>
      <c r="U280" s="325"/>
      <c r="V280" s="321"/>
      <c r="W280" s="91"/>
      <c r="X280" s="260"/>
      <c r="Y280" s="260"/>
      <c r="Z280" s="259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618" t="s">
        <v>40</v>
      </c>
      <c r="D281" s="618"/>
      <c r="E281" s="618"/>
      <c r="F281" s="618"/>
      <c r="G281" s="618"/>
      <c r="H281" s="725"/>
      <c r="I281" s="325">
        <v>2</v>
      </c>
      <c r="J281" s="28">
        <v>39.340000000000003</v>
      </c>
      <c r="K281" s="326">
        <v>1</v>
      </c>
      <c r="L281" s="325"/>
      <c r="M281" s="28"/>
      <c r="N281" s="332"/>
      <c r="O281" s="325"/>
      <c r="P281" s="321">
        <v>71.45</v>
      </c>
      <c r="Q281" s="223"/>
      <c r="R281" s="325"/>
      <c r="S281" s="321">
        <v>82.17</v>
      </c>
      <c r="T281" s="223"/>
      <c r="U281" s="325"/>
      <c r="V281" s="321"/>
      <c r="W281" s="91"/>
      <c r="X281" s="260"/>
      <c r="Y281" s="260"/>
      <c r="Z281" s="259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618" t="s">
        <v>41</v>
      </c>
      <c r="D282" s="618"/>
      <c r="E282" s="618"/>
      <c r="F282" s="618"/>
      <c r="G282" s="618"/>
      <c r="H282" s="725"/>
      <c r="I282" s="325">
        <v>16</v>
      </c>
      <c r="J282" s="28">
        <v>3.4</v>
      </c>
      <c r="K282" s="327">
        <v>16</v>
      </c>
      <c r="L282" s="325"/>
      <c r="M282" s="28"/>
      <c r="N282" s="332"/>
      <c r="O282" s="325">
        <v>8</v>
      </c>
      <c r="P282" s="321">
        <v>4.84</v>
      </c>
      <c r="Q282" s="318">
        <v>8</v>
      </c>
      <c r="R282" s="325">
        <v>24</v>
      </c>
      <c r="S282" s="321">
        <v>6.1</v>
      </c>
      <c r="T282" s="318">
        <v>24</v>
      </c>
      <c r="U282" s="325">
        <v>32</v>
      </c>
      <c r="V282" s="321">
        <v>6.1</v>
      </c>
      <c r="W282" s="91">
        <v>3</v>
      </c>
      <c r="X282" s="260"/>
      <c r="Y282" s="260"/>
      <c r="Z282" s="259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618" t="s">
        <v>42</v>
      </c>
      <c r="D283" s="618"/>
      <c r="E283" s="618"/>
      <c r="F283" s="618"/>
      <c r="G283" s="618"/>
      <c r="H283" s="725"/>
      <c r="I283" s="325">
        <v>4</v>
      </c>
      <c r="J283" s="28">
        <v>3.4</v>
      </c>
      <c r="K283" s="327">
        <v>4</v>
      </c>
      <c r="L283" s="325"/>
      <c r="M283" s="28"/>
      <c r="N283" s="332"/>
      <c r="O283" s="325">
        <v>8</v>
      </c>
      <c r="P283" s="321">
        <v>4.84</v>
      </c>
      <c r="Q283" s="318">
        <v>8</v>
      </c>
      <c r="R283" s="325">
        <v>16</v>
      </c>
      <c r="S283" s="321">
        <v>6.1</v>
      </c>
      <c r="T283" s="223">
        <v>12</v>
      </c>
      <c r="U283" s="325"/>
      <c r="V283" s="321"/>
      <c r="W283" s="91"/>
      <c r="X283" s="260"/>
      <c r="Y283" s="260"/>
      <c r="Z283" s="259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618" t="s">
        <v>45</v>
      </c>
      <c r="D284" s="618"/>
      <c r="E284" s="618"/>
      <c r="F284" s="618"/>
      <c r="G284" s="618"/>
      <c r="H284" s="725"/>
      <c r="I284" s="325">
        <v>4</v>
      </c>
      <c r="J284" s="28">
        <v>7.27</v>
      </c>
      <c r="K284" s="326">
        <v>3</v>
      </c>
      <c r="L284" s="325"/>
      <c r="M284" s="28"/>
      <c r="N284" s="332"/>
      <c r="O284" s="325"/>
      <c r="P284" s="321">
        <v>9.17</v>
      </c>
      <c r="Q284" s="223"/>
      <c r="R284" s="325"/>
      <c r="S284" s="321">
        <v>11.59</v>
      </c>
      <c r="T284" s="223"/>
      <c r="U284" s="325"/>
      <c r="V284" s="321"/>
      <c r="W284" s="91"/>
      <c r="X284" s="260"/>
      <c r="Y284" s="260"/>
      <c r="Z284" s="259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618" t="s">
        <v>163</v>
      </c>
      <c r="D285" s="618"/>
      <c r="E285" s="618"/>
      <c r="F285" s="618"/>
      <c r="G285" s="618"/>
      <c r="H285" s="725"/>
      <c r="I285" s="325"/>
      <c r="J285" s="28"/>
      <c r="K285" s="326"/>
      <c r="L285" s="325"/>
      <c r="M285" s="28"/>
      <c r="N285" s="332"/>
      <c r="O285" s="325">
        <v>8</v>
      </c>
      <c r="P285" s="321">
        <v>4.84</v>
      </c>
      <c r="Q285" s="223">
        <v>6</v>
      </c>
      <c r="R285" s="325"/>
      <c r="S285" s="321">
        <v>6.1</v>
      </c>
      <c r="T285" s="223">
        <v>6</v>
      </c>
      <c r="U285" s="325">
        <v>8</v>
      </c>
      <c r="V285" s="321">
        <v>6.1</v>
      </c>
      <c r="W285" s="91"/>
      <c r="X285" s="260"/>
      <c r="Y285" s="260"/>
      <c r="Z285" s="259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618" t="s">
        <v>43</v>
      </c>
      <c r="D286" s="618"/>
      <c r="E286" s="618"/>
      <c r="F286" s="618"/>
      <c r="G286" s="618"/>
      <c r="H286" s="725"/>
      <c r="I286" s="328">
        <v>8</v>
      </c>
      <c r="J286" s="106">
        <v>3.4</v>
      </c>
      <c r="K286" s="326">
        <v>5</v>
      </c>
      <c r="L286" s="325"/>
      <c r="M286" s="28"/>
      <c r="N286" s="332"/>
      <c r="O286" s="328"/>
      <c r="P286" s="321">
        <v>4.84</v>
      </c>
      <c r="Q286" s="336"/>
      <c r="R286" s="328"/>
      <c r="S286" s="321">
        <v>6.1</v>
      </c>
      <c r="T286" s="336"/>
      <c r="U286" s="328"/>
      <c r="V286" s="321"/>
      <c r="W286" s="415"/>
      <c r="X286" s="417"/>
      <c r="Y286" s="417"/>
      <c r="Z286" s="259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618" t="s">
        <v>46</v>
      </c>
      <c r="D287" s="618"/>
      <c r="E287" s="618"/>
      <c r="F287" s="618"/>
      <c r="G287" s="618"/>
      <c r="H287" s="725"/>
      <c r="I287" s="325">
        <v>4</v>
      </c>
      <c r="J287" s="28">
        <v>7.27</v>
      </c>
      <c r="K287" s="326">
        <v>3</v>
      </c>
      <c r="L287" s="325"/>
      <c r="M287" s="28"/>
      <c r="N287" s="332"/>
      <c r="O287" s="328"/>
      <c r="P287" s="321">
        <v>9.17</v>
      </c>
      <c r="Q287" s="336"/>
      <c r="R287" s="328"/>
      <c r="S287" s="321">
        <v>11.59</v>
      </c>
      <c r="T287" s="336"/>
      <c r="U287" s="328"/>
      <c r="V287" s="321"/>
      <c r="W287" s="415"/>
      <c r="X287" s="417"/>
      <c r="Y287" s="417"/>
      <c r="Z287" s="259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725" t="s">
        <v>44</v>
      </c>
      <c r="D288" s="726"/>
      <c r="E288" s="726"/>
      <c r="F288" s="726"/>
      <c r="G288" s="726"/>
      <c r="H288" s="726"/>
      <c r="I288" s="325">
        <v>8</v>
      </c>
      <c r="J288" s="28">
        <v>3.4</v>
      </c>
      <c r="K288" s="326">
        <v>6</v>
      </c>
      <c r="L288" s="325"/>
      <c r="M288" s="28"/>
      <c r="N288" s="332"/>
      <c r="O288" s="328"/>
      <c r="P288" s="321">
        <v>4.84</v>
      </c>
      <c r="Q288" s="336"/>
      <c r="R288" s="328"/>
      <c r="S288" s="321">
        <v>6.1</v>
      </c>
      <c r="T288" s="336"/>
      <c r="U288" s="328"/>
      <c r="V288" s="321"/>
      <c r="W288" s="415"/>
      <c r="X288" s="417"/>
      <c r="Y288" s="417"/>
      <c r="Z288" s="259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725" t="s">
        <v>162</v>
      </c>
      <c r="D289" s="726"/>
      <c r="E289" s="726"/>
      <c r="F289" s="726"/>
      <c r="G289" s="726"/>
      <c r="H289" s="726"/>
      <c r="I289" s="325"/>
      <c r="J289" s="28"/>
      <c r="K289" s="326"/>
      <c r="L289" s="325"/>
      <c r="M289" s="28"/>
      <c r="N289" s="332"/>
      <c r="O289" s="328">
        <v>8</v>
      </c>
      <c r="P289" s="321">
        <v>4.84</v>
      </c>
      <c r="Q289" s="336">
        <v>6</v>
      </c>
      <c r="R289" s="328"/>
      <c r="S289" s="321">
        <v>6.1</v>
      </c>
      <c r="T289" s="336">
        <v>6</v>
      </c>
      <c r="U289" s="328"/>
      <c r="V289" s="321"/>
      <c r="W289" s="415"/>
      <c r="X289" s="417"/>
      <c r="Y289" s="417"/>
      <c r="Z289" s="259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618" t="s">
        <v>47</v>
      </c>
      <c r="D290" s="618"/>
      <c r="E290" s="618"/>
      <c r="F290" s="618"/>
      <c r="G290" s="618"/>
      <c r="H290" s="725"/>
      <c r="I290" s="325">
        <v>4</v>
      </c>
      <c r="J290" s="28">
        <v>7.27</v>
      </c>
      <c r="K290" s="326">
        <v>3</v>
      </c>
      <c r="L290" s="325"/>
      <c r="M290" s="28"/>
      <c r="N290" s="332"/>
      <c r="O290" s="328"/>
      <c r="P290" s="321">
        <v>9.17</v>
      </c>
      <c r="Q290" s="336"/>
      <c r="R290" s="328"/>
      <c r="S290" s="321">
        <v>11.59</v>
      </c>
      <c r="T290" s="336"/>
      <c r="U290" s="328"/>
      <c r="V290" s="321"/>
      <c r="W290" s="415"/>
      <c r="X290" s="417"/>
      <c r="Y290" s="417"/>
      <c r="Z290" s="259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725" t="s">
        <v>320</v>
      </c>
      <c r="D291" s="726"/>
      <c r="E291" s="726"/>
      <c r="F291" s="726"/>
      <c r="G291" s="726"/>
      <c r="H291" s="726"/>
      <c r="I291" s="329"/>
      <c r="J291" s="330"/>
      <c r="K291" s="331"/>
      <c r="L291" s="329"/>
      <c r="M291" s="330"/>
      <c r="N291" s="333"/>
      <c r="O291" s="334"/>
      <c r="P291" s="335"/>
      <c r="Q291" s="337"/>
      <c r="R291" s="334">
        <v>16</v>
      </c>
      <c r="S291" s="335">
        <v>6.1</v>
      </c>
      <c r="T291" s="337">
        <v>1</v>
      </c>
      <c r="U291" s="334"/>
      <c r="V291" s="335"/>
      <c r="W291" s="416"/>
      <c r="X291" s="417"/>
      <c r="Y291" s="417"/>
      <c r="Z291" s="259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618" t="s">
        <v>369</v>
      </c>
      <c r="D292" s="618"/>
      <c r="E292" s="618"/>
      <c r="F292" s="618"/>
      <c r="G292" s="618"/>
      <c r="H292" s="618"/>
      <c r="I292" s="329">
        <v>1</v>
      </c>
      <c r="J292" s="330">
        <v>0</v>
      </c>
      <c r="K292" s="331"/>
      <c r="L292" s="329"/>
      <c r="M292" s="330"/>
      <c r="N292" s="333"/>
      <c r="O292" s="334"/>
      <c r="P292" s="335"/>
      <c r="Q292" s="337"/>
      <c r="R292" s="334"/>
      <c r="S292" s="335"/>
      <c r="T292" s="337"/>
      <c r="U292" s="334"/>
      <c r="V292" s="335"/>
      <c r="W292" s="416"/>
      <c r="X292" s="419">
        <v>40</v>
      </c>
      <c r="Y292" s="419">
        <v>6.56</v>
      </c>
      <c r="Z292" s="259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7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780" t="s">
        <v>358</v>
      </c>
      <c r="D295" s="780"/>
      <c r="E295" s="780"/>
      <c r="F295" s="780"/>
      <c r="G295" s="780"/>
      <c r="H295" s="780"/>
      <c r="I295" s="781"/>
      <c r="J295" s="781"/>
      <c r="K295" s="781"/>
      <c r="L295" s="781"/>
      <c r="M295" s="781"/>
      <c r="N295" s="781"/>
      <c r="O295" s="780"/>
      <c r="P295" s="780"/>
      <c r="Q295" s="780"/>
      <c r="R295" s="780"/>
      <c r="S295" s="780"/>
      <c r="T295" s="780"/>
      <c r="U295" s="780"/>
      <c r="W295" s="8"/>
    </row>
    <row r="296" spans="1:40" ht="24" x14ac:dyDescent="0.25">
      <c r="A296" s="48"/>
      <c r="C296" s="818" t="s">
        <v>2</v>
      </c>
      <c r="D296" s="819"/>
      <c r="E296" s="819"/>
      <c r="F296" s="819"/>
      <c r="G296" s="819"/>
      <c r="H296" s="820"/>
      <c r="I296" s="322">
        <v>1</v>
      </c>
      <c r="J296" s="323" t="s">
        <v>91</v>
      </c>
      <c r="K296" s="324" t="s">
        <v>89</v>
      </c>
      <c r="L296" s="322">
        <v>2</v>
      </c>
      <c r="M296" s="323" t="s">
        <v>91</v>
      </c>
      <c r="N296" s="324" t="s">
        <v>89</v>
      </c>
      <c r="O296" s="233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618" t="s">
        <v>83</v>
      </c>
      <c r="D297" s="618"/>
      <c r="E297" s="618"/>
      <c r="F297" s="618"/>
      <c r="G297" s="618"/>
      <c r="H297" s="725"/>
      <c r="I297" s="325">
        <v>46</v>
      </c>
      <c r="J297" s="28">
        <v>11.5</v>
      </c>
      <c r="K297" s="327">
        <v>46</v>
      </c>
      <c r="L297" s="325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5"/>
      <c r="U297" s="255"/>
      <c r="V297" s="255"/>
      <c r="W297" s="255"/>
      <c r="X297" s="255"/>
      <c r="Y297" s="255"/>
    </row>
    <row r="298" spans="1:40" ht="15.75" x14ac:dyDescent="0.25">
      <c r="A298" s="48"/>
      <c r="C298" s="618" t="s">
        <v>240</v>
      </c>
      <c r="D298" s="618"/>
      <c r="E298" s="618"/>
      <c r="F298" s="618"/>
      <c r="G298" s="618"/>
      <c r="H298" s="725"/>
      <c r="I298" s="325">
        <v>25</v>
      </c>
      <c r="J298" s="28">
        <v>14.51</v>
      </c>
      <c r="K298" s="326">
        <v>4</v>
      </c>
      <c r="L298" s="325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5"/>
      <c r="U298" s="255"/>
      <c r="V298" s="255"/>
      <c r="W298" s="255"/>
      <c r="X298" s="255"/>
      <c r="Y298" s="255"/>
    </row>
    <row r="299" spans="1:40" ht="15.75" x14ac:dyDescent="0.25">
      <c r="A299" s="48"/>
      <c r="C299" s="725" t="s">
        <v>307</v>
      </c>
      <c r="D299" s="726"/>
      <c r="E299" s="726"/>
      <c r="F299" s="726"/>
      <c r="G299" s="726"/>
      <c r="H299" s="726"/>
      <c r="I299" s="325">
        <v>50</v>
      </c>
      <c r="J299" s="28">
        <v>12</v>
      </c>
      <c r="K299" s="327">
        <v>50</v>
      </c>
      <c r="L299" s="325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5"/>
      <c r="U299" s="255"/>
      <c r="V299" s="255"/>
      <c r="W299" s="255"/>
      <c r="X299" s="255"/>
      <c r="Y299" s="255"/>
    </row>
    <row r="300" spans="1:40" ht="15.75" x14ac:dyDescent="0.25">
      <c r="A300" s="48"/>
      <c r="C300" s="725" t="s">
        <v>321</v>
      </c>
      <c r="D300" s="726"/>
      <c r="E300" s="726"/>
      <c r="F300" s="726"/>
      <c r="G300" s="726"/>
      <c r="H300" s="726"/>
      <c r="I300" s="325">
        <v>20</v>
      </c>
      <c r="J300" s="28">
        <v>10</v>
      </c>
      <c r="K300" s="326"/>
      <c r="L300" s="325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5"/>
      <c r="U300" s="255"/>
      <c r="V300" s="255"/>
      <c r="W300" s="255"/>
      <c r="X300" s="255"/>
      <c r="Y300" s="255"/>
    </row>
    <row r="301" spans="1:40" ht="15.75" x14ac:dyDescent="0.25">
      <c r="A301" s="48"/>
      <c r="C301" s="725" t="s">
        <v>322</v>
      </c>
      <c r="D301" s="726"/>
      <c r="E301" s="726"/>
      <c r="F301" s="726"/>
      <c r="G301" s="726"/>
      <c r="H301" s="726"/>
      <c r="I301" s="325">
        <v>20</v>
      </c>
      <c r="J301" s="28">
        <v>8</v>
      </c>
      <c r="K301" s="326"/>
      <c r="L301" s="325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5"/>
      <c r="U301" s="255"/>
      <c r="V301" s="255"/>
      <c r="W301" s="255"/>
      <c r="X301" s="255"/>
      <c r="Y301" s="255"/>
    </row>
    <row r="302" spans="1:40" ht="15.75" x14ac:dyDescent="0.25">
      <c r="A302" s="48"/>
      <c r="C302" s="725" t="s">
        <v>324</v>
      </c>
      <c r="D302" s="726"/>
      <c r="E302" s="726"/>
      <c r="F302" s="726"/>
      <c r="G302" s="726"/>
      <c r="H302" s="726"/>
      <c r="I302" s="325">
        <v>10</v>
      </c>
      <c r="J302" s="28">
        <v>26.33</v>
      </c>
      <c r="K302" s="326"/>
      <c r="L302" s="325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5"/>
      <c r="U302" s="255"/>
      <c r="V302" s="255"/>
      <c r="W302" s="255"/>
      <c r="X302" s="255"/>
      <c r="Y302" s="255"/>
    </row>
    <row r="303" spans="1:40" ht="15.75" x14ac:dyDescent="0.25">
      <c r="A303" s="48"/>
      <c r="C303" s="725" t="s">
        <v>325</v>
      </c>
      <c r="D303" s="726"/>
      <c r="E303" s="726"/>
      <c r="F303" s="726"/>
      <c r="G303" s="726"/>
      <c r="H303" s="726"/>
      <c r="I303" s="325">
        <v>10</v>
      </c>
      <c r="J303" s="28">
        <v>9.92</v>
      </c>
      <c r="K303" s="326"/>
      <c r="L303" s="325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5"/>
      <c r="U303" s="255"/>
      <c r="V303" s="255"/>
      <c r="W303" s="255"/>
      <c r="X303" s="255"/>
      <c r="Y303" s="255"/>
    </row>
    <row r="304" spans="1:40" ht="15.75" x14ac:dyDescent="0.25">
      <c r="A304" s="48"/>
      <c r="C304" s="725" t="s">
        <v>326</v>
      </c>
      <c r="D304" s="726"/>
      <c r="E304" s="726"/>
      <c r="F304" s="726"/>
      <c r="G304" s="726"/>
      <c r="H304" s="726"/>
      <c r="I304" s="325">
        <v>10</v>
      </c>
      <c r="J304" s="28">
        <v>7.26</v>
      </c>
      <c r="K304" s="326">
        <v>4</v>
      </c>
      <c r="L304" s="325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5"/>
      <c r="U304" s="255"/>
      <c r="V304" s="255"/>
      <c r="W304" s="255"/>
      <c r="X304" s="255"/>
      <c r="Y304" s="255"/>
    </row>
    <row r="305" spans="1:25" ht="15.75" x14ac:dyDescent="0.25">
      <c r="A305" s="48"/>
      <c r="C305" s="725" t="s">
        <v>327</v>
      </c>
      <c r="D305" s="726"/>
      <c r="E305" s="726"/>
      <c r="F305" s="726"/>
      <c r="G305" s="726"/>
      <c r="H305" s="726"/>
      <c r="I305" s="325">
        <v>5</v>
      </c>
      <c r="J305" s="28">
        <v>26.33</v>
      </c>
      <c r="K305" s="326"/>
      <c r="L305" s="325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5"/>
      <c r="U305" s="255"/>
      <c r="V305" s="255"/>
      <c r="W305" s="255"/>
      <c r="X305" s="255"/>
      <c r="Y305" s="255"/>
    </row>
    <row r="306" spans="1:25" ht="15.75" x14ac:dyDescent="0.25">
      <c r="A306" s="48"/>
      <c r="C306" s="725" t="s">
        <v>328</v>
      </c>
      <c r="D306" s="726"/>
      <c r="E306" s="726"/>
      <c r="F306" s="726"/>
      <c r="G306" s="726"/>
      <c r="H306" s="726"/>
      <c r="I306" s="325">
        <v>10</v>
      </c>
      <c r="J306" s="28">
        <v>12.67</v>
      </c>
      <c r="K306" s="326"/>
      <c r="L306" s="325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5"/>
      <c r="U306" s="255"/>
      <c r="V306" s="255"/>
      <c r="W306" s="255"/>
      <c r="X306" s="255"/>
      <c r="Y306" s="255"/>
    </row>
    <row r="307" spans="1:25" ht="15.75" x14ac:dyDescent="0.25">
      <c r="A307" s="48"/>
      <c r="C307" s="725" t="s">
        <v>323</v>
      </c>
      <c r="D307" s="726"/>
      <c r="E307" s="726"/>
      <c r="F307" s="726"/>
      <c r="G307" s="726"/>
      <c r="H307" s="726"/>
      <c r="I307" s="325">
        <v>10</v>
      </c>
      <c r="J307" s="28">
        <v>15.18</v>
      </c>
      <c r="K307" s="326"/>
      <c r="L307" s="325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5"/>
      <c r="U307" s="255"/>
      <c r="V307" s="255"/>
      <c r="W307" s="255"/>
      <c r="X307" s="255"/>
      <c r="Y307" s="255"/>
    </row>
    <row r="308" spans="1:25" ht="15.75" x14ac:dyDescent="0.25">
      <c r="A308" s="48"/>
      <c r="C308" s="725" t="s">
        <v>329</v>
      </c>
      <c r="D308" s="726"/>
      <c r="E308" s="726"/>
      <c r="F308" s="726"/>
      <c r="G308" s="726"/>
      <c r="H308" s="726"/>
      <c r="I308" s="325">
        <v>10</v>
      </c>
      <c r="J308" s="28">
        <v>26.69</v>
      </c>
      <c r="K308" s="326"/>
      <c r="L308" s="325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5"/>
      <c r="U308" s="255"/>
      <c r="V308" s="255"/>
      <c r="W308" s="255"/>
      <c r="X308" s="255"/>
      <c r="Y308" s="255"/>
    </row>
    <row r="309" spans="1:25" ht="15.75" x14ac:dyDescent="0.25">
      <c r="A309" s="48"/>
      <c r="C309" s="725" t="s">
        <v>330</v>
      </c>
      <c r="D309" s="726"/>
      <c r="E309" s="726"/>
      <c r="F309" s="726"/>
      <c r="G309" s="726"/>
      <c r="H309" s="726"/>
      <c r="I309" s="325">
        <v>10</v>
      </c>
      <c r="J309" s="28">
        <v>8.33</v>
      </c>
      <c r="K309" s="326"/>
      <c r="L309" s="325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5"/>
      <c r="U309" s="255"/>
      <c r="V309" s="255"/>
      <c r="W309" s="255"/>
      <c r="X309" s="255"/>
      <c r="Y309" s="255"/>
    </row>
    <row r="310" spans="1:25" ht="15.75" x14ac:dyDescent="0.25">
      <c r="A310" s="48"/>
      <c r="C310" s="725" t="s">
        <v>331</v>
      </c>
      <c r="D310" s="726"/>
      <c r="E310" s="726"/>
      <c r="F310" s="726"/>
      <c r="G310" s="726"/>
      <c r="H310" s="726"/>
      <c r="I310" s="325">
        <v>10</v>
      </c>
      <c r="J310" s="28">
        <v>10.59</v>
      </c>
      <c r="K310" s="326"/>
      <c r="L310" s="325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5"/>
      <c r="U310" s="255"/>
      <c r="V310" s="255"/>
      <c r="W310" s="255"/>
      <c r="X310" s="255"/>
      <c r="Y310" s="255"/>
    </row>
    <row r="311" spans="1:25" ht="15.75" x14ac:dyDescent="0.25">
      <c r="A311" s="48"/>
      <c r="C311" s="725" t="s">
        <v>332</v>
      </c>
      <c r="D311" s="726"/>
      <c r="E311" s="726"/>
      <c r="F311" s="726"/>
      <c r="G311" s="726"/>
      <c r="H311" s="726"/>
      <c r="I311" s="325">
        <v>10</v>
      </c>
      <c r="J311" s="28">
        <v>12.05</v>
      </c>
      <c r="K311" s="326"/>
      <c r="L311" s="325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5"/>
      <c r="U311" s="255"/>
      <c r="V311" s="255"/>
      <c r="W311" s="255"/>
      <c r="X311" s="255"/>
      <c r="Y311" s="255"/>
    </row>
    <row r="312" spans="1:25" ht="15.75" x14ac:dyDescent="0.25">
      <c r="A312" s="48"/>
      <c r="C312" s="725" t="s">
        <v>333</v>
      </c>
      <c r="D312" s="726"/>
      <c r="E312" s="726"/>
      <c r="F312" s="726"/>
      <c r="G312" s="726"/>
      <c r="H312" s="726"/>
      <c r="I312" s="325">
        <v>10</v>
      </c>
      <c r="J312" s="28">
        <v>15.83</v>
      </c>
      <c r="K312" s="326"/>
      <c r="L312" s="325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5"/>
      <c r="U312" s="255"/>
      <c r="V312" s="255"/>
      <c r="W312" s="255"/>
      <c r="X312" s="255"/>
      <c r="Y312" s="255"/>
    </row>
    <row r="313" spans="1:25" ht="16.5" thickBot="1" x14ac:dyDescent="0.3">
      <c r="A313" s="48"/>
      <c r="C313" s="725" t="s">
        <v>334</v>
      </c>
      <c r="D313" s="726"/>
      <c r="E313" s="726"/>
      <c r="F313" s="726"/>
      <c r="G313" s="726"/>
      <c r="H313" s="726"/>
      <c r="I313" s="329">
        <v>10</v>
      </c>
      <c r="J313" s="330">
        <v>13.2</v>
      </c>
      <c r="K313" s="331"/>
      <c r="L313" s="329"/>
      <c r="M313" s="330">
        <v>13.2</v>
      </c>
      <c r="N313" s="271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5"/>
      <c r="U313" s="255"/>
      <c r="V313" s="255"/>
      <c r="W313" s="255"/>
      <c r="X313" s="255"/>
      <c r="Y313" s="255"/>
    </row>
    <row r="314" spans="1:25" x14ac:dyDescent="0.25">
      <c r="A314" s="48"/>
      <c r="C314" s="97"/>
      <c r="R314" s="234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780" t="s">
        <v>262</v>
      </c>
      <c r="D316" s="780"/>
      <c r="E316" s="780"/>
      <c r="F316" s="780"/>
      <c r="G316" s="780"/>
      <c r="H316" s="780"/>
      <c r="I316" s="780"/>
      <c r="J316" s="780"/>
      <c r="K316" s="780"/>
      <c r="L316" s="780"/>
      <c r="M316" s="780"/>
      <c r="N316" s="780"/>
      <c r="O316" s="780"/>
      <c r="P316" s="780"/>
      <c r="Q316" s="236"/>
      <c r="R316" s="236"/>
      <c r="W316" s="8"/>
    </row>
    <row r="317" spans="1:25" ht="24" x14ac:dyDescent="0.25">
      <c r="A317" s="48"/>
      <c r="C317" s="818" t="s">
        <v>2</v>
      </c>
      <c r="D317" s="819"/>
      <c r="E317" s="819"/>
      <c r="F317" s="819"/>
      <c r="G317" s="819"/>
      <c r="H317" s="770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4" t="s">
        <v>102</v>
      </c>
    </row>
    <row r="318" spans="1:25" x14ac:dyDescent="0.25">
      <c r="A318" s="48"/>
      <c r="C318" s="618" t="s">
        <v>261</v>
      </c>
      <c r="D318" s="618"/>
      <c r="E318" s="618"/>
      <c r="F318" s="618"/>
      <c r="G318" s="618"/>
      <c r="H318" s="725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780" t="s">
        <v>370</v>
      </c>
      <c r="D322" s="780"/>
      <c r="E322" s="780"/>
      <c r="F322" s="780"/>
      <c r="G322" s="780"/>
      <c r="H322" s="780"/>
      <c r="I322" s="780"/>
      <c r="J322" s="780"/>
      <c r="K322" s="780"/>
      <c r="L322" s="780"/>
      <c r="M322" s="780"/>
      <c r="N322" s="780"/>
      <c r="O322" s="780"/>
      <c r="P322" s="780"/>
      <c r="W322" s="8"/>
    </row>
    <row r="323" spans="1:23" ht="24" x14ac:dyDescent="0.25">
      <c r="A323" s="48"/>
      <c r="B323" s="8"/>
      <c r="C323" s="818" t="s">
        <v>2</v>
      </c>
      <c r="D323" s="819"/>
      <c r="E323" s="819"/>
      <c r="F323" s="819"/>
      <c r="G323" s="819"/>
      <c r="H323" s="770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4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618" t="s">
        <v>367</v>
      </c>
      <c r="D324" s="618"/>
      <c r="E324" s="618"/>
      <c r="F324" s="618"/>
      <c r="G324" s="618"/>
      <c r="H324" s="618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618" t="s">
        <v>368</v>
      </c>
      <c r="D325" s="618"/>
      <c r="E325" s="618"/>
      <c r="F325" s="618"/>
      <c r="G325" s="618"/>
      <c r="H325" s="618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6"/>
      <c r="I327" s="6"/>
      <c r="W327" s="8"/>
    </row>
    <row r="328" spans="1:23" x14ac:dyDescent="0.25">
      <c r="A328" s="8"/>
      <c r="C328" s="6"/>
      <c r="D328" s="6"/>
      <c r="E328" s="6"/>
      <c r="F328" s="6"/>
      <c r="G328" s="226"/>
      <c r="I328" s="6"/>
      <c r="W328" s="8"/>
    </row>
    <row r="329" spans="1:23" x14ac:dyDescent="0.25">
      <c r="A329" s="8"/>
      <c r="C329" s="3"/>
      <c r="D329" s="6"/>
      <c r="E329" s="6"/>
      <c r="F329" s="6"/>
      <c r="G329" s="226"/>
      <c r="I329" s="6"/>
      <c r="W329" s="8"/>
    </row>
    <row r="330" spans="1:23" x14ac:dyDescent="0.25">
      <c r="A330" s="8"/>
      <c r="C330" s="6"/>
      <c r="D330" s="6"/>
      <c r="E330" s="6"/>
      <c r="F330" s="6"/>
      <c r="G330" s="226"/>
      <c r="I330" s="6"/>
      <c r="W330" s="8"/>
    </row>
    <row r="331" spans="1:23" ht="15.75" x14ac:dyDescent="0.25">
      <c r="A331" s="8"/>
      <c r="C331" s="227"/>
      <c r="D331" s="204"/>
      <c r="E331" s="204"/>
      <c r="F331" s="228"/>
      <c r="G331" s="229"/>
      <c r="I331" s="230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786" t="s">
        <v>86</v>
      </c>
      <c r="B1" s="786"/>
      <c r="C1" s="786"/>
      <c r="D1" s="786"/>
      <c r="E1" s="786"/>
      <c r="F1" s="786"/>
      <c r="G1" s="786"/>
      <c r="H1" s="786"/>
      <c r="I1" s="786"/>
      <c r="J1" s="786"/>
      <c r="K1" s="786"/>
      <c r="L1" s="786"/>
      <c r="M1" s="786"/>
      <c r="N1" s="786"/>
      <c r="O1" s="786"/>
      <c r="P1" s="786"/>
      <c r="Q1" s="786"/>
      <c r="R1" s="786"/>
      <c r="S1" s="786"/>
      <c r="T1" s="786"/>
      <c r="U1" s="786"/>
      <c r="V1" s="786"/>
      <c r="W1" s="786"/>
      <c r="X1" s="786"/>
      <c r="Y1" s="786"/>
      <c r="Z1" s="786"/>
      <c r="AA1" s="786"/>
      <c r="AB1" s="786"/>
      <c r="AC1" s="786"/>
      <c r="AD1" s="786"/>
      <c r="AE1" s="786"/>
      <c r="AF1" s="786"/>
      <c r="AG1" s="786"/>
      <c r="AH1" s="786"/>
      <c r="AI1" s="786"/>
      <c r="AJ1" s="786"/>
      <c r="AK1" s="786"/>
      <c r="AL1" s="786"/>
      <c r="AM1" s="786"/>
      <c r="AN1" s="786"/>
      <c r="AO1" s="786"/>
      <c r="AP1" s="786"/>
      <c r="AQ1" s="786"/>
      <c r="AR1" s="786"/>
      <c r="AS1" s="786"/>
      <c r="AT1" s="786"/>
      <c r="AU1" s="786"/>
      <c r="AV1" s="786"/>
      <c r="AW1" s="786"/>
      <c r="AX1" s="786"/>
      <c r="AY1" s="786"/>
      <c r="AZ1" s="786"/>
      <c r="BA1" s="786"/>
      <c r="BB1" s="786"/>
      <c r="BC1" s="786"/>
      <c r="BD1" s="786"/>
      <c r="BE1" s="786"/>
      <c r="BF1" s="786"/>
      <c r="BG1" s="786"/>
      <c r="BH1" s="786"/>
      <c r="BI1" s="786"/>
      <c r="BJ1" s="786"/>
      <c r="BK1" s="786"/>
      <c r="BL1" s="786"/>
      <c r="BM1" s="786"/>
      <c r="BN1" s="786"/>
      <c r="BO1" s="786"/>
      <c r="BP1" s="786"/>
      <c r="BQ1" s="786"/>
      <c r="BR1" s="786"/>
      <c r="BS1" s="786"/>
      <c r="BT1" s="786"/>
      <c r="BU1" s="786"/>
      <c r="BV1" s="786"/>
      <c r="BW1" s="786"/>
      <c r="BX1" s="786"/>
      <c r="BY1" s="786"/>
      <c r="BZ1" s="786"/>
      <c r="CA1" s="786"/>
      <c r="CB1" s="786"/>
      <c r="CC1" s="786"/>
      <c r="CD1" s="786"/>
      <c r="CE1" s="786"/>
      <c r="CF1" s="786"/>
      <c r="CG1" s="786"/>
      <c r="CH1" s="786"/>
      <c r="CI1" s="786"/>
      <c r="CJ1" s="786"/>
      <c r="CK1" s="786"/>
      <c r="CL1" s="786"/>
      <c r="CM1" s="786"/>
      <c r="CN1" s="786"/>
      <c r="CO1" s="786"/>
      <c r="CP1" s="786"/>
      <c r="CQ1" s="786"/>
      <c r="CR1" s="786"/>
      <c r="CS1" s="786"/>
      <c r="CT1" s="786"/>
      <c r="CU1" s="786"/>
      <c r="CV1" s="786"/>
      <c r="CW1" s="786"/>
      <c r="CX1" s="786"/>
      <c r="CY1" s="786"/>
      <c r="CZ1" s="786"/>
      <c r="DA1" s="786"/>
      <c r="DB1" s="786"/>
      <c r="DC1" s="786"/>
      <c r="DD1" s="786"/>
      <c r="DE1" s="786"/>
      <c r="DF1" s="786"/>
      <c r="DG1" s="786"/>
      <c r="DH1" s="786"/>
      <c r="DI1" s="786"/>
      <c r="DJ1" s="786"/>
      <c r="DK1" s="786"/>
      <c r="DL1" s="786"/>
      <c r="DM1" s="786"/>
      <c r="DN1" s="786"/>
      <c r="DO1" s="786"/>
      <c r="DP1" s="786"/>
    </row>
    <row r="2" spans="1:138" x14ac:dyDescent="0.25">
      <c r="A2" s="786"/>
      <c r="B2" s="786"/>
      <c r="C2" s="786"/>
      <c r="D2" s="786"/>
      <c r="E2" s="786"/>
      <c r="F2" s="786"/>
      <c r="G2" s="786"/>
      <c r="H2" s="786"/>
      <c r="I2" s="786"/>
      <c r="J2" s="786"/>
      <c r="K2" s="786"/>
      <c r="L2" s="786"/>
      <c r="M2" s="786"/>
      <c r="N2" s="786"/>
      <c r="O2" s="786"/>
      <c r="P2" s="786"/>
      <c r="Q2" s="786"/>
      <c r="R2" s="786"/>
      <c r="S2" s="786"/>
      <c r="T2" s="786"/>
      <c r="U2" s="786"/>
      <c r="V2" s="786"/>
      <c r="W2" s="786"/>
      <c r="X2" s="786"/>
      <c r="Y2" s="786"/>
      <c r="Z2" s="786"/>
      <c r="AA2" s="786"/>
      <c r="AB2" s="786"/>
      <c r="AC2" s="786"/>
      <c r="AD2" s="786"/>
      <c r="AE2" s="786"/>
      <c r="AF2" s="786"/>
      <c r="AG2" s="786"/>
      <c r="AH2" s="786"/>
      <c r="AI2" s="786"/>
      <c r="AJ2" s="786"/>
      <c r="AK2" s="786"/>
      <c r="AL2" s="786"/>
      <c r="AM2" s="786"/>
      <c r="AN2" s="786"/>
      <c r="AO2" s="786"/>
      <c r="AP2" s="786"/>
      <c r="AQ2" s="786"/>
      <c r="AR2" s="786"/>
      <c r="AS2" s="786"/>
      <c r="AT2" s="786"/>
      <c r="AU2" s="786"/>
      <c r="AV2" s="786"/>
      <c r="AW2" s="786"/>
      <c r="AX2" s="786"/>
      <c r="AY2" s="786"/>
      <c r="AZ2" s="786"/>
      <c r="BA2" s="786"/>
      <c r="BB2" s="786"/>
      <c r="BC2" s="786"/>
      <c r="BD2" s="786"/>
      <c r="BE2" s="786"/>
      <c r="BF2" s="786"/>
      <c r="BG2" s="786"/>
      <c r="BH2" s="786"/>
      <c r="BI2" s="786"/>
      <c r="BJ2" s="786"/>
      <c r="BK2" s="786"/>
      <c r="BL2" s="786"/>
      <c r="BM2" s="786"/>
      <c r="BN2" s="786"/>
      <c r="BO2" s="786"/>
      <c r="BP2" s="786"/>
      <c r="BQ2" s="786"/>
      <c r="BR2" s="786"/>
      <c r="BS2" s="786"/>
      <c r="BT2" s="786"/>
      <c r="BU2" s="786"/>
      <c r="BV2" s="786"/>
      <c r="BW2" s="786"/>
      <c r="BX2" s="786"/>
      <c r="BY2" s="786"/>
      <c r="BZ2" s="786"/>
      <c r="CA2" s="786"/>
      <c r="CB2" s="786"/>
      <c r="CC2" s="786"/>
      <c r="CD2" s="786"/>
      <c r="CE2" s="786"/>
      <c r="CF2" s="786"/>
      <c r="CG2" s="786"/>
      <c r="CH2" s="786"/>
      <c r="CI2" s="786"/>
      <c r="CJ2" s="786"/>
      <c r="CK2" s="786"/>
      <c r="CL2" s="786"/>
      <c r="CM2" s="786"/>
      <c r="CN2" s="786"/>
      <c r="CO2" s="786"/>
      <c r="CP2" s="786"/>
      <c r="CQ2" s="786"/>
      <c r="CR2" s="786"/>
      <c r="CS2" s="786"/>
      <c r="CT2" s="786"/>
      <c r="CU2" s="786"/>
      <c r="CV2" s="786"/>
      <c r="CW2" s="786"/>
      <c r="CX2" s="786"/>
      <c r="CY2" s="786"/>
      <c r="CZ2" s="786"/>
      <c r="DA2" s="786"/>
      <c r="DB2" s="786"/>
      <c r="DC2" s="786"/>
      <c r="DD2" s="786"/>
      <c r="DE2" s="786"/>
      <c r="DF2" s="786"/>
      <c r="DG2" s="786"/>
      <c r="DH2" s="786"/>
      <c r="DI2" s="786"/>
      <c r="DJ2" s="786"/>
      <c r="DK2" s="786"/>
      <c r="DL2" s="786"/>
      <c r="DM2" s="786"/>
      <c r="DN2" s="786"/>
      <c r="DO2" s="786"/>
      <c r="DP2" s="786"/>
    </row>
    <row r="3" spans="1:138" x14ac:dyDescent="0.25">
      <c r="A3" s="786"/>
      <c r="B3" s="786"/>
      <c r="C3" s="786"/>
      <c r="D3" s="786"/>
      <c r="E3" s="786"/>
      <c r="F3" s="786"/>
      <c r="G3" s="786"/>
      <c r="H3" s="786"/>
      <c r="I3" s="786"/>
      <c r="J3" s="786"/>
      <c r="K3" s="786"/>
      <c r="L3" s="786"/>
      <c r="M3" s="786"/>
      <c r="N3" s="786"/>
      <c r="O3" s="786"/>
      <c r="P3" s="786"/>
      <c r="Q3" s="786"/>
      <c r="R3" s="786"/>
      <c r="S3" s="786"/>
      <c r="T3" s="786"/>
      <c r="U3" s="786"/>
      <c r="V3" s="786"/>
      <c r="W3" s="786"/>
      <c r="X3" s="786"/>
      <c r="Y3" s="786"/>
      <c r="Z3" s="786"/>
      <c r="AA3" s="786"/>
      <c r="AB3" s="786"/>
      <c r="AC3" s="786"/>
      <c r="AD3" s="786"/>
      <c r="AE3" s="786"/>
      <c r="AF3" s="786"/>
      <c r="AG3" s="786"/>
      <c r="AH3" s="786"/>
      <c r="AI3" s="786"/>
      <c r="AJ3" s="786"/>
      <c r="AK3" s="786"/>
      <c r="AL3" s="786"/>
      <c r="AM3" s="786"/>
      <c r="AN3" s="786"/>
      <c r="AO3" s="786"/>
      <c r="AP3" s="786"/>
      <c r="AQ3" s="786"/>
      <c r="AR3" s="786"/>
      <c r="AS3" s="786"/>
      <c r="AT3" s="786"/>
      <c r="AU3" s="786"/>
      <c r="AV3" s="786"/>
      <c r="AW3" s="786"/>
      <c r="AX3" s="786"/>
      <c r="AY3" s="786"/>
      <c r="AZ3" s="786"/>
      <c r="BA3" s="786"/>
      <c r="BB3" s="786"/>
      <c r="BC3" s="786"/>
      <c r="BD3" s="786"/>
      <c r="BE3" s="786"/>
      <c r="BF3" s="786"/>
      <c r="BG3" s="786"/>
      <c r="BH3" s="786"/>
      <c r="BI3" s="786"/>
      <c r="BJ3" s="786"/>
      <c r="BK3" s="786"/>
      <c r="BL3" s="786"/>
      <c r="BM3" s="786"/>
      <c r="BN3" s="786"/>
      <c r="BO3" s="786"/>
      <c r="BP3" s="786"/>
      <c r="BQ3" s="786"/>
      <c r="BR3" s="786"/>
      <c r="BS3" s="786"/>
      <c r="BT3" s="786"/>
      <c r="BU3" s="786"/>
      <c r="BV3" s="786"/>
      <c r="BW3" s="786"/>
      <c r="BX3" s="786"/>
      <c r="BY3" s="786"/>
      <c r="BZ3" s="786"/>
      <c r="CA3" s="786"/>
      <c r="CB3" s="786"/>
      <c r="CC3" s="786"/>
      <c r="CD3" s="786"/>
      <c r="CE3" s="786"/>
      <c r="CF3" s="786"/>
      <c r="CG3" s="786"/>
      <c r="CH3" s="786"/>
      <c r="CI3" s="786"/>
      <c r="CJ3" s="786"/>
      <c r="CK3" s="786"/>
      <c r="CL3" s="786"/>
      <c r="CM3" s="786"/>
      <c r="CN3" s="786"/>
      <c r="CO3" s="786"/>
      <c r="CP3" s="786"/>
      <c r="CQ3" s="786"/>
      <c r="CR3" s="786"/>
      <c r="CS3" s="786"/>
      <c r="CT3" s="786"/>
      <c r="CU3" s="786"/>
      <c r="CV3" s="786"/>
      <c r="CW3" s="786"/>
      <c r="CX3" s="786"/>
      <c r="CY3" s="786"/>
      <c r="CZ3" s="786"/>
      <c r="DA3" s="786"/>
      <c r="DB3" s="786"/>
      <c r="DC3" s="786"/>
      <c r="DD3" s="786"/>
      <c r="DE3" s="786"/>
      <c r="DF3" s="786"/>
      <c r="DG3" s="786"/>
      <c r="DH3" s="786"/>
      <c r="DI3" s="786"/>
      <c r="DJ3" s="786"/>
      <c r="DK3" s="786"/>
      <c r="DL3" s="786"/>
      <c r="DM3" s="786"/>
      <c r="DN3" s="786"/>
      <c r="DO3" s="786"/>
      <c r="DP3" s="786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625" t="s">
        <v>71</v>
      </c>
      <c r="D5" s="625"/>
      <c r="E5" s="625"/>
      <c r="F5" s="625"/>
      <c r="G5" s="625"/>
      <c r="H5" s="625"/>
      <c r="I5" s="625"/>
      <c r="J5" s="5"/>
      <c r="K5" s="7"/>
      <c r="L5" s="9"/>
      <c r="M5" s="9"/>
      <c r="N5" s="9"/>
      <c r="O5" s="9"/>
      <c r="P5" s="625" t="s">
        <v>60</v>
      </c>
      <c r="Q5" s="625"/>
      <c r="R5" s="625"/>
      <c r="S5" s="625"/>
      <c r="T5" s="625"/>
      <c r="U5" s="625"/>
      <c r="V5" s="625"/>
      <c r="W5" s="7"/>
      <c r="X5" s="9"/>
      <c r="Y5" s="9"/>
      <c r="Z5" s="9"/>
      <c r="AB5" s="732" t="s">
        <v>61</v>
      </c>
      <c r="AC5" s="625"/>
      <c r="AD5" s="625"/>
      <c r="AE5" s="625"/>
      <c r="AF5" s="625"/>
      <c r="AG5" s="625"/>
      <c r="AH5" s="625"/>
      <c r="AI5" s="7"/>
      <c r="AJ5" s="7"/>
      <c r="AK5" s="7"/>
      <c r="AM5" s="732" t="s">
        <v>62</v>
      </c>
      <c r="AN5" s="625"/>
      <c r="AO5" s="625"/>
      <c r="AP5" s="625"/>
      <c r="AQ5" s="625"/>
      <c r="AR5" s="625"/>
      <c r="AS5" s="625"/>
      <c r="AT5" s="7"/>
      <c r="BA5" s="732" t="s">
        <v>63</v>
      </c>
      <c r="BB5" s="625"/>
      <c r="BC5" s="625"/>
      <c r="BD5" s="625"/>
      <c r="BE5" s="625"/>
      <c r="BF5" s="625"/>
      <c r="BG5" s="625"/>
      <c r="BH5" s="7"/>
      <c r="BM5" s="732" t="s">
        <v>65</v>
      </c>
      <c r="BN5" s="625"/>
      <c r="BO5" s="625"/>
      <c r="BP5" s="625"/>
      <c r="BQ5" s="625"/>
      <c r="BR5" s="625"/>
      <c r="BS5" s="625"/>
      <c r="BT5" s="7"/>
      <c r="CF5" s="732" t="s">
        <v>69</v>
      </c>
      <c r="CG5" s="625"/>
      <c r="CH5" s="625"/>
      <c r="CI5" s="625"/>
      <c r="CJ5" s="625"/>
      <c r="CK5" s="625"/>
      <c r="CL5" s="625"/>
      <c r="CM5" s="7"/>
      <c r="CX5" s="732" t="s">
        <v>76</v>
      </c>
      <c r="CY5" s="625"/>
      <c r="CZ5" s="625"/>
      <c r="DA5" s="625"/>
      <c r="DB5" s="625"/>
      <c r="DC5" s="625"/>
      <c r="DD5" s="625"/>
      <c r="DR5" s="732" t="s">
        <v>87</v>
      </c>
      <c r="DS5" s="625"/>
      <c r="DT5" s="625"/>
      <c r="DU5" s="625"/>
      <c r="DV5" s="625"/>
      <c r="DW5" s="625"/>
      <c r="DX5" s="625"/>
    </row>
    <row r="6" spans="1:138" ht="14.45" customHeight="1" x14ac:dyDescent="0.25">
      <c r="A6" s="58"/>
      <c r="B6" s="7"/>
      <c r="C6" s="625"/>
      <c r="D6" s="625"/>
      <c r="E6" s="625"/>
      <c r="F6" s="625"/>
      <c r="G6" s="625"/>
      <c r="H6" s="625"/>
      <c r="I6" s="625"/>
      <c r="J6" s="5"/>
      <c r="K6" s="7"/>
      <c r="L6" s="9"/>
      <c r="M6" s="9"/>
      <c r="N6" s="9"/>
      <c r="O6" s="9"/>
      <c r="P6" s="625"/>
      <c r="Q6" s="625"/>
      <c r="R6" s="625"/>
      <c r="S6" s="625"/>
      <c r="T6" s="625"/>
      <c r="U6" s="625"/>
      <c r="V6" s="625"/>
      <c r="W6" s="7"/>
      <c r="X6" s="9"/>
      <c r="Y6" s="9"/>
      <c r="Z6" s="9"/>
      <c r="AB6" s="625"/>
      <c r="AC6" s="625"/>
      <c r="AD6" s="625"/>
      <c r="AE6" s="625"/>
      <c r="AF6" s="625"/>
      <c r="AG6" s="625"/>
      <c r="AH6" s="625"/>
      <c r="AI6" s="7"/>
      <c r="AJ6" s="7"/>
      <c r="AK6" s="7"/>
      <c r="AM6" s="625"/>
      <c r="AN6" s="625"/>
      <c r="AO6" s="625"/>
      <c r="AP6" s="625"/>
      <c r="AQ6" s="625"/>
      <c r="AR6" s="625"/>
      <c r="AS6" s="625"/>
      <c r="AT6" s="7"/>
      <c r="BA6" s="625"/>
      <c r="BB6" s="625"/>
      <c r="BC6" s="625"/>
      <c r="BD6" s="625"/>
      <c r="BE6" s="625"/>
      <c r="BF6" s="625"/>
      <c r="BG6" s="625"/>
      <c r="BH6" s="7"/>
      <c r="BM6" s="625"/>
      <c r="BN6" s="625"/>
      <c r="BO6" s="625"/>
      <c r="BP6" s="625"/>
      <c r="BQ6" s="625"/>
      <c r="BR6" s="625"/>
      <c r="BS6" s="625"/>
      <c r="BT6" s="7"/>
      <c r="CF6" s="625"/>
      <c r="CG6" s="625"/>
      <c r="CH6" s="625"/>
      <c r="CI6" s="625"/>
      <c r="CJ6" s="625"/>
      <c r="CK6" s="625"/>
      <c r="CL6" s="625"/>
      <c r="CM6" s="7"/>
      <c r="CX6" s="625"/>
      <c r="CY6" s="625"/>
      <c r="CZ6" s="625"/>
      <c r="DA6" s="625"/>
      <c r="DB6" s="625"/>
      <c r="DC6" s="625"/>
      <c r="DD6" s="625"/>
      <c r="DR6" s="625"/>
      <c r="DS6" s="625"/>
      <c r="DT6" s="625"/>
      <c r="DU6" s="625"/>
      <c r="DV6" s="625"/>
      <c r="DW6" s="625"/>
      <c r="DX6" s="625"/>
    </row>
    <row r="7" spans="1:138" ht="14.45" customHeight="1" x14ac:dyDescent="0.25">
      <c r="A7" s="58"/>
      <c r="B7" s="10"/>
      <c r="C7" s="748" t="s">
        <v>2</v>
      </c>
      <c r="D7" s="748"/>
      <c r="E7" s="748"/>
      <c r="F7" s="748"/>
      <c r="G7" s="748"/>
      <c r="H7" s="748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48" t="s">
        <v>2</v>
      </c>
      <c r="Q7" s="748"/>
      <c r="R7" s="748"/>
      <c r="S7" s="748"/>
      <c r="T7" s="748"/>
      <c r="U7" s="748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748" t="s">
        <v>2</v>
      </c>
      <c r="AC7" s="748"/>
      <c r="AD7" s="748"/>
      <c r="AE7" s="748"/>
      <c r="AF7" s="748"/>
      <c r="AG7" s="748"/>
      <c r="AH7" s="11" t="s">
        <v>3</v>
      </c>
      <c r="AI7" s="18">
        <v>27</v>
      </c>
      <c r="AJ7" s="22" t="s">
        <v>1</v>
      </c>
      <c r="AK7" s="18" t="s">
        <v>72</v>
      </c>
      <c r="AM7" s="748" t="s">
        <v>2</v>
      </c>
      <c r="AN7" s="748"/>
      <c r="AO7" s="748"/>
      <c r="AP7" s="748"/>
      <c r="AQ7" s="748"/>
      <c r="AR7" s="748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748" t="s">
        <v>2</v>
      </c>
      <c r="BB7" s="748"/>
      <c r="BC7" s="748"/>
      <c r="BD7" s="748"/>
      <c r="BE7" s="748"/>
      <c r="BF7" s="748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748" t="s">
        <v>2</v>
      </c>
      <c r="BN7" s="748"/>
      <c r="BO7" s="748"/>
      <c r="BP7" s="748"/>
      <c r="BQ7" s="748"/>
      <c r="BR7" s="748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748" t="s">
        <v>2</v>
      </c>
      <c r="CG7" s="748"/>
      <c r="CH7" s="748"/>
      <c r="CI7" s="748"/>
      <c r="CJ7" s="748"/>
      <c r="CK7" s="748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748" t="s">
        <v>2</v>
      </c>
      <c r="CY7" s="748"/>
      <c r="CZ7" s="748"/>
      <c r="DA7" s="748"/>
      <c r="DB7" s="748"/>
      <c r="DC7" s="748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748" t="s">
        <v>2</v>
      </c>
      <c r="DS7" s="748"/>
      <c r="DT7" s="748"/>
      <c r="DU7" s="748"/>
      <c r="DV7" s="748"/>
      <c r="DW7" s="748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656" t="s">
        <v>55</v>
      </c>
      <c r="D8" s="656"/>
      <c r="E8" s="656"/>
      <c r="F8" s="656"/>
      <c r="G8" s="656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56" t="s">
        <v>55</v>
      </c>
      <c r="Q8" s="656"/>
      <c r="R8" s="656"/>
      <c r="S8" s="656"/>
      <c r="T8" s="656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656" t="s">
        <v>55</v>
      </c>
      <c r="AC8" s="656"/>
      <c r="AD8" s="656"/>
      <c r="AE8" s="656"/>
      <c r="AF8" s="656"/>
      <c r="AG8" s="11"/>
      <c r="AH8" s="13"/>
      <c r="AI8" s="19"/>
      <c r="AJ8" s="23">
        <f>SUM(AI8)</f>
        <v>0</v>
      </c>
      <c r="AK8" s="19">
        <f>AJ8*AH8</f>
        <v>0</v>
      </c>
      <c r="AM8" s="728" t="s">
        <v>55</v>
      </c>
      <c r="AN8" s="729"/>
      <c r="AO8" s="729"/>
      <c r="AP8" s="729"/>
      <c r="AQ8" s="729"/>
      <c r="AR8" s="730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728" t="s">
        <v>55</v>
      </c>
      <c r="BB8" s="729"/>
      <c r="BC8" s="729"/>
      <c r="BD8" s="729"/>
      <c r="BE8" s="729"/>
      <c r="BF8" s="730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728" t="s">
        <v>55</v>
      </c>
      <c r="BN8" s="729"/>
      <c r="BO8" s="729"/>
      <c r="BP8" s="729"/>
      <c r="BQ8" s="729"/>
      <c r="BR8" s="730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728" t="s">
        <v>55</v>
      </c>
      <c r="CG8" s="729"/>
      <c r="CH8" s="729"/>
      <c r="CI8" s="729"/>
      <c r="CJ8" s="729"/>
      <c r="CK8" s="730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728" t="s">
        <v>55</v>
      </c>
      <c r="CY8" s="729"/>
      <c r="CZ8" s="729"/>
      <c r="DA8" s="729"/>
      <c r="DB8" s="729"/>
      <c r="DC8" s="730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728" t="s">
        <v>55</v>
      </c>
      <c r="DS8" s="729"/>
      <c r="DT8" s="729"/>
      <c r="DU8" s="729"/>
      <c r="DV8" s="729"/>
      <c r="DW8" s="730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656" t="s">
        <v>4</v>
      </c>
      <c r="D9" s="656"/>
      <c r="E9" s="656"/>
      <c r="F9" s="656"/>
      <c r="G9" s="656"/>
      <c r="H9" s="656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656" t="s">
        <v>4</v>
      </c>
      <c r="Q9" s="656"/>
      <c r="R9" s="656"/>
      <c r="S9" s="656"/>
      <c r="T9" s="656"/>
      <c r="U9" s="656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656" t="s">
        <v>4</v>
      </c>
      <c r="AC9" s="656"/>
      <c r="AD9" s="656"/>
      <c r="AE9" s="656"/>
      <c r="AF9" s="656"/>
      <c r="AG9" s="656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656" t="s">
        <v>4</v>
      </c>
      <c r="AN9" s="656"/>
      <c r="AO9" s="656"/>
      <c r="AP9" s="656"/>
      <c r="AQ9" s="656"/>
      <c r="AR9" s="656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656" t="s">
        <v>4</v>
      </c>
      <c r="BB9" s="656"/>
      <c r="BC9" s="656"/>
      <c r="BD9" s="656"/>
      <c r="BE9" s="656"/>
      <c r="BF9" s="656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656" t="s">
        <v>4</v>
      </c>
      <c r="BN9" s="656"/>
      <c r="BO9" s="656"/>
      <c r="BP9" s="656"/>
      <c r="BQ9" s="656"/>
      <c r="BR9" s="656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656" t="s">
        <v>4</v>
      </c>
      <c r="CG9" s="656"/>
      <c r="CH9" s="656"/>
      <c r="CI9" s="656"/>
      <c r="CJ9" s="656"/>
      <c r="CK9" s="656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656" t="s">
        <v>4</v>
      </c>
      <c r="CY9" s="656"/>
      <c r="CZ9" s="656"/>
      <c r="DA9" s="656"/>
      <c r="DB9" s="656"/>
      <c r="DC9" s="656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656" t="s">
        <v>4</v>
      </c>
      <c r="DS9" s="656"/>
      <c r="DT9" s="656"/>
      <c r="DU9" s="656"/>
      <c r="DV9" s="656"/>
      <c r="DW9" s="656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656" t="s">
        <v>5</v>
      </c>
      <c r="D10" s="656"/>
      <c r="E10" s="656"/>
      <c r="F10" s="656"/>
      <c r="G10" s="656"/>
      <c r="H10" s="656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656" t="s">
        <v>5</v>
      </c>
      <c r="Q10" s="656"/>
      <c r="R10" s="656"/>
      <c r="S10" s="656"/>
      <c r="T10" s="656"/>
      <c r="U10" s="656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656" t="s">
        <v>5</v>
      </c>
      <c r="AC10" s="656"/>
      <c r="AD10" s="656"/>
      <c r="AE10" s="656"/>
      <c r="AF10" s="656"/>
      <c r="AG10" s="656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731" t="s">
        <v>5</v>
      </c>
      <c r="AN10" s="731"/>
      <c r="AO10" s="731"/>
      <c r="AP10" s="731"/>
      <c r="AQ10" s="731"/>
      <c r="AR10" s="731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731" t="s">
        <v>5</v>
      </c>
      <c r="BB10" s="731"/>
      <c r="BC10" s="731"/>
      <c r="BD10" s="731"/>
      <c r="BE10" s="731"/>
      <c r="BF10" s="731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731" t="s">
        <v>5</v>
      </c>
      <c r="BN10" s="731"/>
      <c r="BO10" s="731"/>
      <c r="BP10" s="731"/>
      <c r="BQ10" s="731"/>
      <c r="BR10" s="731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731" t="s">
        <v>5</v>
      </c>
      <c r="CG10" s="731"/>
      <c r="CH10" s="731"/>
      <c r="CI10" s="731"/>
      <c r="CJ10" s="731"/>
      <c r="CK10" s="731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731" t="s">
        <v>5</v>
      </c>
      <c r="CY10" s="731"/>
      <c r="CZ10" s="731"/>
      <c r="DA10" s="731"/>
      <c r="DB10" s="731"/>
      <c r="DC10" s="731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731" t="s">
        <v>5</v>
      </c>
      <c r="DS10" s="731"/>
      <c r="DT10" s="731"/>
      <c r="DU10" s="731"/>
      <c r="DV10" s="731"/>
      <c r="DW10" s="731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618" t="s">
        <v>56</v>
      </c>
      <c r="D11" s="618"/>
      <c r="E11" s="618"/>
      <c r="F11" s="618"/>
      <c r="G11" s="618"/>
      <c r="H11" s="618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618" t="s">
        <v>56</v>
      </c>
      <c r="Q11" s="618"/>
      <c r="R11" s="618"/>
      <c r="S11" s="618"/>
      <c r="T11" s="618"/>
      <c r="U11" s="618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618" t="s">
        <v>56</v>
      </c>
      <c r="AC11" s="618"/>
      <c r="AD11" s="618"/>
      <c r="AE11" s="618"/>
      <c r="AF11" s="618"/>
      <c r="AG11" s="618"/>
      <c r="AH11" s="13"/>
      <c r="AI11" s="19"/>
      <c r="AJ11" s="23">
        <f t="shared" si="3"/>
        <v>0</v>
      </c>
      <c r="AK11" s="19">
        <f t="shared" si="4"/>
        <v>0</v>
      </c>
      <c r="AM11" s="618" t="s">
        <v>56</v>
      </c>
      <c r="AN11" s="618"/>
      <c r="AO11" s="618"/>
      <c r="AP11" s="618"/>
      <c r="AQ11" s="618"/>
      <c r="AR11" s="618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618" t="s">
        <v>56</v>
      </c>
      <c r="BB11" s="618"/>
      <c r="BC11" s="618"/>
      <c r="BD11" s="618"/>
      <c r="BE11" s="618"/>
      <c r="BF11" s="618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618" t="s">
        <v>56</v>
      </c>
      <c r="BN11" s="618"/>
      <c r="BO11" s="618"/>
      <c r="BP11" s="618"/>
      <c r="BQ11" s="618"/>
      <c r="BR11" s="618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618" t="s">
        <v>56</v>
      </c>
      <c r="CG11" s="618"/>
      <c r="CH11" s="618"/>
      <c r="CI11" s="618"/>
      <c r="CJ11" s="618"/>
      <c r="CK11" s="618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618" t="s">
        <v>56</v>
      </c>
      <c r="CY11" s="618"/>
      <c r="CZ11" s="618"/>
      <c r="DA11" s="618"/>
      <c r="DB11" s="618"/>
      <c r="DC11" s="618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618" t="s">
        <v>56</v>
      </c>
      <c r="DS11" s="618"/>
      <c r="DT11" s="618"/>
      <c r="DU11" s="618"/>
      <c r="DV11" s="618"/>
      <c r="DW11" s="618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618" t="s">
        <v>49</v>
      </c>
      <c r="D12" s="618"/>
      <c r="E12" s="618"/>
      <c r="F12" s="618"/>
      <c r="G12" s="618"/>
      <c r="H12" s="618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618" t="s">
        <v>49</v>
      </c>
      <c r="Q12" s="618"/>
      <c r="R12" s="618"/>
      <c r="S12" s="618"/>
      <c r="T12" s="618"/>
      <c r="U12" s="618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618" t="s">
        <v>49</v>
      </c>
      <c r="AC12" s="618"/>
      <c r="AD12" s="618"/>
      <c r="AE12" s="618"/>
      <c r="AF12" s="618"/>
      <c r="AG12" s="618"/>
      <c r="AH12" s="13"/>
      <c r="AI12" s="19"/>
      <c r="AJ12" s="23">
        <f t="shared" si="3"/>
        <v>0</v>
      </c>
      <c r="AK12" s="19">
        <f t="shared" si="4"/>
        <v>0</v>
      </c>
      <c r="AM12" s="731" t="s">
        <v>49</v>
      </c>
      <c r="AN12" s="731"/>
      <c r="AO12" s="731"/>
      <c r="AP12" s="731"/>
      <c r="AQ12" s="731"/>
      <c r="AR12" s="731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731" t="s">
        <v>49</v>
      </c>
      <c r="BB12" s="731"/>
      <c r="BC12" s="731"/>
      <c r="BD12" s="731"/>
      <c r="BE12" s="731"/>
      <c r="BF12" s="731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731" t="s">
        <v>49</v>
      </c>
      <c r="BN12" s="731"/>
      <c r="BO12" s="731"/>
      <c r="BP12" s="731"/>
      <c r="BQ12" s="731"/>
      <c r="BR12" s="731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731" t="s">
        <v>49</v>
      </c>
      <c r="CG12" s="731"/>
      <c r="CH12" s="731"/>
      <c r="CI12" s="731"/>
      <c r="CJ12" s="731"/>
      <c r="CK12" s="731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731" t="s">
        <v>49</v>
      </c>
      <c r="CY12" s="731"/>
      <c r="CZ12" s="731"/>
      <c r="DA12" s="731"/>
      <c r="DB12" s="731"/>
      <c r="DC12" s="731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731" t="s">
        <v>49</v>
      </c>
      <c r="DS12" s="731"/>
      <c r="DT12" s="731"/>
      <c r="DU12" s="731"/>
      <c r="DV12" s="731"/>
      <c r="DW12" s="731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618" t="s">
        <v>50</v>
      </c>
      <c r="D13" s="618"/>
      <c r="E13" s="618"/>
      <c r="F13" s="618"/>
      <c r="G13" s="618"/>
      <c r="H13" s="618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618" t="s">
        <v>50</v>
      </c>
      <c r="Q13" s="618"/>
      <c r="R13" s="618"/>
      <c r="S13" s="618"/>
      <c r="T13" s="618"/>
      <c r="U13" s="618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618" t="s">
        <v>50</v>
      </c>
      <c r="AC13" s="618"/>
      <c r="AD13" s="618"/>
      <c r="AE13" s="618"/>
      <c r="AF13" s="618"/>
      <c r="AG13" s="618"/>
      <c r="AH13" s="13"/>
      <c r="AI13" s="19"/>
      <c r="AJ13" s="23">
        <f t="shared" si="3"/>
        <v>0</v>
      </c>
      <c r="AK13" s="19">
        <f t="shared" si="4"/>
        <v>0</v>
      </c>
      <c r="AM13" s="618" t="s">
        <v>50</v>
      </c>
      <c r="AN13" s="618"/>
      <c r="AO13" s="618"/>
      <c r="AP13" s="618"/>
      <c r="AQ13" s="618"/>
      <c r="AR13" s="618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618" t="s">
        <v>50</v>
      </c>
      <c r="BB13" s="618"/>
      <c r="BC13" s="618"/>
      <c r="BD13" s="618"/>
      <c r="BE13" s="618"/>
      <c r="BF13" s="618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618" t="s">
        <v>50</v>
      </c>
      <c r="BN13" s="618"/>
      <c r="BO13" s="618"/>
      <c r="BP13" s="618"/>
      <c r="BQ13" s="618"/>
      <c r="BR13" s="618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618" t="s">
        <v>50</v>
      </c>
      <c r="CG13" s="618"/>
      <c r="CH13" s="618"/>
      <c r="CI13" s="618"/>
      <c r="CJ13" s="618"/>
      <c r="CK13" s="618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618" t="s">
        <v>50</v>
      </c>
      <c r="CY13" s="618"/>
      <c r="CZ13" s="618"/>
      <c r="DA13" s="618"/>
      <c r="DB13" s="618"/>
      <c r="DC13" s="618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618" t="s">
        <v>50</v>
      </c>
      <c r="DS13" s="618"/>
      <c r="DT13" s="618"/>
      <c r="DU13" s="618"/>
      <c r="DV13" s="618"/>
      <c r="DW13" s="618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618" t="s">
        <v>6</v>
      </c>
      <c r="D14" s="618"/>
      <c r="E14" s="618"/>
      <c r="F14" s="618"/>
      <c r="G14" s="618"/>
      <c r="H14" s="618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618" t="s">
        <v>6</v>
      </c>
      <c r="Q14" s="618"/>
      <c r="R14" s="618"/>
      <c r="S14" s="618"/>
      <c r="T14" s="618"/>
      <c r="U14" s="618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618" t="s">
        <v>6</v>
      </c>
      <c r="AC14" s="618"/>
      <c r="AD14" s="618"/>
      <c r="AE14" s="618"/>
      <c r="AF14" s="618"/>
      <c r="AG14" s="618"/>
      <c r="AH14" s="13">
        <v>10.5</v>
      </c>
      <c r="AI14" s="19"/>
      <c r="AJ14" s="23">
        <f t="shared" si="3"/>
        <v>0</v>
      </c>
      <c r="AK14" s="19">
        <f t="shared" si="4"/>
        <v>0</v>
      </c>
      <c r="AM14" s="731" t="s">
        <v>6</v>
      </c>
      <c r="AN14" s="731"/>
      <c r="AO14" s="731"/>
      <c r="AP14" s="731"/>
      <c r="AQ14" s="731"/>
      <c r="AR14" s="731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731" t="s">
        <v>6</v>
      </c>
      <c r="BB14" s="731"/>
      <c r="BC14" s="731"/>
      <c r="BD14" s="731"/>
      <c r="BE14" s="731"/>
      <c r="BF14" s="731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731" t="s">
        <v>6</v>
      </c>
      <c r="BN14" s="731"/>
      <c r="BO14" s="731"/>
      <c r="BP14" s="731"/>
      <c r="BQ14" s="731"/>
      <c r="BR14" s="731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731" t="s">
        <v>6</v>
      </c>
      <c r="CG14" s="731"/>
      <c r="CH14" s="731"/>
      <c r="CI14" s="731"/>
      <c r="CJ14" s="731"/>
      <c r="CK14" s="731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731" t="s">
        <v>6</v>
      </c>
      <c r="CY14" s="731"/>
      <c r="CZ14" s="731"/>
      <c r="DA14" s="731"/>
      <c r="DB14" s="731"/>
      <c r="DC14" s="731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731" t="s">
        <v>6</v>
      </c>
      <c r="DS14" s="731"/>
      <c r="DT14" s="731"/>
      <c r="DU14" s="731"/>
      <c r="DV14" s="731"/>
      <c r="DW14" s="731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618" t="s">
        <v>7</v>
      </c>
      <c r="D15" s="618"/>
      <c r="E15" s="618"/>
      <c r="F15" s="618"/>
      <c r="G15" s="618"/>
      <c r="H15" s="618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618" t="s">
        <v>7</v>
      </c>
      <c r="Q15" s="618"/>
      <c r="R15" s="618"/>
      <c r="S15" s="618"/>
      <c r="T15" s="618"/>
      <c r="U15" s="618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618" t="s">
        <v>7</v>
      </c>
      <c r="AC15" s="618"/>
      <c r="AD15" s="618"/>
      <c r="AE15" s="618"/>
      <c r="AF15" s="618"/>
      <c r="AG15" s="618"/>
      <c r="AH15" s="13"/>
      <c r="AI15" s="19"/>
      <c r="AJ15" s="23">
        <f t="shared" si="3"/>
        <v>0</v>
      </c>
      <c r="AK15" s="19">
        <f t="shared" si="4"/>
        <v>0</v>
      </c>
      <c r="AM15" s="618" t="s">
        <v>7</v>
      </c>
      <c r="AN15" s="618"/>
      <c r="AO15" s="618"/>
      <c r="AP15" s="618"/>
      <c r="AQ15" s="618"/>
      <c r="AR15" s="618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618" t="s">
        <v>7</v>
      </c>
      <c r="BB15" s="618"/>
      <c r="BC15" s="618"/>
      <c r="BD15" s="618"/>
      <c r="BE15" s="618"/>
      <c r="BF15" s="618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618" t="s">
        <v>7</v>
      </c>
      <c r="BN15" s="618"/>
      <c r="BO15" s="618"/>
      <c r="BP15" s="618"/>
      <c r="BQ15" s="618"/>
      <c r="BR15" s="618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618" t="s">
        <v>7</v>
      </c>
      <c r="CG15" s="618"/>
      <c r="CH15" s="618"/>
      <c r="CI15" s="618"/>
      <c r="CJ15" s="618"/>
      <c r="CK15" s="618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618" t="s">
        <v>7</v>
      </c>
      <c r="CY15" s="618"/>
      <c r="CZ15" s="618"/>
      <c r="DA15" s="618"/>
      <c r="DB15" s="618"/>
      <c r="DC15" s="618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618" t="s">
        <v>7</v>
      </c>
      <c r="DS15" s="618"/>
      <c r="DT15" s="618"/>
      <c r="DU15" s="618"/>
      <c r="DV15" s="618"/>
      <c r="DW15" s="618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618" t="s">
        <v>8</v>
      </c>
      <c r="D16" s="618"/>
      <c r="E16" s="618"/>
      <c r="F16" s="618"/>
      <c r="G16" s="618"/>
      <c r="H16" s="618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618" t="s">
        <v>8</v>
      </c>
      <c r="Q16" s="618"/>
      <c r="R16" s="618"/>
      <c r="S16" s="618"/>
      <c r="T16" s="618"/>
      <c r="U16" s="618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618" t="s">
        <v>8</v>
      </c>
      <c r="AC16" s="618"/>
      <c r="AD16" s="618"/>
      <c r="AE16" s="618"/>
      <c r="AF16" s="618"/>
      <c r="AG16" s="618"/>
      <c r="AH16" s="13">
        <v>12</v>
      </c>
      <c r="AI16" s="19"/>
      <c r="AJ16" s="23">
        <f t="shared" si="3"/>
        <v>0</v>
      </c>
      <c r="AK16" s="19">
        <f t="shared" si="4"/>
        <v>0</v>
      </c>
      <c r="AM16" s="731" t="s">
        <v>8</v>
      </c>
      <c r="AN16" s="731"/>
      <c r="AO16" s="731"/>
      <c r="AP16" s="731"/>
      <c r="AQ16" s="731"/>
      <c r="AR16" s="731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731" t="s">
        <v>8</v>
      </c>
      <c r="BB16" s="731"/>
      <c r="BC16" s="731"/>
      <c r="BD16" s="731"/>
      <c r="BE16" s="731"/>
      <c r="BF16" s="731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731" t="s">
        <v>8</v>
      </c>
      <c r="BN16" s="731"/>
      <c r="BO16" s="731"/>
      <c r="BP16" s="731"/>
      <c r="BQ16" s="731"/>
      <c r="BR16" s="731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731" t="s">
        <v>8</v>
      </c>
      <c r="CG16" s="731"/>
      <c r="CH16" s="731"/>
      <c r="CI16" s="731"/>
      <c r="CJ16" s="731"/>
      <c r="CK16" s="731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731" t="s">
        <v>8</v>
      </c>
      <c r="CY16" s="731"/>
      <c r="CZ16" s="731"/>
      <c r="DA16" s="731"/>
      <c r="DB16" s="731"/>
      <c r="DC16" s="731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731" t="s">
        <v>8</v>
      </c>
      <c r="DS16" s="731"/>
      <c r="DT16" s="731"/>
      <c r="DU16" s="731"/>
      <c r="DV16" s="731"/>
      <c r="DW16" s="731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618" t="s">
        <v>9</v>
      </c>
      <c r="D17" s="618"/>
      <c r="E17" s="618"/>
      <c r="F17" s="618"/>
      <c r="G17" s="618"/>
      <c r="H17" s="618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618" t="s">
        <v>9</v>
      </c>
      <c r="Q17" s="618"/>
      <c r="R17" s="618"/>
      <c r="S17" s="618"/>
      <c r="T17" s="618"/>
      <c r="U17" s="618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618" t="s">
        <v>9</v>
      </c>
      <c r="AC17" s="618"/>
      <c r="AD17" s="618"/>
      <c r="AE17" s="618"/>
      <c r="AF17" s="618"/>
      <c r="AG17" s="618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618" t="s">
        <v>9</v>
      </c>
      <c r="AN17" s="618"/>
      <c r="AO17" s="618"/>
      <c r="AP17" s="618"/>
      <c r="AQ17" s="618"/>
      <c r="AR17" s="618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618" t="s">
        <v>9</v>
      </c>
      <c r="BB17" s="618"/>
      <c r="BC17" s="618"/>
      <c r="BD17" s="618"/>
      <c r="BE17" s="618"/>
      <c r="BF17" s="618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618" t="s">
        <v>9</v>
      </c>
      <c r="BN17" s="618"/>
      <c r="BO17" s="618"/>
      <c r="BP17" s="618"/>
      <c r="BQ17" s="618"/>
      <c r="BR17" s="618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618" t="s">
        <v>9</v>
      </c>
      <c r="CG17" s="618"/>
      <c r="CH17" s="618"/>
      <c r="CI17" s="618"/>
      <c r="CJ17" s="618"/>
      <c r="CK17" s="618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618" t="s">
        <v>9</v>
      </c>
      <c r="CY17" s="618"/>
      <c r="CZ17" s="618"/>
      <c r="DA17" s="618"/>
      <c r="DB17" s="618"/>
      <c r="DC17" s="618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618" t="s">
        <v>9</v>
      </c>
      <c r="DS17" s="618"/>
      <c r="DT17" s="618"/>
      <c r="DU17" s="618"/>
      <c r="DV17" s="618"/>
      <c r="DW17" s="618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618" t="s">
        <v>10</v>
      </c>
      <c r="D18" s="618"/>
      <c r="E18" s="618"/>
      <c r="F18" s="618"/>
      <c r="G18" s="618"/>
      <c r="H18" s="618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618" t="s">
        <v>10</v>
      </c>
      <c r="Q18" s="618"/>
      <c r="R18" s="618"/>
      <c r="S18" s="618"/>
      <c r="T18" s="618"/>
      <c r="U18" s="618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618" t="s">
        <v>10</v>
      </c>
      <c r="AC18" s="618"/>
      <c r="AD18" s="618"/>
      <c r="AE18" s="618"/>
      <c r="AF18" s="618"/>
      <c r="AG18" s="618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731" t="s">
        <v>10</v>
      </c>
      <c r="AN18" s="731"/>
      <c r="AO18" s="731"/>
      <c r="AP18" s="731"/>
      <c r="AQ18" s="731"/>
      <c r="AR18" s="731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731" t="s">
        <v>10</v>
      </c>
      <c r="BB18" s="731"/>
      <c r="BC18" s="731"/>
      <c r="BD18" s="731"/>
      <c r="BE18" s="731"/>
      <c r="BF18" s="731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731" t="s">
        <v>10</v>
      </c>
      <c r="BN18" s="731"/>
      <c r="BO18" s="731"/>
      <c r="BP18" s="731"/>
      <c r="BQ18" s="731"/>
      <c r="BR18" s="731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731" t="s">
        <v>10</v>
      </c>
      <c r="CG18" s="731"/>
      <c r="CH18" s="731"/>
      <c r="CI18" s="731"/>
      <c r="CJ18" s="731"/>
      <c r="CK18" s="731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731" t="s">
        <v>10</v>
      </c>
      <c r="CY18" s="731"/>
      <c r="CZ18" s="731"/>
      <c r="DA18" s="731"/>
      <c r="DB18" s="731"/>
      <c r="DC18" s="731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731" t="s">
        <v>10</v>
      </c>
      <c r="DS18" s="731"/>
      <c r="DT18" s="731"/>
      <c r="DU18" s="731"/>
      <c r="DV18" s="731"/>
      <c r="DW18" s="731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618" t="s">
        <v>11</v>
      </c>
      <c r="D19" s="618"/>
      <c r="E19" s="618"/>
      <c r="F19" s="618"/>
      <c r="G19" s="618"/>
      <c r="H19" s="618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618" t="s">
        <v>11</v>
      </c>
      <c r="Q19" s="618"/>
      <c r="R19" s="618"/>
      <c r="S19" s="618"/>
      <c r="T19" s="618"/>
      <c r="U19" s="618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618" t="s">
        <v>11</v>
      </c>
      <c r="AC19" s="618"/>
      <c r="AD19" s="618"/>
      <c r="AE19" s="618"/>
      <c r="AF19" s="618"/>
      <c r="AG19" s="618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618" t="s">
        <v>11</v>
      </c>
      <c r="AN19" s="618"/>
      <c r="AO19" s="618"/>
      <c r="AP19" s="618"/>
      <c r="AQ19" s="618"/>
      <c r="AR19" s="618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618" t="s">
        <v>11</v>
      </c>
      <c r="BB19" s="618"/>
      <c r="BC19" s="618"/>
      <c r="BD19" s="618"/>
      <c r="BE19" s="618"/>
      <c r="BF19" s="618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618" t="s">
        <v>11</v>
      </c>
      <c r="BN19" s="618"/>
      <c r="BO19" s="618"/>
      <c r="BP19" s="618"/>
      <c r="BQ19" s="618"/>
      <c r="BR19" s="618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618" t="s">
        <v>11</v>
      </c>
      <c r="CG19" s="618"/>
      <c r="CH19" s="618"/>
      <c r="CI19" s="618"/>
      <c r="CJ19" s="618"/>
      <c r="CK19" s="618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618" t="s">
        <v>11</v>
      </c>
      <c r="CY19" s="618"/>
      <c r="CZ19" s="618"/>
      <c r="DA19" s="618"/>
      <c r="DB19" s="618"/>
      <c r="DC19" s="618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618" t="s">
        <v>11</v>
      </c>
      <c r="DS19" s="618"/>
      <c r="DT19" s="618"/>
      <c r="DU19" s="618"/>
      <c r="DV19" s="618"/>
      <c r="DW19" s="618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618" t="s">
        <v>57</v>
      </c>
      <c r="D20" s="618"/>
      <c r="E20" s="618"/>
      <c r="F20" s="618"/>
      <c r="G20" s="618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618" t="s">
        <v>57</v>
      </c>
      <c r="Q20" s="618"/>
      <c r="R20" s="618"/>
      <c r="S20" s="618"/>
      <c r="T20" s="618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618" t="s">
        <v>57</v>
      </c>
      <c r="AC20" s="618"/>
      <c r="AD20" s="618"/>
      <c r="AE20" s="618"/>
      <c r="AF20" s="618"/>
      <c r="AG20" s="15"/>
      <c r="AH20" s="13"/>
      <c r="AI20" s="19"/>
      <c r="AJ20" s="23">
        <f t="shared" si="3"/>
        <v>0</v>
      </c>
      <c r="AK20" s="19">
        <f t="shared" si="4"/>
        <v>0</v>
      </c>
      <c r="AM20" s="728" t="s">
        <v>57</v>
      </c>
      <c r="AN20" s="729"/>
      <c r="AO20" s="729"/>
      <c r="AP20" s="729"/>
      <c r="AQ20" s="729"/>
      <c r="AR20" s="730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728" t="s">
        <v>57</v>
      </c>
      <c r="BB20" s="729"/>
      <c r="BC20" s="729"/>
      <c r="BD20" s="729"/>
      <c r="BE20" s="729"/>
      <c r="BF20" s="730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728" t="s">
        <v>57</v>
      </c>
      <c r="BN20" s="729"/>
      <c r="BO20" s="729"/>
      <c r="BP20" s="729"/>
      <c r="BQ20" s="729"/>
      <c r="BR20" s="730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728" t="s">
        <v>57</v>
      </c>
      <c r="CG20" s="729"/>
      <c r="CH20" s="729"/>
      <c r="CI20" s="729"/>
      <c r="CJ20" s="729"/>
      <c r="CK20" s="730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728" t="s">
        <v>57</v>
      </c>
      <c r="CY20" s="729"/>
      <c r="CZ20" s="729"/>
      <c r="DA20" s="729"/>
      <c r="DB20" s="729"/>
      <c r="DC20" s="730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728" t="s">
        <v>57</v>
      </c>
      <c r="DS20" s="729"/>
      <c r="DT20" s="729"/>
      <c r="DU20" s="729"/>
      <c r="DV20" s="729"/>
      <c r="DW20" s="730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618" t="s">
        <v>51</v>
      </c>
      <c r="D21" s="618"/>
      <c r="E21" s="618"/>
      <c r="F21" s="618"/>
      <c r="G21" s="618"/>
      <c r="H21" s="618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618" t="s">
        <v>51</v>
      </c>
      <c r="Q21" s="618"/>
      <c r="R21" s="618"/>
      <c r="S21" s="618"/>
      <c r="T21" s="618"/>
      <c r="U21" s="618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618" t="s">
        <v>51</v>
      </c>
      <c r="AC21" s="618"/>
      <c r="AD21" s="618"/>
      <c r="AE21" s="618"/>
      <c r="AF21" s="618"/>
      <c r="AG21" s="618"/>
      <c r="AH21" s="13"/>
      <c r="AI21" s="19"/>
      <c r="AJ21" s="23">
        <f t="shared" si="3"/>
        <v>0</v>
      </c>
      <c r="AK21" s="19">
        <f t="shared" si="4"/>
        <v>0</v>
      </c>
      <c r="AM21" s="618" t="s">
        <v>51</v>
      </c>
      <c r="AN21" s="618"/>
      <c r="AO21" s="618"/>
      <c r="AP21" s="618"/>
      <c r="AQ21" s="618"/>
      <c r="AR21" s="618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618" t="s">
        <v>51</v>
      </c>
      <c r="BB21" s="618"/>
      <c r="BC21" s="618"/>
      <c r="BD21" s="618"/>
      <c r="BE21" s="618"/>
      <c r="BF21" s="618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618" t="s">
        <v>51</v>
      </c>
      <c r="BN21" s="618"/>
      <c r="BO21" s="618"/>
      <c r="BP21" s="618"/>
      <c r="BQ21" s="618"/>
      <c r="BR21" s="618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618" t="s">
        <v>51</v>
      </c>
      <c r="CG21" s="618"/>
      <c r="CH21" s="618"/>
      <c r="CI21" s="618"/>
      <c r="CJ21" s="618"/>
      <c r="CK21" s="618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618" t="s">
        <v>51</v>
      </c>
      <c r="CY21" s="618"/>
      <c r="CZ21" s="618"/>
      <c r="DA21" s="618"/>
      <c r="DB21" s="618"/>
      <c r="DC21" s="618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618" t="s">
        <v>51</v>
      </c>
      <c r="DS21" s="618"/>
      <c r="DT21" s="618"/>
      <c r="DU21" s="618"/>
      <c r="DV21" s="618"/>
      <c r="DW21" s="618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618" t="s">
        <v>52</v>
      </c>
      <c r="D22" s="618"/>
      <c r="E22" s="618"/>
      <c r="F22" s="618"/>
      <c r="G22" s="618"/>
      <c r="H22" s="618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618" t="s">
        <v>52</v>
      </c>
      <c r="Q22" s="618"/>
      <c r="R22" s="618"/>
      <c r="S22" s="618"/>
      <c r="T22" s="618"/>
      <c r="U22" s="618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618" t="s">
        <v>52</v>
      </c>
      <c r="AC22" s="618"/>
      <c r="AD22" s="618"/>
      <c r="AE22" s="618"/>
      <c r="AF22" s="618"/>
      <c r="AG22" s="618"/>
      <c r="AH22" s="13"/>
      <c r="AI22" s="19"/>
      <c r="AJ22" s="23">
        <f t="shared" si="3"/>
        <v>0</v>
      </c>
      <c r="AK22" s="19">
        <f t="shared" si="4"/>
        <v>0</v>
      </c>
      <c r="AM22" s="731" t="s">
        <v>52</v>
      </c>
      <c r="AN22" s="731"/>
      <c r="AO22" s="731"/>
      <c r="AP22" s="731"/>
      <c r="AQ22" s="731"/>
      <c r="AR22" s="731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731" t="s">
        <v>52</v>
      </c>
      <c r="BB22" s="731"/>
      <c r="BC22" s="731"/>
      <c r="BD22" s="731"/>
      <c r="BE22" s="731"/>
      <c r="BF22" s="731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731" t="s">
        <v>52</v>
      </c>
      <c r="BN22" s="731"/>
      <c r="BO22" s="731"/>
      <c r="BP22" s="731"/>
      <c r="BQ22" s="731"/>
      <c r="BR22" s="731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731" t="s">
        <v>52</v>
      </c>
      <c r="CG22" s="731"/>
      <c r="CH22" s="731"/>
      <c r="CI22" s="731"/>
      <c r="CJ22" s="731"/>
      <c r="CK22" s="731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731" t="s">
        <v>52</v>
      </c>
      <c r="CY22" s="731"/>
      <c r="CZ22" s="731"/>
      <c r="DA22" s="731"/>
      <c r="DB22" s="731"/>
      <c r="DC22" s="731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731" t="s">
        <v>52</v>
      </c>
      <c r="DS22" s="731"/>
      <c r="DT22" s="731"/>
      <c r="DU22" s="731"/>
      <c r="DV22" s="731"/>
      <c r="DW22" s="731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618" t="s">
        <v>12</v>
      </c>
      <c r="D23" s="618"/>
      <c r="E23" s="618"/>
      <c r="F23" s="618"/>
      <c r="G23" s="618"/>
      <c r="H23" s="618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618" t="s">
        <v>12</v>
      </c>
      <c r="Q23" s="618"/>
      <c r="R23" s="618"/>
      <c r="S23" s="618"/>
      <c r="T23" s="618"/>
      <c r="U23" s="618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618" t="s">
        <v>12</v>
      </c>
      <c r="AC23" s="618"/>
      <c r="AD23" s="618"/>
      <c r="AE23" s="618"/>
      <c r="AF23" s="618"/>
      <c r="AG23" s="618"/>
      <c r="AH23" s="13">
        <v>26</v>
      </c>
      <c r="AI23" s="19"/>
      <c r="AJ23" s="23">
        <f t="shared" si="3"/>
        <v>0</v>
      </c>
      <c r="AK23" s="19">
        <f t="shared" si="4"/>
        <v>0</v>
      </c>
      <c r="AM23" s="618" t="s">
        <v>12</v>
      </c>
      <c r="AN23" s="618"/>
      <c r="AO23" s="618"/>
      <c r="AP23" s="618"/>
      <c r="AQ23" s="618"/>
      <c r="AR23" s="618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618" t="s">
        <v>12</v>
      </c>
      <c r="BB23" s="618"/>
      <c r="BC23" s="618"/>
      <c r="BD23" s="618"/>
      <c r="BE23" s="618"/>
      <c r="BF23" s="618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618" t="s">
        <v>12</v>
      </c>
      <c r="BN23" s="618"/>
      <c r="BO23" s="618"/>
      <c r="BP23" s="618"/>
      <c r="BQ23" s="618"/>
      <c r="BR23" s="618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618" t="s">
        <v>12</v>
      </c>
      <c r="CG23" s="618"/>
      <c r="CH23" s="618"/>
      <c r="CI23" s="618"/>
      <c r="CJ23" s="618"/>
      <c r="CK23" s="618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618" t="s">
        <v>12</v>
      </c>
      <c r="CY23" s="618"/>
      <c r="CZ23" s="618"/>
      <c r="DA23" s="618"/>
      <c r="DB23" s="618"/>
      <c r="DC23" s="618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618" t="s">
        <v>12</v>
      </c>
      <c r="DS23" s="618"/>
      <c r="DT23" s="618"/>
      <c r="DU23" s="618"/>
      <c r="DV23" s="618"/>
      <c r="DW23" s="618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618" t="s">
        <v>13</v>
      </c>
      <c r="D24" s="618"/>
      <c r="E24" s="618"/>
      <c r="F24" s="618"/>
      <c r="G24" s="618"/>
      <c r="H24" s="618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618" t="s">
        <v>13</v>
      </c>
      <c r="Q24" s="618"/>
      <c r="R24" s="618"/>
      <c r="S24" s="618"/>
      <c r="T24" s="618"/>
      <c r="U24" s="618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618" t="s">
        <v>13</v>
      </c>
      <c r="AC24" s="618"/>
      <c r="AD24" s="618"/>
      <c r="AE24" s="618"/>
      <c r="AF24" s="618"/>
      <c r="AG24" s="618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731" t="s">
        <v>13</v>
      </c>
      <c r="AN24" s="731"/>
      <c r="AO24" s="731"/>
      <c r="AP24" s="731"/>
      <c r="AQ24" s="731"/>
      <c r="AR24" s="731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731" t="s">
        <v>13</v>
      </c>
      <c r="BB24" s="731"/>
      <c r="BC24" s="731"/>
      <c r="BD24" s="731"/>
      <c r="BE24" s="731"/>
      <c r="BF24" s="731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731" t="s">
        <v>13</v>
      </c>
      <c r="BN24" s="731"/>
      <c r="BO24" s="731"/>
      <c r="BP24" s="731"/>
      <c r="BQ24" s="731"/>
      <c r="BR24" s="731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731" t="s">
        <v>13</v>
      </c>
      <c r="CG24" s="731"/>
      <c r="CH24" s="731"/>
      <c r="CI24" s="731"/>
      <c r="CJ24" s="731"/>
      <c r="CK24" s="731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731" t="s">
        <v>13</v>
      </c>
      <c r="CY24" s="731"/>
      <c r="CZ24" s="731"/>
      <c r="DA24" s="731"/>
      <c r="DB24" s="731"/>
      <c r="DC24" s="731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731" t="s">
        <v>13</v>
      </c>
      <c r="DS24" s="731"/>
      <c r="DT24" s="731"/>
      <c r="DU24" s="731"/>
      <c r="DV24" s="731"/>
      <c r="DW24" s="731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655" t="s">
        <v>67</v>
      </c>
      <c r="CG25" s="655"/>
      <c r="CH25" s="655"/>
      <c r="CI25" s="655"/>
      <c r="CJ25" s="655"/>
      <c r="CK25" s="655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655" t="s">
        <v>67</v>
      </c>
      <c r="CY25" s="655"/>
      <c r="CZ25" s="655"/>
      <c r="DA25" s="655"/>
      <c r="DB25" s="655"/>
      <c r="DC25" s="655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655" t="s">
        <v>67</v>
      </c>
      <c r="DS25" s="655"/>
      <c r="DT25" s="655"/>
      <c r="DU25" s="655"/>
      <c r="DV25" s="655"/>
      <c r="DW25" s="655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618" t="s">
        <v>53</v>
      </c>
      <c r="D26" s="618"/>
      <c r="E26" s="618"/>
      <c r="F26" s="618"/>
      <c r="G26" s="618"/>
      <c r="H26" s="618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618" t="s">
        <v>53</v>
      </c>
      <c r="Q26" s="618"/>
      <c r="R26" s="618"/>
      <c r="S26" s="618"/>
      <c r="T26" s="618"/>
      <c r="U26" s="618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618" t="s">
        <v>53</v>
      </c>
      <c r="AC26" s="618"/>
      <c r="AD26" s="618"/>
      <c r="AE26" s="618"/>
      <c r="AF26" s="618"/>
      <c r="AG26" s="618"/>
      <c r="AH26" s="13"/>
      <c r="AI26" s="19"/>
      <c r="AJ26" s="23">
        <f t="shared" si="3"/>
        <v>0</v>
      </c>
      <c r="AK26" s="19">
        <f t="shared" si="4"/>
        <v>0</v>
      </c>
      <c r="AM26" s="618" t="s">
        <v>53</v>
      </c>
      <c r="AN26" s="618"/>
      <c r="AO26" s="618"/>
      <c r="AP26" s="618"/>
      <c r="AQ26" s="618"/>
      <c r="AR26" s="618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618" t="s">
        <v>53</v>
      </c>
      <c r="BB26" s="618"/>
      <c r="BC26" s="618"/>
      <c r="BD26" s="618"/>
      <c r="BE26" s="618"/>
      <c r="BF26" s="618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618" t="s">
        <v>53</v>
      </c>
      <c r="BN26" s="618"/>
      <c r="BO26" s="618"/>
      <c r="BP26" s="618"/>
      <c r="BQ26" s="618"/>
      <c r="BR26" s="618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618" t="s">
        <v>53</v>
      </c>
      <c r="CG26" s="618"/>
      <c r="CH26" s="618"/>
      <c r="CI26" s="618"/>
      <c r="CJ26" s="618"/>
      <c r="CK26" s="618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618" t="s">
        <v>53</v>
      </c>
      <c r="CY26" s="618"/>
      <c r="CZ26" s="618"/>
      <c r="DA26" s="618"/>
      <c r="DB26" s="618"/>
      <c r="DC26" s="618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618" t="s">
        <v>53</v>
      </c>
      <c r="DS26" s="618"/>
      <c r="DT26" s="618"/>
      <c r="DU26" s="618"/>
      <c r="DV26" s="618"/>
      <c r="DW26" s="618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656" t="s">
        <v>14</v>
      </c>
      <c r="D27" s="656"/>
      <c r="E27" s="656"/>
      <c r="F27" s="656"/>
      <c r="G27" s="656"/>
      <c r="H27" s="656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656" t="s">
        <v>14</v>
      </c>
      <c r="Q27" s="656"/>
      <c r="R27" s="656"/>
      <c r="S27" s="656"/>
      <c r="T27" s="656"/>
      <c r="U27" s="656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656" t="s">
        <v>14</v>
      </c>
      <c r="AC27" s="656"/>
      <c r="AD27" s="656"/>
      <c r="AE27" s="656"/>
      <c r="AF27" s="656"/>
      <c r="AG27" s="656"/>
      <c r="AH27" s="13"/>
      <c r="AI27" s="19"/>
      <c r="AJ27" s="23">
        <f t="shared" si="3"/>
        <v>0</v>
      </c>
      <c r="AK27" s="19">
        <f t="shared" si="4"/>
        <v>0</v>
      </c>
      <c r="AM27" s="731" t="s">
        <v>14</v>
      </c>
      <c r="AN27" s="731"/>
      <c r="AO27" s="731"/>
      <c r="AP27" s="731"/>
      <c r="AQ27" s="731"/>
      <c r="AR27" s="731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731" t="s">
        <v>14</v>
      </c>
      <c r="BB27" s="731"/>
      <c r="BC27" s="731"/>
      <c r="BD27" s="731"/>
      <c r="BE27" s="731"/>
      <c r="BF27" s="731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731" t="s">
        <v>14</v>
      </c>
      <c r="BN27" s="731"/>
      <c r="BO27" s="731"/>
      <c r="BP27" s="731"/>
      <c r="BQ27" s="731"/>
      <c r="BR27" s="731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731" t="s">
        <v>14</v>
      </c>
      <c r="CG27" s="731"/>
      <c r="CH27" s="731"/>
      <c r="CI27" s="731"/>
      <c r="CJ27" s="731"/>
      <c r="CK27" s="731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731" t="s">
        <v>14</v>
      </c>
      <c r="CY27" s="731"/>
      <c r="CZ27" s="731"/>
      <c r="DA27" s="731"/>
      <c r="DB27" s="731"/>
      <c r="DC27" s="731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731" t="s">
        <v>14</v>
      </c>
      <c r="DS27" s="731"/>
      <c r="DT27" s="731"/>
      <c r="DU27" s="731"/>
      <c r="DV27" s="731"/>
      <c r="DW27" s="731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656" t="s">
        <v>15</v>
      </c>
      <c r="D28" s="656"/>
      <c r="E28" s="656"/>
      <c r="F28" s="656"/>
      <c r="G28" s="656"/>
      <c r="H28" s="656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656" t="s">
        <v>15</v>
      </c>
      <c r="Q28" s="656"/>
      <c r="R28" s="656"/>
      <c r="S28" s="656"/>
      <c r="T28" s="656"/>
      <c r="U28" s="656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656" t="s">
        <v>15</v>
      </c>
      <c r="AC28" s="656"/>
      <c r="AD28" s="656"/>
      <c r="AE28" s="656"/>
      <c r="AF28" s="656"/>
      <c r="AG28" s="656"/>
      <c r="AH28" s="13"/>
      <c r="AI28" s="19"/>
      <c r="AJ28" s="23">
        <f t="shared" si="3"/>
        <v>0</v>
      </c>
      <c r="AK28" s="19">
        <f t="shared" si="4"/>
        <v>0</v>
      </c>
      <c r="AM28" s="656" t="s">
        <v>15</v>
      </c>
      <c r="AN28" s="656"/>
      <c r="AO28" s="656"/>
      <c r="AP28" s="656"/>
      <c r="AQ28" s="656"/>
      <c r="AR28" s="656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656" t="s">
        <v>15</v>
      </c>
      <c r="BB28" s="656"/>
      <c r="BC28" s="656"/>
      <c r="BD28" s="656"/>
      <c r="BE28" s="656"/>
      <c r="BF28" s="656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656" t="s">
        <v>15</v>
      </c>
      <c r="BN28" s="656"/>
      <c r="BO28" s="656"/>
      <c r="BP28" s="656"/>
      <c r="BQ28" s="656"/>
      <c r="BR28" s="656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656" t="s">
        <v>15</v>
      </c>
      <c r="CG28" s="656"/>
      <c r="CH28" s="656"/>
      <c r="CI28" s="656"/>
      <c r="CJ28" s="656"/>
      <c r="CK28" s="656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656" t="s">
        <v>15</v>
      </c>
      <c r="CY28" s="656"/>
      <c r="CZ28" s="656"/>
      <c r="DA28" s="656"/>
      <c r="DB28" s="656"/>
      <c r="DC28" s="656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656" t="s">
        <v>15</v>
      </c>
      <c r="DS28" s="656"/>
      <c r="DT28" s="656"/>
      <c r="DU28" s="656"/>
      <c r="DV28" s="656"/>
      <c r="DW28" s="656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656" t="s">
        <v>16</v>
      </c>
      <c r="D29" s="656"/>
      <c r="E29" s="656"/>
      <c r="F29" s="656"/>
      <c r="G29" s="656"/>
      <c r="H29" s="656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656" t="s">
        <v>16</v>
      </c>
      <c r="Q29" s="656"/>
      <c r="R29" s="656"/>
      <c r="S29" s="656"/>
      <c r="T29" s="656"/>
      <c r="U29" s="656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656" t="s">
        <v>16</v>
      </c>
      <c r="AC29" s="656"/>
      <c r="AD29" s="656"/>
      <c r="AE29" s="656"/>
      <c r="AF29" s="656"/>
      <c r="AG29" s="656"/>
      <c r="AH29" s="13"/>
      <c r="AI29" s="19"/>
      <c r="AJ29" s="23">
        <f t="shared" si="3"/>
        <v>0</v>
      </c>
      <c r="AK29" s="19">
        <f t="shared" si="4"/>
        <v>0</v>
      </c>
      <c r="AM29" s="731" t="s">
        <v>16</v>
      </c>
      <c r="AN29" s="731"/>
      <c r="AO29" s="731"/>
      <c r="AP29" s="731"/>
      <c r="AQ29" s="731"/>
      <c r="AR29" s="731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731" t="s">
        <v>16</v>
      </c>
      <c r="BB29" s="731"/>
      <c r="BC29" s="731"/>
      <c r="BD29" s="731"/>
      <c r="BE29" s="731"/>
      <c r="BF29" s="731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731" t="s">
        <v>16</v>
      </c>
      <c r="BN29" s="731"/>
      <c r="BO29" s="731"/>
      <c r="BP29" s="731"/>
      <c r="BQ29" s="731"/>
      <c r="BR29" s="731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731" t="s">
        <v>16</v>
      </c>
      <c r="CG29" s="731"/>
      <c r="CH29" s="731"/>
      <c r="CI29" s="731"/>
      <c r="CJ29" s="731"/>
      <c r="CK29" s="731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731" t="s">
        <v>16</v>
      </c>
      <c r="CY29" s="731"/>
      <c r="CZ29" s="731"/>
      <c r="DA29" s="731"/>
      <c r="DB29" s="731"/>
      <c r="DC29" s="731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731" t="s">
        <v>16</v>
      </c>
      <c r="DS29" s="731"/>
      <c r="DT29" s="731"/>
      <c r="DU29" s="731"/>
      <c r="DV29" s="731"/>
      <c r="DW29" s="731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656" t="s">
        <v>54</v>
      </c>
      <c r="D30" s="656"/>
      <c r="E30" s="656"/>
      <c r="F30" s="656"/>
      <c r="G30" s="656"/>
      <c r="H30" s="656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656" t="s">
        <v>54</v>
      </c>
      <c r="Q30" s="656"/>
      <c r="R30" s="656"/>
      <c r="S30" s="656"/>
      <c r="T30" s="656"/>
      <c r="U30" s="656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656" t="s">
        <v>54</v>
      </c>
      <c r="AC30" s="656"/>
      <c r="AD30" s="656"/>
      <c r="AE30" s="656"/>
      <c r="AF30" s="656"/>
      <c r="AG30" s="656"/>
      <c r="AH30" s="13"/>
      <c r="AI30" s="19"/>
      <c r="AJ30" s="23">
        <f t="shared" si="3"/>
        <v>0</v>
      </c>
      <c r="AK30" s="19">
        <f t="shared" si="4"/>
        <v>0</v>
      </c>
      <c r="AM30" s="656" t="s">
        <v>54</v>
      </c>
      <c r="AN30" s="656"/>
      <c r="AO30" s="656"/>
      <c r="AP30" s="656"/>
      <c r="AQ30" s="656"/>
      <c r="AR30" s="656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656" t="s">
        <v>54</v>
      </c>
      <c r="BB30" s="656"/>
      <c r="BC30" s="656"/>
      <c r="BD30" s="656"/>
      <c r="BE30" s="656"/>
      <c r="BF30" s="656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656" t="s">
        <v>54</v>
      </c>
      <c r="BN30" s="656"/>
      <c r="BO30" s="656"/>
      <c r="BP30" s="656"/>
      <c r="BQ30" s="656"/>
      <c r="BR30" s="656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656" t="s">
        <v>54</v>
      </c>
      <c r="CG30" s="656"/>
      <c r="CH30" s="656"/>
      <c r="CI30" s="656"/>
      <c r="CJ30" s="656"/>
      <c r="CK30" s="656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656" t="s">
        <v>54</v>
      </c>
      <c r="CY30" s="656"/>
      <c r="CZ30" s="656"/>
      <c r="DA30" s="656"/>
      <c r="DB30" s="656"/>
      <c r="DC30" s="656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656" t="s">
        <v>54</v>
      </c>
      <c r="DS30" s="656"/>
      <c r="DT30" s="656"/>
      <c r="DU30" s="656"/>
      <c r="DV30" s="656"/>
      <c r="DW30" s="656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656" t="s">
        <v>17</v>
      </c>
      <c r="D31" s="656"/>
      <c r="E31" s="656"/>
      <c r="F31" s="656"/>
      <c r="G31" s="656"/>
      <c r="H31" s="656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656" t="s">
        <v>17</v>
      </c>
      <c r="Q31" s="656"/>
      <c r="R31" s="656"/>
      <c r="S31" s="656"/>
      <c r="T31" s="656"/>
      <c r="U31" s="656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656" t="s">
        <v>17</v>
      </c>
      <c r="AC31" s="656"/>
      <c r="AD31" s="656"/>
      <c r="AE31" s="656"/>
      <c r="AF31" s="656"/>
      <c r="AG31" s="656"/>
      <c r="AH31" s="13"/>
      <c r="AI31" s="19"/>
      <c r="AJ31" s="23">
        <f t="shared" si="3"/>
        <v>0</v>
      </c>
      <c r="AK31" s="19">
        <f t="shared" si="4"/>
        <v>0</v>
      </c>
      <c r="AM31" s="731" t="s">
        <v>17</v>
      </c>
      <c r="AN31" s="731"/>
      <c r="AO31" s="731"/>
      <c r="AP31" s="731"/>
      <c r="AQ31" s="731"/>
      <c r="AR31" s="731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731" t="s">
        <v>17</v>
      </c>
      <c r="BB31" s="731"/>
      <c r="BC31" s="731"/>
      <c r="BD31" s="731"/>
      <c r="BE31" s="731"/>
      <c r="BF31" s="731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731" t="s">
        <v>17</v>
      </c>
      <c r="BN31" s="731"/>
      <c r="BO31" s="731"/>
      <c r="BP31" s="731"/>
      <c r="BQ31" s="731"/>
      <c r="BR31" s="731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731" t="s">
        <v>17</v>
      </c>
      <c r="CG31" s="731"/>
      <c r="CH31" s="731"/>
      <c r="CI31" s="731"/>
      <c r="CJ31" s="731"/>
      <c r="CK31" s="731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731" t="s">
        <v>17</v>
      </c>
      <c r="CY31" s="731"/>
      <c r="CZ31" s="731"/>
      <c r="DA31" s="731"/>
      <c r="DB31" s="731"/>
      <c r="DC31" s="731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731" t="s">
        <v>17</v>
      </c>
      <c r="DS31" s="731"/>
      <c r="DT31" s="731"/>
      <c r="DU31" s="731"/>
      <c r="DV31" s="731"/>
      <c r="DW31" s="731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656" t="s">
        <v>59</v>
      </c>
      <c r="D32" s="656"/>
      <c r="E32" s="656"/>
      <c r="F32" s="656"/>
      <c r="G32" s="656"/>
      <c r="H32" s="656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656" t="s">
        <v>59</v>
      </c>
      <c r="Q32" s="656"/>
      <c r="R32" s="656"/>
      <c r="S32" s="656"/>
      <c r="T32" s="656"/>
      <c r="U32" s="656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656" t="s">
        <v>59</v>
      </c>
      <c r="AC32" s="656"/>
      <c r="AD32" s="656"/>
      <c r="AE32" s="656"/>
      <c r="AF32" s="656"/>
      <c r="AG32" s="656"/>
      <c r="AH32" s="13"/>
      <c r="AI32" s="19"/>
      <c r="AJ32" s="23">
        <f t="shared" si="3"/>
        <v>0</v>
      </c>
      <c r="AK32" s="19">
        <f t="shared" si="4"/>
        <v>0</v>
      </c>
      <c r="AM32" s="656" t="s">
        <v>59</v>
      </c>
      <c r="AN32" s="656"/>
      <c r="AO32" s="656"/>
      <c r="AP32" s="656"/>
      <c r="AQ32" s="656"/>
      <c r="AR32" s="656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656" t="s">
        <v>59</v>
      </c>
      <c r="BB32" s="656"/>
      <c r="BC32" s="656"/>
      <c r="BD32" s="656"/>
      <c r="BE32" s="656"/>
      <c r="BF32" s="656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656" t="s">
        <v>59</v>
      </c>
      <c r="BN32" s="656"/>
      <c r="BO32" s="656"/>
      <c r="BP32" s="656"/>
      <c r="BQ32" s="656"/>
      <c r="BR32" s="656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656" t="s">
        <v>59</v>
      </c>
      <c r="CG32" s="656"/>
      <c r="CH32" s="656"/>
      <c r="CI32" s="656"/>
      <c r="CJ32" s="656"/>
      <c r="CK32" s="656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656" t="s">
        <v>59</v>
      </c>
      <c r="CY32" s="656"/>
      <c r="CZ32" s="656"/>
      <c r="DA32" s="656"/>
      <c r="DB32" s="656"/>
      <c r="DC32" s="656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656" t="s">
        <v>59</v>
      </c>
      <c r="DS32" s="656"/>
      <c r="DT32" s="656"/>
      <c r="DU32" s="656"/>
      <c r="DV32" s="656"/>
      <c r="DW32" s="656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656" t="s">
        <v>18</v>
      </c>
      <c r="D33" s="656"/>
      <c r="E33" s="656"/>
      <c r="F33" s="656"/>
      <c r="G33" s="656"/>
      <c r="H33" s="656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656" t="s">
        <v>18</v>
      </c>
      <c r="Q33" s="656"/>
      <c r="R33" s="656"/>
      <c r="S33" s="656"/>
      <c r="T33" s="656"/>
      <c r="U33" s="656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656" t="s">
        <v>18</v>
      </c>
      <c r="AC33" s="656"/>
      <c r="AD33" s="656"/>
      <c r="AE33" s="656"/>
      <c r="AF33" s="656"/>
      <c r="AG33" s="656"/>
      <c r="AH33" s="13"/>
      <c r="AI33" s="19"/>
      <c r="AJ33" s="23">
        <f t="shared" si="3"/>
        <v>0</v>
      </c>
      <c r="AK33" s="19">
        <f t="shared" si="4"/>
        <v>0</v>
      </c>
      <c r="AM33" s="731" t="s">
        <v>18</v>
      </c>
      <c r="AN33" s="731"/>
      <c r="AO33" s="731"/>
      <c r="AP33" s="731"/>
      <c r="AQ33" s="731"/>
      <c r="AR33" s="731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731" t="s">
        <v>18</v>
      </c>
      <c r="BB33" s="731"/>
      <c r="BC33" s="731"/>
      <c r="BD33" s="731"/>
      <c r="BE33" s="731"/>
      <c r="BF33" s="731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731" t="s">
        <v>18</v>
      </c>
      <c r="BN33" s="731"/>
      <c r="BO33" s="731"/>
      <c r="BP33" s="731"/>
      <c r="BQ33" s="731"/>
      <c r="BR33" s="731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731" t="s">
        <v>18</v>
      </c>
      <c r="CG33" s="731"/>
      <c r="CH33" s="731"/>
      <c r="CI33" s="731"/>
      <c r="CJ33" s="731"/>
      <c r="CK33" s="731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731" t="s">
        <v>18</v>
      </c>
      <c r="CY33" s="731"/>
      <c r="CZ33" s="731"/>
      <c r="DA33" s="731"/>
      <c r="DB33" s="731"/>
      <c r="DC33" s="731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731" t="s">
        <v>18</v>
      </c>
      <c r="DS33" s="731"/>
      <c r="DT33" s="731"/>
      <c r="DU33" s="731"/>
      <c r="DV33" s="731"/>
      <c r="DW33" s="731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656" t="s">
        <v>19</v>
      </c>
      <c r="D34" s="656"/>
      <c r="E34" s="656"/>
      <c r="F34" s="656"/>
      <c r="G34" s="656"/>
      <c r="H34" s="656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656" t="s">
        <v>19</v>
      </c>
      <c r="Q34" s="656"/>
      <c r="R34" s="656"/>
      <c r="S34" s="656"/>
      <c r="T34" s="656"/>
      <c r="U34" s="656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656" t="s">
        <v>19</v>
      </c>
      <c r="AC34" s="656"/>
      <c r="AD34" s="656"/>
      <c r="AE34" s="656"/>
      <c r="AF34" s="656"/>
      <c r="AG34" s="656"/>
      <c r="AH34" s="13"/>
      <c r="AI34" s="19"/>
      <c r="AJ34" s="23">
        <f t="shared" si="3"/>
        <v>0</v>
      </c>
      <c r="AK34" s="19">
        <f t="shared" si="4"/>
        <v>0</v>
      </c>
      <c r="AM34" s="656" t="s">
        <v>19</v>
      </c>
      <c r="AN34" s="656"/>
      <c r="AO34" s="656"/>
      <c r="AP34" s="656"/>
      <c r="AQ34" s="656"/>
      <c r="AR34" s="656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656" t="s">
        <v>19</v>
      </c>
      <c r="BB34" s="656"/>
      <c r="BC34" s="656"/>
      <c r="BD34" s="656"/>
      <c r="BE34" s="656"/>
      <c r="BF34" s="656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656" t="s">
        <v>19</v>
      </c>
      <c r="BN34" s="656"/>
      <c r="BO34" s="656"/>
      <c r="BP34" s="656"/>
      <c r="BQ34" s="656"/>
      <c r="BR34" s="656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656" t="s">
        <v>19</v>
      </c>
      <c r="CG34" s="656"/>
      <c r="CH34" s="656"/>
      <c r="CI34" s="656"/>
      <c r="CJ34" s="656"/>
      <c r="CK34" s="656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656" t="s">
        <v>19</v>
      </c>
      <c r="CY34" s="656"/>
      <c r="CZ34" s="656"/>
      <c r="DA34" s="656"/>
      <c r="DB34" s="656"/>
      <c r="DC34" s="656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656" t="s">
        <v>19</v>
      </c>
      <c r="DS34" s="656"/>
      <c r="DT34" s="656"/>
      <c r="DU34" s="656"/>
      <c r="DV34" s="656"/>
      <c r="DW34" s="656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656" t="s">
        <v>20</v>
      </c>
      <c r="D35" s="656"/>
      <c r="E35" s="656"/>
      <c r="F35" s="656"/>
      <c r="G35" s="656"/>
      <c r="H35" s="656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656" t="s">
        <v>20</v>
      </c>
      <c r="Q35" s="656"/>
      <c r="R35" s="656"/>
      <c r="S35" s="656"/>
      <c r="T35" s="656"/>
      <c r="U35" s="656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656" t="s">
        <v>20</v>
      </c>
      <c r="AC35" s="656"/>
      <c r="AD35" s="656"/>
      <c r="AE35" s="656"/>
      <c r="AF35" s="656"/>
      <c r="AG35" s="656"/>
      <c r="AH35" s="13"/>
      <c r="AI35" s="19"/>
      <c r="AJ35" s="23">
        <f t="shared" si="3"/>
        <v>0</v>
      </c>
      <c r="AK35" s="19">
        <f t="shared" si="4"/>
        <v>0</v>
      </c>
      <c r="AM35" s="731" t="s">
        <v>20</v>
      </c>
      <c r="AN35" s="731"/>
      <c r="AO35" s="731"/>
      <c r="AP35" s="731"/>
      <c r="AQ35" s="731"/>
      <c r="AR35" s="731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731" t="s">
        <v>20</v>
      </c>
      <c r="BB35" s="731"/>
      <c r="BC35" s="731"/>
      <c r="BD35" s="731"/>
      <c r="BE35" s="731"/>
      <c r="BF35" s="731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731" t="s">
        <v>20</v>
      </c>
      <c r="BN35" s="731"/>
      <c r="BO35" s="731"/>
      <c r="BP35" s="731"/>
      <c r="BQ35" s="731"/>
      <c r="BR35" s="731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731" t="s">
        <v>20</v>
      </c>
      <c r="CG35" s="731"/>
      <c r="CH35" s="731"/>
      <c r="CI35" s="731"/>
      <c r="CJ35" s="731"/>
      <c r="CK35" s="731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731" t="s">
        <v>20</v>
      </c>
      <c r="CY35" s="731"/>
      <c r="CZ35" s="731"/>
      <c r="DA35" s="731"/>
      <c r="DB35" s="731"/>
      <c r="DC35" s="731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731" t="s">
        <v>20</v>
      </c>
      <c r="DS35" s="731"/>
      <c r="DT35" s="731"/>
      <c r="DU35" s="731"/>
      <c r="DV35" s="731"/>
      <c r="DW35" s="731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656" t="s">
        <v>21</v>
      </c>
      <c r="D36" s="656"/>
      <c r="E36" s="656"/>
      <c r="F36" s="656"/>
      <c r="G36" s="656"/>
      <c r="H36" s="656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656" t="s">
        <v>21</v>
      </c>
      <c r="Q36" s="656"/>
      <c r="R36" s="656"/>
      <c r="S36" s="656"/>
      <c r="T36" s="656"/>
      <c r="U36" s="656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656" t="s">
        <v>21</v>
      </c>
      <c r="AC36" s="656"/>
      <c r="AD36" s="656"/>
      <c r="AE36" s="656"/>
      <c r="AF36" s="656"/>
      <c r="AG36" s="656"/>
      <c r="AH36" s="13"/>
      <c r="AI36" s="19"/>
      <c r="AJ36" s="23">
        <f t="shared" si="3"/>
        <v>0</v>
      </c>
      <c r="AK36" s="19">
        <f t="shared" si="4"/>
        <v>0</v>
      </c>
      <c r="AM36" s="656" t="s">
        <v>21</v>
      </c>
      <c r="AN36" s="656"/>
      <c r="AO36" s="656"/>
      <c r="AP36" s="656"/>
      <c r="AQ36" s="656"/>
      <c r="AR36" s="656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656" t="s">
        <v>21</v>
      </c>
      <c r="BB36" s="656"/>
      <c r="BC36" s="656"/>
      <c r="BD36" s="656"/>
      <c r="BE36" s="656"/>
      <c r="BF36" s="656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656" t="s">
        <v>21</v>
      </c>
      <c r="BN36" s="656"/>
      <c r="BO36" s="656"/>
      <c r="BP36" s="656"/>
      <c r="BQ36" s="656"/>
      <c r="BR36" s="656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656" t="s">
        <v>21</v>
      </c>
      <c r="CG36" s="656"/>
      <c r="CH36" s="656"/>
      <c r="CI36" s="656"/>
      <c r="CJ36" s="656"/>
      <c r="CK36" s="656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656" t="s">
        <v>21</v>
      </c>
      <c r="CY36" s="656"/>
      <c r="CZ36" s="656"/>
      <c r="DA36" s="656"/>
      <c r="DB36" s="656"/>
      <c r="DC36" s="656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656" t="s">
        <v>21</v>
      </c>
      <c r="DS36" s="656"/>
      <c r="DT36" s="656"/>
      <c r="DU36" s="656"/>
      <c r="DV36" s="656"/>
      <c r="DW36" s="656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656" t="s">
        <v>22</v>
      </c>
      <c r="D37" s="656"/>
      <c r="E37" s="656"/>
      <c r="F37" s="656"/>
      <c r="G37" s="656"/>
      <c r="H37" s="656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656" t="s">
        <v>22</v>
      </c>
      <c r="Q37" s="656"/>
      <c r="R37" s="656"/>
      <c r="S37" s="656"/>
      <c r="T37" s="656"/>
      <c r="U37" s="656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656" t="s">
        <v>22</v>
      </c>
      <c r="AC37" s="656"/>
      <c r="AD37" s="656"/>
      <c r="AE37" s="656"/>
      <c r="AF37" s="656"/>
      <c r="AG37" s="656"/>
      <c r="AH37" s="13"/>
      <c r="AI37" s="19"/>
      <c r="AJ37" s="23">
        <f t="shared" si="3"/>
        <v>0</v>
      </c>
      <c r="AK37" s="19">
        <f t="shared" si="4"/>
        <v>0</v>
      </c>
      <c r="AM37" s="731" t="s">
        <v>22</v>
      </c>
      <c r="AN37" s="731"/>
      <c r="AO37" s="731"/>
      <c r="AP37" s="731"/>
      <c r="AQ37" s="731"/>
      <c r="AR37" s="731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731" t="s">
        <v>22</v>
      </c>
      <c r="BB37" s="731"/>
      <c r="BC37" s="731"/>
      <c r="BD37" s="731"/>
      <c r="BE37" s="731"/>
      <c r="BF37" s="731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731" t="s">
        <v>22</v>
      </c>
      <c r="BN37" s="731"/>
      <c r="BO37" s="731"/>
      <c r="BP37" s="731"/>
      <c r="BQ37" s="731"/>
      <c r="BR37" s="731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731" t="s">
        <v>22</v>
      </c>
      <c r="CG37" s="731"/>
      <c r="CH37" s="731"/>
      <c r="CI37" s="731"/>
      <c r="CJ37" s="731"/>
      <c r="CK37" s="731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731" t="s">
        <v>22</v>
      </c>
      <c r="CY37" s="731"/>
      <c r="CZ37" s="731"/>
      <c r="DA37" s="731"/>
      <c r="DB37" s="731"/>
      <c r="DC37" s="731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731" t="s">
        <v>22</v>
      </c>
      <c r="DS37" s="731"/>
      <c r="DT37" s="731"/>
      <c r="DU37" s="731"/>
      <c r="DV37" s="731"/>
      <c r="DW37" s="731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656" t="s">
        <v>23</v>
      </c>
      <c r="D38" s="656"/>
      <c r="E38" s="656"/>
      <c r="F38" s="656"/>
      <c r="G38" s="656"/>
      <c r="H38" s="656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656" t="s">
        <v>23</v>
      </c>
      <c r="Q38" s="656"/>
      <c r="R38" s="656"/>
      <c r="S38" s="656"/>
      <c r="T38" s="656"/>
      <c r="U38" s="656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656" t="s">
        <v>23</v>
      </c>
      <c r="AC38" s="656"/>
      <c r="AD38" s="656"/>
      <c r="AE38" s="656"/>
      <c r="AF38" s="656"/>
      <c r="AG38" s="656"/>
      <c r="AH38" s="13"/>
      <c r="AI38" s="19"/>
      <c r="AJ38" s="23">
        <f t="shared" si="3"/>
        <v>0</v>
      </c>
      <c r="AK38" s="19">
        <f t="shared" si="4"/>
        <v>0</v>
      </c>
      <c r="AM38" s="656" t="s">
        <v>23</v>
      </c>
      <c r="AN38" s="656"/>
      <c r="AO38" s="656"/>
      <c r="AP38" s="656"/>
      <c r="AQ38" s="656"/>
      <c r="AR38" s="656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656" t="s">
        <v>23</v>
      </c>
      <c r="BB38" s="656"/>
      <c r="BC38" s="656"/>
      <c r="BD38" s="656"/>
      <c r="BE38" s="656"/>
      <c r="BF38" s="656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656" t="s">
        <v>23</v>
      </c>
      <c r="BN38" s="656"/>
      <c r="BO38" s="656"/>
      <c r="BP38" s="656"/>
      <c r="BQ38" s="656"/>
      <c r="BR38" s="656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656" t="s">
        <v>23</v>
      </c>
      <c r="CG38" s="656"/>
      <c r="CH38" s="656"/>
      <c r="CI38" s="656"/>
      <c r="CJ38" s="656"/>
      <c r="CK38" s="656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656" t="s">
        <v>23</v>
      </c>
      <c r="CY38" s="656"/>
      <c r="CZ38" s="656"/>
      <c r="DA38" s="656"/>
      <c r="DB38" s="656"/>
      <c r="DC38" s="656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656" t="s">
        <v>23</v>
      </c>
      <c r="DS38" s="656"/>
      <c r="DT38" s="656"/>
      <c r="DU38" s="656"/>
      <c r="DV38" s="656"/>
      <c r="DW38" s="656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656" t="s">
        <v>24</v>
      </c>
      <c r="D39" s="656"/>
      <c r="E39" s="656"/>
      <c r="F39" s="656"/>
      <c r="G39" s="656"/>
      <c r="H39" s="656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656" t="s">
        <v>24</v>
      </c>
      <c r="Q39" s="656"/>
      <c r="R39" s="656"/>
      <c r="S39" s="656"/>
      <c r="T39" s="656"/>
      <c r="U39" s="656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656" t="s">
        <v>24</v>
      </c>
      <c r="AC39" s="656"/>
      <c r="AD39" s="656"/>
      <c r="AE39" s="656"/>
      <c r="AF39" s="656"/>
      <c r="AG39" s="656"/>
      <c r="AH39" s="13"/>
      <c r="AI39" s="19"/>
      <c r="AJ39" s="23">
        <f t="shared" si="3"/>
        <v>0</v>
      </c>
      <c r="AK39" s="19">
        <f t="shared" si="4"/>
        <v>0</v>
      </c>
      <c r="AM39" s="731" t="s">
        <v>24</v>
      </c>
      <c r="AN39" s="731"/>
      <c r="AO39" s="731"/>
      <c r="AP39" s="731"/>
      <c r="AQ39" s="731"/>
      <c r="AR39" s="731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731" t="s">
        <v>24</v>
      </c>
      <c r="BB39" s="731"/>
      <c r="BC39" s="731"/>
      <c r="BD39" s="731"/>
      <c r="BE39" s="731"/>
      <c r="BF39" s="731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731" t="s">
        <v>24</v>
      </c>
      <c r="BN39" s="731"/>
      <c r="BO39" s="731"/>
      <c r="BP39" s="731"/>
      <c r="BQ39" s="731"/>
      <c r="BR39" s="731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731" t="s">
        <v>24</v>
      </c>
      <c r="CG39" s="731"/>
      <c r="CH39" s="731"/>
      <c r="CI39" s="731"/>
      <c r="CJ39" s="731"/>
      <c r="CK39" s="731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731" t="s">
        <v>24</v>
      </c>
      <c r="CY39" s="731"/>
      <c r="CZ39" s="731"/>
      <c r="DA39" s="731"/>
      <c r="DB39" s="731"/>
      <c r="DC39" s="731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731" t="s">
        <v>24</v>
      </c>
      <c r="DS39" s="731"/>
      <c r="DT39" s="731"/>
      <c r="DU39" s="731"/>
      <c r="DV39" s="731"/>
      <c r="DW39" s="731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656" t="s">
        <v>25</v>
      </c>
      <c r="D40" s="656"/>
      <c r="E40" s="656"/>
      <c r="F40" s="656"/>
      <c r="G40" s="656"/>
      <c r="H40" s="656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656" t="s">
        <v>25</v>
      </c>
      <c r="Q40" s="656"/>
      <c r="R40" s="656"/>
      <c r="S40" s="656"/>
      <c r="T40" s="656"/>
      <c r="U40" s="656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656" t="s">
        <v>25</v>
      </c>
      <c r="AC40" s="656"/>
      <c r="AD40" s="656"/>
      <c r="AE40" s="656"/>
      <c r="AF40" s="656"/>
      <c r="AG40" s="656"/>
      <c r="AH40" s="13"/>
      <c r="AI40" s="19"/>
      <c r="AJ40" s="23">
        <f t="shared" si="3"/>
        <v>0</v>
      </c>
      <c r="AK40" s="19">
        <f t="shared" si="4"/>
        <v>0</v>
      </c>
      <c r="AM40" s="656" t="s">
        <v>25</v>
      </c>
      <c r="AN40" s="656"/>
      <c r="AO40" s="656"/>
      <c r="AP40" s="656"/>
      <c r="AQ40" s="656"/>
      <c r="AR40" s="656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656" t="s">
        <v>25</v>
      </c>
      <c r="BB40" s="656"/>
      <c r="BC40" s="656"/>
      <c r="BD40" s="656"/>
      <c r="BE40" s="656"/>
      <c r="BF40" s="656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656" t="s">
        <v>25</v>
      </c>
      <c r="BN40" s="656"/>
      <c r="BO40" s="656"/>
      <c r="BP40" s="656"/>
      <c r="BQ40" s="656"/>
      <c r="BR40" s="656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656" t="s">
        <v>25</v>
      </c>
      <c r="CG40" s="656"/>
      <c r="CH40" s="656"/>
      <c r="CI40" s="656"/>
      <c r="CJ40" s="656"/>
      <c r="CK40" s="656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656" t="s">
        <v>25</v>
      </c>
      <c r="CY40" s="656"/>
      <c r="CZ40" s="656"/>
      <c r="DA40" s="656"/>
      <c r="DB40" s="656"/>
      <c r="DC40" s="656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656" t="s">
        <v>25</v>
      </c>
      <c r="DS40" s="656"/>
      <c r="DT40" s="656"/>
      <c r="DU40" s="656"/>
      <c r="DV40" s="656"/>
      <c r="DW40" s="656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656" t="s">
        <v>26</v>
      </c>
      <c r="D41" s="656"/>
      <c r="E41" s="656"/>
      <c r="F41" s="656"/>
      <c r="G41" s="656"/>
      <c r="H41" s="656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656" t="s">
        <v>26</v>
      </c>
      <c r="Q41" s="656"/>
      <c r="R41" s="656"/>
      <c r="S41" s="656"/>
      <c r="T41" s="656"/>
      <c r="U41" s="656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656" t="s">
        <v>26</v>
      </c>
      <c r="AC41" s="656"/>
      <c r="AD41" s="656"/>
      <c r="AE41" s="656"/>
      <c r="AF41" s="656"/>
      <c r="AG41" s="656"/>
      <c r="AH41" s="13"/>
      <c r="AI41" s="19"/>
      <c r="AJ41" s="23">
        <f t="shared" si="3"/>
        <v>0</v>
      </c>
      <c r="AK41" s="19">
        <f t="shared" si="4"/>
        <v>0</v>
      </c>
      <c r="AM41" s="731" t="s">
        <v>26</v>
      </c>
      <c r="AN41" s="731"/>
      <c r="AO41" s="731"/>
      <c r="AP41" s="731"/>
      <c r="AQ41" s="731"/>
      <c r="AR41" s="731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731" t="s">
        <v>26</v>
      </c>
      <c r="BB41" s="731"/>
      <c r="BC41" s="731"/>
      <c r="BD41" s="731"/>
      <c r="BE41" s="731"/>
      <c r="BF41" s="731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731" t="s">
        <v>26</v>
      </c>
      <c r="BN41" s="731"/>
      <c r="BO41" s="731"/>
      <c r="BP41" s="731"/>
      <c r="BQ41" s="731"/>
      <c r="BR41" s="731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731" t="s">
        <v>26</v>
      </c>
      <c r="CG41" s="731"/>
      <c r="CH41" s="731"/>
      <c r="CI41" s="731"/>
      <c r="CJ41" s="731"/>
      <c r="CK41" s="731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731" t="s">
        <v>26</v>
      </c>
      <c r="CY41" s="731"/>
      <c r="CZ41" s="731"/>
      <c r="DA41" s="731"/>
      <c r="DB41" s="731"/>
      <c r="DC41" s="731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731" t="s">
        <v>26</v>
      </c>
      <c r="DS41" s="731"/>
      <c r="DT41" s="731"/>
      <c r="DU41" s="731"/>
      <c r="DV41" s="731"/>
      <c r="DW41" s="731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656" t="s">
        <v>27</v>
      </c>
      <c r="D42" s="656"/>
      <c r="E42" s="656"/>
      <c r="F42" s="656"/>
      <c r="G42" s="656"/>
      <c r="H42" s="656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656" t="s">
        <v>27</v>
      </c>
      <c r="Q42" s="656"/>
      <c r="R42" s="656"/>
      <c r="S42" s="656"/>
      <c r="T42" s="656"/>
      <c r="U42" s="656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656" t="s">
        <v>27</v>
      </c>
      <c r="AC42" s="656"/>
      <c r="AD42" s="656"/>
      <c r="AE42" s="656"/>
      <c r="AF42" s="656"/>
      <c r="AG42" s="656"/>
      <c r="AH42" s="13"/>
      <c r="AI42" s="19"/>
      <c r="AJ42" s="23">
        <f t="shared" si="3"/>
        <v>0</v>
      </c>
      <c r="AK42" s="19">
        <f t="shared" si="4"/>
        <v>0</v>
      </c>
      <c r="AM42" s="656" t="s">
        <v>27</v>
      </c>
      <c r="AN42" s="656"/>
      <c r="AO42" s="656"/>
      <c r="AP42" s="656"/>
      <c r="AQ42" s="656"/>
      <c r="AR42" s="656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656" t="s">
        <v>27</v>
      </c>
      <c r="BB42" s="656"/>
      <c r="BC42" s="656"/>
      <c r="BD42" s="656"/>
      <c r="BE42" s="656"/>
      <c r="BF42" s="656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656" t="s">
        <v>27</v>
      </c>
      <c r="BN42" s="656"/>
      <c r="BO42" s="656"/>
      <c r="BP42" s="656"/>
      <c r="BQ42" s="656"/>
      <c r="BR42" s="656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656" t="s">
        <v>27</v>
      </c>
      <c r="CG42" s="656"/>
      <c r="CH42" s="656"/>
      <c r="CI42" s="656"/>
      <c r="CJ42" s="656"/>
      <c r="CK42" s="656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656" t="s">
        <v>27</v>
      </c>
      <c r="CY42" s="656"/>
      <c r="CZ42" s="656"/>
      <c r="DA42" s="656"/>
      <c r="DB42" s="656"/>
      <c r="DC42" s="656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656" t="s">
        <v>27</v>
      </c>
      <c r="DS42" s="656"/>
      <c r="DT42" s="656"/>
      <c r="DU42" s="656"/>
      <c r="DV42" s="656"/>
      <c r="DW42" s="656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656" t="s">
        <v>28</v>
      </c>
      <c r="D43" s="656"/>
      <c r="E43" s="656"/>
      <c r="F43" s="656"/>
      <c r="G43" s="656"/>
      <c r="H43" s="656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656" t="s">
        <v>28</v>
      </c>
      <c r="Q43" s="656"/>
      <c r="R43" s="656"/>
      <c r="S43" s="656"/>
      <c r="T43" s="656"/>
      <c r="U43" s="656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656" t="s">
        <v>28</v>
      </c>
      <c r="AC43" s="656"/>
      <c r="AD43" s="656"/>
      <c r="AE43" s="656"/>
      <c r="AF43" s="656"/>
      <c r="AG43" s="656"/>
      <c r="AH43" s="13"/>
      <c r="AI43" s="19"/>
      <c r="AJ43" s="23">
        <f t="shared" si="3"/>
        <v>0</v>
      </c>
      <c r="AK43" s="19">
        <f t="shared" si="4"/>
        <v>0</v>
      </c>
      <c r="AM43" s="731" t="s">
        <v>28</v>
      </c>
      <c r="AN43" s="731"/>
      <c r="AO43" s="731"/>
      <c r="AP43" s="731"/>
      <c r="AQ43" s="731"/>
      <c r="AR43" s="731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731" t="s">
        <v>28</v>
      </c>
      <c r="BB43" s="731"/>
      <c r="BC43" s="731"/>
      <c r="BD43" s="731"/>
      <c r="BE43" s="731"/>
      <c r="BF43" s="731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731" t="s">
        <v>28</v>
      </c>
      <c r="BN43" s="731"/>
      <c r="BO43" s="731"/>
      <c r="BP43" s="731"/>
      <c r="BQ43" s="731"/>
      <c r="BR43" s="731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731" t="s">
        <v>28</v>
      </c>
      <c r="CG43" s="731"/>
      <c r="CH43" s="731"/>
      <c r="CI43" s="731"/>
      <c r="CJ43" s="731"/>
      <c r="CK43" s="731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731" t="s">
        <v>28</v>
      </c>
      <c r="CY43" s="731"/>
      <c r="CZ43" s="731"/>
      <c r="DA43" s="731"/>
      <c r="DB43" s="731"/>
      <c r="DC43" s="731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731" t="s">
        <v>28</v>
      </c>
      <c r="DS43" s="731"/>
      <c r="DT43" s="731"/>
      <c r="DU43" s="731"/>
      <c r="DV43" s="731"/>
      <c r="DW43" s="731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656" t="s">
        <v>29</v>
      </c>
      <c r="D44" s="656"/>
      <c r="E44" s="656"/>
      <c r="F44" s="656"/>
      <c r="G44" s="656"/>
      <c r="H44" s="656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656" t="s">
        <v>29</v>
      </c>
      <c r="Q44" s="656"/>
      <c r="R44" s="656"/>
      <c r="S44" s="656"/>
      <c r="T44" s="656"/>
      <c r="U44" s="656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656" t="s">
        <v>29</v>
      </c>
      <c r="AC44" s="656"/>
      <c r="AD44" s="656"/>
      <c r="AE44" s="656"/>
      <c r="AF44" s="656"/>
      <c r="AG44" s="656"/>
      <c r="AH44" s="13"/>
      <c r="AI44" s="19"/>
      <c r="AJ44" s="23">
        <f t="shared" si="3"/>
        <v>0</v>
      </c>
      <c r="AK44" s="19">
        <f t="shared" si="4"/>
        <v>0</v>
      </c>
      <c r="AM44" s="656" t="s">
        <v>29</v>
      </c>
      <c r="AN44" s="656"/>
      <c r="AO44" s="656"/>
      <c r="AP44" s="656"/>
      <c r="AQ44" s="656"/>
      <c r="AR44" s="656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656" t="s">
        <v>29</v>
      </c>
      <c r="BB44" s="656"/>
      <c r="BC44" s="656"/>
      <c r="BD44" s="656"/>
      <c r="BE44" s="656"/>
      <c r="BF44" s="656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656" t="s">
        <v>29</v>
      </c>
      <c r="BN44" s="656"/>
      <c r="BO44" s="656"/>
      <c r="BP44" s="656"/>
      <c r="BQ44" s="656"/>
      <c r="BR44" s="656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656" t="s">
        <v>29</v>
      </c>
      <c r="CG44" s="656"/>
      <c r="CH44" s="656"/>
      <c r="CI44" s="656"/>
      <c r="CJ44" s="656"/>
      <c r="CK44" s="656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656" t="s">
        <v>29</v>
      </c>
      <c r="CY44" s="656"/>
      <c r="CZ44" s="656"/>
      <c r="DA44" s="656"/>
      <c r="DB44" s="656"/>
      <c r="DC44" s="656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656" t="s">
        <v>29</v>
      </c>
      <c r="DS44" s="656"/>
      <c r="DT44" s="656"/>
      <c r="DU44" s="656"/>
      <c r="DV44" s="656"/>
      <c r="DW44" s="656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656" t="s">
        <v>30</v>
      </c>
      <c r="D45" s="656"/>
      <c r="E45" s="656"/>
      <c r="F45" s="656"/>
      <c r="G45" s="656"/>
      <c r="H45" s="656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656" t="s">
        <v>30</v>
      </c>
      <c r="Q45" s="656"/>
      <c r="R45" s="656"/>
      <c r="S45" s="656"/>
      <c r="T45" s="656"/>
      <c r="U45" s="656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656" t="s">
        <v>30</v>
      </c>
      <c r="AC45" s="656"/>
      <c r="AD45" s="656"/>
      <c r="AE45" s="656"/>
      <c r="AF45" s="656"/>
      <c r="AG45" s="656"/>
      <c r="AH45" s="13"/>
      <c r="AI45" s="19"/>
      <c r="AJ45" s="23">
        <f t="shared" si="3"/>
        <v>0</v>
      </c>
      <c r="AK45" s="19">
        <f t="shared" si="4"/>
        <v>0</v>
      </c>
      <c r="AM45" s="731" t="s">
        <v>30</v>
      </c>
      <c r="AN45" s="731"/>
      <c r="AO45" s="731"/>
      <c r="AP45" s="731"/>
      <c r="AQ45" s="731"/>
      <c r="AR45" s="731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731" t="s">
        <v>30</v>
      </c>
      <c r="BB45" s="731"/>
      <c r="BC45" s="731"/>
      <c r="BD45" s="731"/>
      <c r="BE45" s="731"/>
      <c r="BF45" s="731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731" t="s">
        <v>30</v>
      </c>
      <c r="BN45" s="731"/>
      <c r="BO45" s="731"/>
      <c r="BP45" s="731"/>
      <c r="BQ45" s="731"/>
      <c r="BR45" s="731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731" t="s">
        <v>30</v>
      </c>
      <c r="CG45" s="731"/>
      <c r="CH45" s="731"/>
      <c r="CI45" s="731"/>
      <c r="CJ45" s="731"/>
      <c r="CK45" s="731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731" t="s">
        <v>30</v>
      </c>
      <c r="CY45" s="731"/>
      <c r="CZ45" s="731"/>
      <c r="DA45" s="731"/>
      <c r="DB45" s="731"/>
      <c r="DC45" s="731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731" t="s">
        <v>30</v>
      </c>
      <c r="DS45" s="731"/>
      <c r="DT45" s="731"/>
      <c r="DU45" s="731"/>
      <c r="DV45" s="731"/>
      <c r="DW45" s="731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656" t="s">
        <v>31</v>
      </c>
      <c r="D46" s="656"/>
      <c r="E46" s="656"/>
      <c r="F46" s="656"/>
      <c r="G46" s="656"/>
      <c r="H46" s="656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656" t="s">
        <v>31</v>
      </c>
      <c r="Q46" s="656"/>
      <c r="R46" s="656"/>
      <c r="S46" s="656"/>
      <c r="T46" s="656"/>
      <c r="U46" s="656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656" t="s">
        <v>31</v>
      </c>
      <c r="AC46" s="656"/>
      <c r="AD46" s="656"/>
      <c r="AE46" s="656"/>
      <c r="AF46" s="656"/>
      <c r="AG46" s="656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656" t="s">
        <v>31</v>
      </c>
      <c r="AN46" s="656"/>
      <c r="AO46" s="656"/>
      <c r="AP46" s="656"/>
      <c r="AQ46" s="656"/>
      <c r="AR46" s="656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656" t="s">
        <v>31</v>
      </c>
      <c r="BB46" s="656"/>
      <c r="BC46" s="656"/>
      <c r="BD46" s="656"/>
      <c r="BE46" s="656"/>
      <c r="BF46" s="656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656" t="s">
        <v>31</v>
      </c>
      <c r="BN46" s="656"/>
      <c r="BO46" s="656"/>
      <c r="BP46" s="656"/>
      <c r="BQ46" s="656"/>
      <c r="BR46" s="656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656" t="s">
        <v>31</v>
      </c>
      <c r="CG46" s="656"/>
      <c r="CH46" s="656"/>
      <c r="CI46" s="656"/>
      <c r="CJ46" s="656"/>
      <c r="CK46" s="656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656" t="s">
        <v>31</v>
      </c>
      <c r="CY46" s="656"/>
      <c r="CZ46" s="656"/>
      <c r="DA46" s="656"/>
      <c r="DB46" s="656"/>
      <c r="DC46" s="656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656" t="s">
        <v>31</v>
      </c>
      <c r="DS46" s="656"/>
      <c r="DT46" s="656"/>
      <c r="DU46" s="656"/>
      <c r="DV46" s="656"/>
      <c r="DW46" s="656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656" t="s">
        <v>32</v>
      </c>
      <c r="D47" s="656"/>
      <c r="E47" s="656"/>
      <c r="F47" s="656"/>
      <c r="G47" s="656"/>
      <c r="H47" s="656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656" t="s">
        <v>32</v>
      </c>
      <c r="Q47" s="656"/>
      <c r="R47" s="656"/>
      <c r="S47" s="656"/>
      <c r="T47" s="656"/>
      <c r="U47" s="656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656" t="s">
        <v>32</v>
      </c>
      <c r="AC47" s="656"/>
      <c r="AD47" s="656"/>
      <c r="AE47" s="656"/>
      <c r="AF47" s="656"/>
      <c r="AG47" s="656"/>
      <c r="AH47" s="13"/>
      <c r="AI47" s="19"/>
      <c r="AJ47" s="23">
        <f t="shared" si="3"/>
        <v>0</v>
      </c>
      <c r="AK47" s="19">
        <f t="shared" si="4"/>
        <v>0</v>
      </c>
      <c r="AM47" s="731" t="s">
        <v>32</v>
      </c>
      <c r="AN47" s="731"/>
      <c r="AO47" s="731"/>
      <c r="AP47" s="731"/>
      <c r="AQ47" s="731"/>
      <c r="AR47" s="731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731" t="s">
        <v>32</v>
      </c>
      <c r="BB47" s="731"/>
      <c r="BC47" s="731"/>
      <c r="BD47" s="731"/>
      <c r="BE47" s="731"/>
      <c r="BF47" s="731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731" t="s">
        <v>32</v>
      </c>
      <c r="BN47" s="731"/>
      <c r="BO47" s="731"/>
      <c r="BP47" s="731"/>
      <c r="BQ47" s="731"/>
      <c r="BR47" s="731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731" t="s">
        <v>32</v>
      </c>
      <c r="CG47" s="731"/>
      <c r="CH47" s="731"/>
      <c r="CI47" s="731"/>
      <c r="CJ47" s="731"/>
      <c r="CK47" s="731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731" t="s">
        <v>32</v>
      </c>
      <c r="CY47" s="731"/>
      <c r="CZ47" s="731"/>
      <c r="DA47" s="731"/>
      <c r="DB47" s="731"/>
      <c r="DC47" s="731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731" t="s">
        <v>32</v>
      </c>
      <c r="DS47" s="731"/>
      <c r="DT47" s="731"/>
      <c r="DU47" s="731"/>
      <c r="DV47" s="731"/>
      <c r="DW47" s="731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656" t="s">
        <v>33</v>
      </c>
      <c r="D48" s="656"/>
      <c r="E48" s="656"/>
      <c r="F48" s="656"/>
      <c r="G48" s="656"/>
      <c r="H48" s="656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656" t="s">
        <v>33</v>
      </c>
      <c r="Q48" s="656"/>
      <c r="R48" s="656"/>
      <c r="S48" s="656"/>
      <c r="T48" s="656"/>
      <c r="U48" s="656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656" t="s">
        <v>33</v>
      </c>
      <c r="AC48" s="656"/>
      <c r="AD48" s="656"/>
      <c r="AE48" s="656"/>
      <c r="AF48" s="656"/>
      <c r="AG48" s="656"/>
      <c r="AH48" s="13"/>
      <c r="AI48" s="19"/>
      <c r="AJ48" s="23">
        <f t="shared" si="3"/>
        <v>0</v>
      </c>
      <c r="AK48" s="19">
        <f t="shared" si="4"/>
        <v>0</v>
      </c>
      <c r="AM48" s="656" t="s">
        <v>33</v>
      </c>
      <c r="AN48" s="656"/>
      <c r="AO48" s="656"/>
      <c r="AP48" s="656"/>
      <c r="AQ48" s="656"/>
      <c r="AR48" s="656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656" t="s">
        <v>33</v>
      </c>
      <c r="BB48" s="656"/>
      <c r="BC48" s="656"/>
      <c r="BD48" s="656"/>
      <c r="BE48" s="656"/>
      <c r="BF48" s="656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656" t="s">
        <v>33</v>
      </c>
      <c r="BN48" s="656"/>
      <c r="BO48" s="656"/>
      <c r="BP48" s="656"/>
      <c r="BQ48" s="656"/>
      <c r="BR48" s="656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656" t="s">
        <v>33</v>
      </c>
      <c r="CG48" s="656"/>
      <c r="CH48" s="656"/>
      <c r="CI48" s="656"/>
      <c r="CJ48" s="656"/>
      <c r="CK48" s="656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656" t="s">
        <v>33</v>
      </c>
      <c r="CY48" s="656"/>
      <c r="CZ48" s="656"/>
      <c r="DA48" s="656"/>
      <c r="DB48" s="656"/>
      <c r="DC48" s="656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656" t="s">
        <v>33</v>
      </c>
      <c r="DS48" s="656"/>
      <c r="DT48" s="656"/>
      <c r="DU48" s="656"/>
      <c r="DV48" s="656"/>
      <c r="DW48" s="656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656" t="s">
        <v>34</v>
      </c>
      <c r="D49" s="656"/>
      <c r="E49" s="656"/>
      <c r="F49" s="656"/>
      <c r="G49" s="656"/>
      <c r="H49" s="656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656" t="s">
        <v>34</v>
      </c>
      <c r="Q49" s="656"/>
      <c r="R49" s="656"/>
      <c r="S49" s="656"/>
      <c r="T49" s="656"/>
      <c r="U49" s="656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656" t="s">
        <v>34</v>
      </c>
      <c r="AC49" s="656"/>
      <c r="AD49" s="656"/>
      <c r="AE49" s="656"/>
      <c r="AF49" s="656"/>
      <c r="AG49" s="656"/>
      <c r="AH49" s="13"/>
      <c r="AI49" s="19"/>
      <c r="AJ49" s="23">
        <f t="shared" si="3"/>
        <v>0</v>
      </c>
      <c r="AK49" s="19">
        <f t="shared" si="4"/>
        <v>0</v>
      </c>
      <c r="AM49" s="731" t="s">
        <v>34</v>
      </c>
      <c r="AN49" s="731"/>
      <c r="AO49" s="731"/>
      <c r="AP49" s="731"/>
      <c r="AQ49" s="731"/>
      <c r="AR49" s="731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731" t="s">
        <v>34</v>
      </c>
      <c r="BB49" s="731"/>
      <c r="BC49" s="731"/>
      <c r="BD49" s="731"/>
      <c r="BE49" s="731"/>
      <c r="BF49" s="731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731" t="s">
        <v>34</v>
      </c>
      <c r="BN49" s="731"/>
      <c r="BO49" s="731"/>
      <c r="BP49" s="731"/>
      <c r="BQ49" s="731"/>
      <c r="BR49" s="731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731" t="s">
        <v>34</v>
      </c>
      <c r="CG49" s="731"/>
      <c r="CH49" s="731"/>
      <c r="CI49" s="731"/>
      <c r="CJ49" s="731"/>
      <c r="CK49" s="731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731" t="s">
        <v>34</v>
      </c>
      <c r="CY49" s="731"/>
      <c r="CZ49" s="731"/>
      <c r="DA49" s="731"/>
      <c r="DB49" s="731"/>
      <c r="DC49" s="731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731" t="s">
        <v>34</v>
      </c>
      <c r="DS49" s="731"/>
      <c r="DT49" s="731"/>
      <c r="DU49" s="731"/>
      <c r="DV49" s="731"/>
      <c r="DW49" s="731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656" t="s">
        <v>35</v>
      </c>
      <c r="D50" s="656"/>
      <c r="E50" s="656"/>
      <c r="F50" s="656"/>
      <c r="G50" s="656"/>
      <c r="H50" s="656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656" t="s">
        <v>35</v>
      </c>
      <c r="Q50" s="656"/>
      <c r="R50" s="656"/>
      <c r="S50" s="656"/>
      <c r="T50" s="656"/>
      <c r="U50" s="656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656" t="s">
        <v>35</v>
      </c>
      <c r="AC50" s="656"/>
      <c r="AD50" s="656"/>
      <c r="AE50" s="656"/>
      <c r="AF50" s="656"/>
      <c r="AG50" s="656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656" t="s">
        <v>35</v>
      </c>
      <c r="AN50" s="656"/>
      <c r="AO50" s="656"/>
      <c r="AP50" s="656"/>
      <c r="AQ50" s="656"/>
      <c r="AR50" s="656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656" t="s">
        <v>35</v>
      </c>
      <c r="BB50" s="656"/>
      <c r="BC50" s="656"/>
      <c r="BD50" s="656"/>
      <c r="BE50" s="656"/>
      <c r="BF50" s="656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656" t="s">
        <v>35</v>
      </c>
      <c r="BN50" s="656"/>
      <c r="BO50" s="656"/>
      <c r="BP50" s="656"/>
      <c r="BQ50" s="656"/>
      <c r="BR50" s="656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656" t="s">
        <v>35</v>
      </c>
      <c r="CG50" s="656"/>
      <c r="CH50" s="656"/>
      <c r="CI50" s="656"/>
      <c r="CJ50" s="656"/>
      <c r="CK50" s="656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656" t="s">
        <v>35</v>
      </c>
      <c r="CY50" s="656"/>
      <c r="CZ50" s="656"/>
      <c r="DA50" s="656"/>
      <c r="DB50" s="656"/>
      <c r="DC50" s="656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656" t="s">
        <v>35</v>
      </c>
      <c r="DS50" s="656"/>
      <c r="DT50" s="656"/>
      <c r="DU50" s="656"/>
      <c r="DV50" s="656"/>
      <c r="DW50" s="656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656" t="s">
        <v>36</v>
      </c>
      <c r="D51" s="656"/>
      <c r="E51" s="656"/>
      <c r="F51" s="656"/>
      <c r="G51" s="656"/>
      <c r="H51" s="656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656" t="s">
        <v>36</v>
      </c>
      <c r="Q51" s="656"/>
      <c r="R51" s="656"/>
      <c r="S51" s="656"/>
      <c r="T51" s="656"/>
      <c r="U51" s="656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656" t="s">
        <v>36</v>
      </c>
      <c r="AC51" s="656"/>
      <c r="AD51" s="656"/>
      <c r="AE51" s="656"/>
      <c r="AF51" s="656"/>
      <c r="AG51" s="656"/>
      <c r="AH51" s="13"/>
      <c r="AI51" s="19"/>
      <c r="AJ51" s="23">
        <f t="shared" si="3"/>
        <v>0</v>
      </c>
      <c r="AK51" s="19">
        <f t="shared" si="4"/>
        <v>0</v>
      </c>
      <c r="AM51" s="731" t="s">
        <v>36</v>
      </c>
      <c r="AN51" s="731"/>
      <c r="AO51" s="731"/>
      <c r="AP51" s="731"/>
      <c r="AQ51" s="731"/>
      <c r="AR51" s="731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731" t="s">
        <v>36</v>
      </c>
      <c r="BB51" s="731"/>
      <c r="BC51" s="731"/>
      <c r="BD51" s="731"/>
      <c r="BE51" s="731"/>
      <c r="BF51" s="731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731" t="s">
        <v>36</v>
      </c>
      <c r="BN51" s="731"/>
      <c r="BO51" s="731"/>
      <c r="BP51" s="731"/>
      <c r="BQ51" s="731"/>
      <c r="BR51" s="731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731" t="s">
        <v>36</v>
      </c>
      <c r="CG51" s="731"/>
      <c r="CH51" s="731"/>
      <c r="CI51" s="731"/>
      <c r="CJ51" s="731"/>
      <c r="CK51" s="731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731" t="s">
        <v>36</v>
      </c>
      <c r="CY51" s="731"/>
      <c r="CZ51" s="731"/>
      <c r="DA51" s="731"/>
      <c r="DB51" s="731"/>
      <c r="DC51" s="731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731" t="s">
        <v>36</v>
      </c>
      <c r="DS51" s="731"/>
      <c r="DT51" s="731"/>
      <c r="DU51" s="731"/>
      <c r="DV51" s="731"/>
      <c r="DW51" s="731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656" t="s">
        <v>37</v>
      </c>
      <c r="D52" s="656"/>
      <c r="E52" s="656"/>
      <c r="F52" s="656"/>
      <c r="G52" s="656"/>
      <c r="H52" s="656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656" t="s">
        <v>37</v>
      </c>
      <c r="Q52" s="656"/>
      <c r="R52" s="656"/>
      <c r="S52" s="656"/>
      <c r="T52" s="656"/>
      <c r="U52" s="656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656" t="s">
        <v>37</v>
      </c>
      <c r="AC52" s="656"/>
      <c r="AD52" s="656"/>
      <c r="AE52" s="656"/>
      <c r="AF52" s="656"/>
      <c r="AG52" s="656"/>
      <c r="AH52" s="13"/>
      <c r="AI52" s="19"/>
      <c r="AJ52" s="23">
        <f t="shared" si="3"/>
        <v>0</v>
      </c>
      <c r="AK52" s="19">
        <f t="shared" si="4"/>
        <v>0</v>
      </c>
      <c r="AM52" s="656" t="s">
        <v>37</v>
      </c>
      <c r="AN52" s="656"/>
      <c r="AO52" s="656"/>
      <c r="AP52" s="656"/>
      <c r="AQ52" s="656"/>
      <c r="AR52" s="656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656" t="s">
        <v>37</v>
      </c>
      <c r="BB52" s="656"/>
      <c r="BC52" s="656"/>
      <c r="BD52" s="656"/>
      <c r="BE52" s="656"/>
      <c r="BF52" s="656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656" t="s">
        <v>37</v>
      </c>
      <c r="BN52" s="656"/>
      <c r="BO52" s="656"/>
      <c r="BP52" s="656"/>
      <c r="BQ52" s="656"/>
      <c r="BR52" s="656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656" t="s">
        <v>37</v>
      </c>
      <c r="CG52" s="656"/>
      <c r="CH52" s="656"/>
      <c r="CI52" s="656"/>
      <c r="CJ52" s="656"/>
      <c r="CK52" s="656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656" t="s">
        <v>37</v>
      </c>
      <c r="CY52" s="656"/>
      <c r="CZ52" s="656"/>
      <c r="DA52" s="656"/>
      <c r="DB52" s="656"/>
      <c r="DC52" s="656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656" t="s">
        <v>37</v>
      </c>
      <c r="DS52" s="656"/>
      <c r="DT52" s="656"/>
      <c r="DU52" s="656"/>
      <c r="DV52" s="656"/>
      <c r="DW52" s="656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656" t="s">
        <v>38</v>
      </c>
      <c r="D53" s="656"/>
      <c r="E53" s="656"/>
      <c r="F53" s="656"/>
      <c r="G53" s="656"/>
      <c r="H53" s="656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656" t="s">
        <v>38</v>
      </c>
      <c r="Q53" s="656"/>
      <c r="R53" s="656"/>
      <c r="S53" s="656"/>
      <c r="T53" s="656"/>
      <c r="U53" s="656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656" t="s">
        <v>38</v>
      </c>
      <c r="AC53" s="656"/>
      <c r="AD53" s="656"/>
      <c r="AE53" s="656"/>
      <c r="AF53" s="656"/>
      <c r="AG53" s="656"/>
      <c r="AH53" s="13"/>
      <c r="AI53" s="19"/>
      <c r="AJ53" s="23">
        <f t="shared" si="3"/>
        <v>0</v>
      </c>
      <c r="AK53" s="19">
        <f t="shared" si="4"/>
        <v>0</v>
      </c>
      <c r="AM53" s="731" t="s">
        <v>38</v>
      </c>
      <c r="AN53" s="731"/>
      <c r="AO53" s="731"/>
      <c r="AP53" s="731"/>
      <c r="AQ53" s="731"/>
      <c r="AR53" s="731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731" t="s">
        <v>38</v>
      </c>
      <c r="BB53" s="731"/>
      <c r="BC53" s="731"/>
      <c r="BD53" s="731"/>
      <c r="BE53" s="731"/>
      <c r="BF53" s="731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731" t="s">
        <v>38</v>
      </c>
      <c r="BN53" s="731"/>
      <c r="BO53" s="731"/>
      <c r="BP53" s="731"/>
      <c r="BQ53" s="731"/>
      <c r="BR53" s="731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731" t="s">
        <v>38</v>
      </c>
      <c r="CG53" s="731"/>
      <c r="CH53" s="731"/>
      <c r="CI53" s="731"/>
      <c r="CJ53" s="731"/>
      <c r="CK53" s="731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731" t="s">
        <v>38</v>
      </c>
      <c r="CY53" s="731"/>
      <c r="CZ53" s="731"/>
      <c r="DA53" s="731"/>
      <c r="DB53" s="731"/>
      <c r="DC53" s="731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731" t="s">
        <v>38</v>
      </c>
      <c r="DS53" s="731"/>
      <c r="DT53" s="731"/>
      <c r="DU53" s="731"/>
      <c r="DV53" s="731"/>
      <c r="DW53" s="731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656" t="s">
        <v>39</v>
      </c>
      <c r="D54" s="656"/>
      <c r="E54" s="656"/>
      <c r="F54" s="656"/>
      <c r="G54" s="656"/>
      <c r="H54" s="656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656" t="s">
        <v>39</v>
      </c>
      <c r="Q54" s="656"/>
      <c r="R54" s="656"/>
      <c r="S54" s="656"/>
      <c r="T54" s="656"/>
      <c r="U54" s="656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656" t="s">
        <v>39</v>
      </c>
      <c r="AC54" s="656"/>
      <c r="AD54" s="656"/>
      <c r="AE54" s="656"/>
      <c r="AF54" s="656"/>
      <c r="AG54" s="656"/>
      <c r="AH54" s="13"/>
      <c r="AI54" s="19"/>
      <c r="AJ54" s="23">
        <f t="shared" si="3"/>
        <v>0</v>
      </c>
      <c r="AK54" s="19">
        <f t="shared" si="4"/>
        <v>0</v>
      </c>
      <c r="AM54" s="656" t="s">
        <v>39</v>
      </c>
      <c r="AN54" s="656"/>
      <c r="AO54" s="656"/>
      <c r="AP54" s="656"/>
      <c r="AQ54" s="656"/>
      <c r="AR54" s="656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656" t="s">
        <v>39</v>
      </c>
      <c r="BB54" s="656"/>
      <c r="BC54" s="656"/>
      <c r="BD54" s="656"/>
      <c r="BE54" s="656"/>
      <c r="BF54" s="656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656" t="s">
        <v>39</v>
      </c>
      <c r="BN54" s="656"/>
      <c r="BO54" s="656"/>
      <c r="BP54" s="656"/>
      <c r="BQ54" s="656"/>
      <c r="BR54" s="656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656" t="s">
        <v>39</v>
      </c>
      <c r="CG54" s="656"/>
      <c r="CH54" s="656"/>
      <c r="CI54" s="656"/>
      <c r="CJ54" s="656"/>
      <c r="CK54" s="656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656" t="s">
        <v>39</v>
      </c>
      <c r="CY54" s="656"/>
      <c r="CZ54" s="656"/>
      <c r="DA54" s="656"/>
      <c r="DB54" s="656"/>
      <c r="DC54" s="656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656" t="s">
        <v>39</v>
      </c>
      <c r="DS54" s="656"/>
      <c r="DT54" s="656"/>
      <c r="DU54" s="656"/>
      <c r="DV54" s="656"/>
      <c r="DW54" s="656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656" t="s">
        <v>48</v>
      </c>
      <c r="D55" s="656"/>
      <c r="E55" s="656"/>
      <c r="F55" s="656"/>
      <c r="G55" s="656"/>
      <c r="H55" s="656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656" t="s">
        <v>48</v>
      </c>
      <c r="Q55" s="656"/>
      <c r="R55" s="656"/>
      <c r="S55" s="656"/>
      <c r="T55" s="656"/>
      <c r="U55" s="656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656" t="s">
        <v>48</v>
      </c>
      <c r="AC55" s="656"/>
      <c r="AD55" s="656"/>
      <c r="AE55" s="656"/>
      <c r="AF55" s="656"/>
      <c r="AG55" s="656"/>
      <c r="AH55" s="13"/>
      <c r="AI55" s="19"/>
      <c r="AJ55" s="23">
        <f t="shared" si="3"/>
        <v>0</v>
      </c>
      <c r="AK55" s="19">
        <f t="shared" si="4"/>
        <v>0</v>
      </c>
      <c r="AM55" s="731" t="s">
        <v>48</v>
      </c>
      <c r="AN55" s="731"/>
      <c r="AO55" s="731"/>
      <c r="AP55" s="731"/>
      <c r="AQ55" s="731"/>
      <c r="AR55" s="731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731" t="s">
        <v>48</v>
      </c>
      <c r="BB55" s="731"/>
      <c r="BC55" s="731"/>
      <c r="BD55" s="731"/>
      <c r="BE55" s="731"/>
      <c r="BF55" s="731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731" t="s">
        <v>48</v>
      </c>
      <c r="BN55" s="731"/>
      <c r="BO55" s="731"/>
      <c r="BP55" s="731"/>
      <c r="BQ55" s="731"/>
      <c r="BR55" s="731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731" t="s">
        <v>48</v>
      </c>
      <c r="CG55" s="731"/>
      <c r="CH55" s="731"/>
      <c r="CI55" s="731"/>
      <c r="CJ55" s="731"/>
      <c r="CK55" s="731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731" t="s">
        <v>48</v>
      </c>
      <c r="CY55" s="731"/>
      <c r="CZ55" s="731"/>
      <c r="DA55" s="731"/>
      <c r="DB55" s="731"/>
      <c r="DC55" s="731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731" t="s">
        <v>48</v>
      </c>
      <c r="DS55" s="731"/>
      <c r="DT55" s="731"/>
      <c r="DU55" s="731"/>
      <c r="DV55" s="731"/>
      <c r="DW55" s="731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656" t="s">
        <v>40</v>
      </c>
      <c r="D56" s="656"/>
      <c r="E56" s="656"/>
      <c r="F56" s="656"/>
      <c r="G56" s="656"/>
      <c r="H56" s="656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656" t="s">
        <v>40</v>
      </c>
      <c r="Q56" s="656"/>
      <c r="R56" s="656"/>
      <c r="S56" s="656"/>
      <c r="T56" s="656"/>
      <c r="U56" s="656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656" t="s">
        <v>40</v>
      </c>
      <c r="AC56" s="656"/>
      <c r="AD56" s="656"/>
      <c r="AE56" s="656"/>
      <c r="AF56" s="656"/>
      <c r="AG56" s="656"/>
      <c r="AH56" s="13"/>
      <c r="AI56" s="19"/>
      <c r="AJ56" s="23">
        <f t="shared" si="3"/>
        <v>0</v>
      </c>
      <c r="AK56" s="19">
        <f t="shared" si="4"/>
        <v>0</v>
      </c>
      <c r="AM56" s="656" t="s">
        <v>40</v>
      </c>
      <c r="AN56" s="656"/>
      <c r="AO56" s="656"/>
      <c r="AP56" s="656"/>
      <c r="AQ56" s="656"/>
      <c r="AR56" s="656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656" t="s">
        <v>40</v>
      </c>
      <c r="BB56" s="656"/>
      <c r="BC56" s="656"/>
      <c r="BD56" s="656"/>
      <c r="BE56" s="656"/>
      <c r="BF56" s="656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656" t="s">
        <v>40</v>
      </c>
      <c r="BN56" s="656"/>
      <c r="BO56" s="656"/>
      <c r="BP56" s="656"/>
      <c r="BQ56" s="656"/>
      <c r="BR56" s="656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656" t="s">
        <v>40</v>
      </c>
      <c r="CG56" s="656"/>
      <c r="CH56" s="656"/>
      <c r="CI56" s="656"/>
      <c r="CJ56" s="656"/>
      <c r="CK56" s="656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656" t="s">
        <v>40</v>
      </c>
      <c r="CY56" s="656"/>
      <c r="CZ56" s="656"/>
      <c r="DA56" s="656"/>
      <c r="DB56" s="656"/>
      <c r="DC56" s="656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656" t="s">
        <v>40</v>
      </c>
      <c r="DS56" s="656"/>
      <c r="DT56" s="656"/>
      <c r="DU56" s="656"/>
      <c r="DV56" s="656"/>
      <c r="DW56" s="656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656" t="s">
        <v>41</v>
      </c>
      <c r="D57" s="656"/>
      <c r="E57" s="656"/>
      <c r="F57" s="656"/>
      <c r="G57" s="656"/>
      <c r="H57" s="656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656" t="s">
        <v>41</v>
      </c>
      <c r="Q57" s="656"/>
      <c r="R57" s="656"/>
      <c r="S57" s="656"/>
      <c r="T57" s="656"/>
      <c r="U57" s="656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656" t="s">
        <v>41</v>
      </c>
      <c r="AC57" s="656"/>
      <c r="AD57" s="656"/>
      <c r="AE57" s="656"/>
      <c r="AF57" s="656"/>
      <c r="AG57" s="656"/>
      <c r="AH57" s="13"/>
      <c r="AI57" s="19"/>
      <c r="AJ57" s="23">
        <f t="shared" si="3"/>
        <v>0</v>
      </c>
      <c r="AK57" s="19">
        <f t="shared" si="4"/>
        <v>0</v>
      </c>
      <c r="AM57" s="731" t="s">
        <v>41</v>
      </c>
      <c r="AN57" s="731"/>
      <c r="AO57" s="731"/>
      <c r="AP57" s="731"/>
      <c r="AQ57" s="731"/>
      <c r="AR57" s="731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731" t="s">
        <v>41</v>
      </c>
      <c r="BB57" s="731"/>
      <c r="BC57" s="731"/>
      <c r="BD57" s="731"/>
      <c r="BE57" s="731"/>
      <c r="BF57" s="731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731" t="s">
        <v>41</v>
      </c>
      <c r="BN57" s="731"/>
      <c r="BO57" s="731"/>
      <c r="BP57" s="731"/>
      <c r="BQ57" s="731"/>
      <c r="BR57" s="731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731" t="s">
        <v>41</v>
      </c>
      <c r="CG57" s="731"/>
      <c r="CH57" s="731"/>
      <c r="CI57" s="731"/>
      <c r="CJ57" s="731"/>
      <c r="CK57" s="731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731" t="s">
        <v>41</v>
      </c>
      <c r="CY57" s="731"/>
      <c r="CZ57" s="731"/>
      <c r="DA57" s="731"/>
      <c r="DB57" s="731"/>
      <c r="DC57" s="731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731" t="s">
        <v>41</v>
      </c>
      <c r="DS57" s="731"/>
      <c r="DT57" s="731"/>
      <c r="DU57" s="731"/>
      <c r="DV57" s="731"/>
      <c r="DW57" s="731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656" t="s">
        <v>42</v>
      </c>
      <c r="D58" s="656"/>
      <c r="E58" s="656"/>
      <c r="F58" s="656"/>
      <c r="G58" s="656"/>
      <c r="H58" s="656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656" t="s">
        <v>42</v>
      </c>
      <c r="Q58" s="656"/>
      <c r="R58" s="656"/>
      <c r="S58" s="656"/>
      <c r="T58" s="656"/>
      <c r="U58" s="656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656" t="s">
        <v>42</v>
      </c>
      <c r="AC58" s="656"/>
      <c r="AD58" s="656"/>
      <c r="AE58" s="656"/>
      <c r="AF58" s="656"/>
      <c r="AG58" s="656"/>
      <c r="AH58" s="13"/>
      <c r="AI58" s="19"/>
      <c r="AJ58" s="23">
        <f t="shared" si="3"/>
        <v>0</v>
      </c>
      <c r="AK58" s="19">
        <f t="shared" si="4"/>
        <v>0</v>
      </c>
      <c r="AM58" s="656" t="s">
        <v>42</v>
      </c>
      <c r="AN58" s="656"/>
      <c r="AO58" s="656"/>
      <c r="AP58" s="656"/>
      <c r="AQ58" s="656"/>
      <c r="AR58" s="656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656" t="s">
        <v>42</v>
      </c>
      <c r="BB58" s="656"/>
      <c r="BC58" s="656"/>
      <c r="BD58" s="656"/>
      <c r="BE58" s="656"/>
      <c r="BF58" s="656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656" t="s">
        <v>42</v>
      </c>
      <c r="BN58" s="656"/>
      <c r="BO58" s="656"/>
      <c r="BP58" s="656"/>
      <c r="BQ58" s="656"/>
      <c r="BR58" s="656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656" t="s">
        <v>42</v>
      </c>
      <c r="CG58" s="656"/>
      <c r="CH58" s="656"/>
      <c r="CI58" s="656"/>
      <c r="CJ58" s="656"/>
      <c r="CK58" s="656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656" t="s">
        <v>42</v>
      </c>
      <c r="CY58" s="656"/>
      <c r="CZ58" s="656"/>
      <c r="DA58" s="656"/>
      <c r="DB58" s="656"/>
      <c r="DC58" s="656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656" t="s">
        <v>42</v>
      </c>
      <c r="DS58" s="656"/>
      <c r="DT58" s="656"/>
      <c r="DU58" s="656"/>
      <c r="DV58" s="656"/>
      <c r="DW58" s="656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656" t="s">
        <v>45</v>
      </c>
      <c r="D59" s="656"/>
      <c r="E59" s="656"/>
      <c r="F59" s="656"/>
      <c r="G59" s="656"/>
      <c r="H59" s="656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656" t="s">
        <v>45</v>
      </c>
      <c r="Q59" s="656"/>
      <c r="R59" s="656"/>
      <c r="S59" s="656"/>
      <c r="T59" s="656"/>
      <c r="U59" s="656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656" t="s">
        <v>45</v>
      </c>
      <c r="AC59" s="656"/>
      <c r="AD59" s="656"/>
      <c r="AE59" s="656"/>
      <c r="AF59" s="656"/>
      <c r="AG59" s="656"/>
      <c r="AH59" s="13"/>
      <c r="AI59" s="19"/>
      <c r="AJ59" s="23">
        <f t="shared" si="3"/>
        <v>0</v>
      </c>
      <c r="AK59" s="19">
        <f t="shared" si="4"/>
        <v>0</v>
      </c>
      <c r="AM59" s="731" t="s">
        <v>45</v>
      </c>
      <c r="AN59" s="731"/>
      <c r="AO59" s="731"/>
      <c r="AP59" s="731"/>
      <c r="AQ59" s="731"/>
      <c r="AR59" s="731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731" t="s">
        <v>45</v>
      </c>
      <c r="BB59" s="731"/>
      <c r="BC59" s="731"/>
      <c r="BD59" s="731"/>
      <c r="BE59" s="731"/>
      <c r="BF59" s="731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731" t="s">
        <v>45</v>
      </c>
      <c r="BN59" s="731"/>
      <c r="BO59" s="731"/>
      <c r="BP59" s="731"/>
      <c r="BQ59" s="731"/>
      <c r="BR59" s="731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731" t="s">
        <v>45</v>
      </c>
      <c r="CG59" s="731"/>
      <c r="CH59" s="731"/>
      <c r="CI59" s="731"/>
      <c r="CJ59" s="731"/>
      <c r="CK59" s="731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731" t="s">
        <v>45</v>
      </c>
      <c r="CY59" s="731"/>
      <c r="CZ59" s="731"/>
      <c r="DA59" s="731"/>
      <c r="DB59" s="731"/>
      <c r="DC59" s="731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731" t="s">
        <v>45</v>
      </c>
      <c r="DS59" s="731"/>
      <c r="DT59" s="731"/>
      <c r="DU59" s="731"/>
      <c r="DV59" s="731"/>
      <c r="DW59" s="731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656" t="s">
        <v>43</v>
      </c>
      <c r="D60" s="656"/>
      <c r="E60" s="656"/>
      <c r="F60" s="656"/>
      <c r="G60" s="656"/>
      <c r="H60" s="656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656" t="s">
        <v>43</v>
      </c>
      <c r="Q60" s="656"/>
      <c r="R60" s="656"/>
      <c r="S60" s="656"/>
      <c r="T60" s="656"/>
      <c r="U60" s="656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656" t="s">
        <v>43</v>
      </c>
      <c r="AC60" s="656"/>
      <c r="AD60" s="656"/>
      <c r="AE60" s="656"/>
      <c r="AF60" s="656"/>
      <c r="AG60" s="656"/>
      <c r="AH60" s="13"/>
      <c r="AI60" s="19"/>
      <c r="AJ60" s="23">
        <f t="shared" si="3"/>
        <v>0</v>
      </c>
      <c r="AK60" s="19">
        <f t="shared" si="4"/>
        <v>0</v>
      </c>
      <c r="AM60" s="656" t="s">
        <v>43</v>
      </c>
      <c r="AN60" s="656"/>
      <c r="AO60" s="656"/>
      <c r="AP60" s="656"/>
      <c r="AQ60" s="656"/>
      <c r="AR60" s="656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656" t="s">
        <v>43</v>
      </c>
      <c r="BB60" s="656"/>
      <c r="BC60" s="656"/>
      <c r="BD60" s="656"/>
      <c r="BE60" s="656"/>
      <c r="BF60" s="656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656" t="s">
        <v>43</v>
      </c>
      <c r="BN60" s="656"/>
      <c r="BO60" s="656"/>
      <c r="BP60" s="656"/>
      <c r="BQ60" s="656"/>
      <c r="BR60" s="656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656" t="s">
        <v>43</v>
      </c>
      <c r="CG60" s="656"/>
      <c r="CH60" s="656"/>
      <c r="CI60" s="656"/>
      <c r="CJ60" s="656"/>
      <c r="CK60" s="656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656" t="s">
        <v>43</v>
      </c>
      <c r="CY60" s="656"/>
      <c r="CZ60" s="656"/>
      <c r="DA60" s="656"/>
      <c r="DB60" s="656"/>
      <c r="DC60" s="656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656" t="s">
        <v>43</v>
      </c>
      <c r="DS60" s="656"/>
      <c r="DT60" s="656"/>
      <c r="DU60" s="656"/>
      <c r="DV60" s="656"/>
      <c r="DW60" s="656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656" t="s">
        <v>46</v>
      </c>
      <c r="D61" s="656"/>
      <c r="E61" s="656"/>
      <c r="F61" s="656"/>
      <c r="G61" s="656"/>
      <c r="H61" s="656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656" t="s">
        <v>46</v>
      </c>
      <c r="Q61" s="656"/>
      <c r="R61" s="656"/>
      <c r="S61" s="656"/>
      <c r="T61" s="656"/>
      <c r="U61" s="656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656" t="s">
        <v>46</v>
      </c>
      <c r="AC61" s="656"/>
      <c r="AD61" s="656"/>
      <c r="AE61" s="656"/>
      <c r="AF61" s="656"/>
      <c r="AG61" s="656"/>
      <c r="AH61" s="13"/>
      <c r="AI61" s="19"/>
      <c r="AJ61" s="23">
        <f t="shared" si="3"/>
        <v>0</v>
      </c>
      <c r="AK61" s="19">
        <f t="shared" si="4"/>
        <v>0</v>
      </c>
      <c r="AM61" s="731" t="s">
        <v>46</v>
      </c>
      <c r="AN61" s="731"/>
      <c r="AO61" s="731"/>
      <c r="AP61" s="731"/>
      <c r="AQ61" s="731"/>
      <c r="AR61" s="731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731" t="s">
        <v>46</v>
      </c>
      <c r="BB61" s="731"/>
      <c r="BC61" s="731"/>
      <c r="BD61" s="731"/>
      <c r="BE61" s="731"/>
      <c r="BF61" s="731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731" t="s">
        <v>46</v>
      </c>
      <c r="BN61" s="731"/>
      <c r="BO61" s="731"/>
      <c r="BP61" s="731"/>
      <c r="BQ61" s="731"/>
      <c r="BR61" s="731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731" t="s">
        <v>46</v>
      </c>
      <c r="CG61" s="731"/>
      <c r="CH61" s="731"/>
      <c r="CI61" s="731"/>
      <c r="CJ61" s="731"/>
      <c r="CK61" s="731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731" t="s">
        <v>46</v>
      </c>
      <c r="CY61" s="731"/>
      <c r="CZ61" s="731"/>
      <c r="DA61" s="731"/>
      <c r="DB61" s="731"/>
      <c r="DC61" s="731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731" t="s">
        <v>46</v>
      </c>
      <c r="DS61" s="731"/>
      <c r="DT61" s="731"/>
      <c r="DU61" s="731"/>
      <c r="DV61" s="731"/>
      <c r="DW61" s="731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656" t="s">
        <v>44</v>
      </c>
      <c r="D62" s="656"/>
      <c r="E62" s="656"/>
      <c r="F62" s="656"/>
      <c r="G62" s="656"/>
      <c r="H62" s="656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656" t="s">
        <v>44</v>
      </c>
      <c r="Q62" s="656"/>
      <c r="R62" s="656"/>
      <c r="S62" s="656"/>
      <c r="T62" s="656"/>
      <c r="U62" s="656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656" t="s">
        <v>44</v>
      </c>
      <c r="AC62" s="656"/>
      <c r="AD62" s="656"/>
      <c r="AE62" s="656"/>
      <c r="AF62" s="656"/>
      <c r="AG62" s="656"/>
      <c r="AH62" s="13"/>
      <c r="AI62" s="19"/>
      <c r="AJ62" s="23">
        <f t="shared" si="3"/>
        <v>0</v>
      </c>
      <c r="AK62" s="19">
        <f t="shared" si="4"/>
        <v>0</v>
      </c>
      <c r="AM62" s="656" t="s">
        <v>44</v>
      </c>
      <c r="AN62" s="656"/>
      <c r="AO62" s="656"/>
      <c r="AP62" s="656"/>
      <c r="AQ62" s="656"/>
      <c r="AR62" s="656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656" t="s">
        <v>44</v>
      </c>
      <c r="BB62" s="656"/>
      <c r="BC62" s="656"/>
      <c r="BD62" s="656"/>
      <c r="BE62" s="656"/>
      <c r="BF62" s="656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656" t="s">
        <v>44</v>
      </c>
      <c r="BN62" s="656"/>
      <c r="BO62" s="656"/>
      <c r="BP62" s="656"/>
      <c r="BQ62" s="656"/>
      <c r="BR62" s="656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656" t="s">
        <v>44</v>
      </c>
      <c r="CG62" s="656"/>
      <c r="CH62" s="656"/>
      <c r="CI62" s="656"/>
      <c r="CJ62" s="656"/>
      <c r="CK62" s="656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656" t="s">
        <v>44</v>
      </c>
      <c r="CY62" s="656"/>
      <c r="CZ62" s="656"/>
      <c r="DA62" s="656"/>
      <c r="DB62" s="656"/>
      <c r="DC62" s="656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656" t="s">
        <v>44</v>
      </c>
      <c r="DS62" s="656"/>
      <c r="DT62" s="656"/>
      <c r="DU62" s="656"/>
      <c r="DV62" s="656"/>
      <c r="DW62" s="656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656" t="s">
        <v>47</v>
      </c>
      <c r="D63" s="656"/>
      <c r="E63" s="656"/>
      <c r="F63" s="656"/>
      <c r="G63" s="656"/>
      <c r="H63" s="656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656" t="s">
        <v>47</v>
      </c>
      <c r="Q63" s="656"/>
      <c r="R63" s="656"/>
      <c r="S63" s="656"/>
      <c r="T63" s="656"/>
      <c r="U63" s="656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656" t="s">
        <v>47</v>
      </c>
      <c r="AC63" s="656"/>
      <c r="AD63" s="656"/>
      <c r="AE63" s="656"/>
      <c r="AF63" s="656"/>
      <c r="AG63" s="656"/>
      <c r="AH63" s="13"/>
      <c r="AI63" s="20"/>
      <c r="AJ63" s="23">
        <f t="shared" si="3"/>
        <v>0</v>
      </c>
      <c r="AK63" s="19">
        <f t="shared" si="4"/>
        <v>0</v>
      </c>
      <c r="AM63" s="731" t="s">
        <v>47</v>
      </c>
      <c r="AN63" s="731"/>
      <c r="AO63" s="731"/>
      <c r="AP63" s="731"/>
      <c r="AQ63" s="731"/>
      <c r="AR63" s="731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731" t="s">
        <v>47</v>
      </c>
      <c r="BB63" s="731"/>
      <c r="BC63" s="731"/>
      <c r="BD63" s="731"/>
      <c r="BE63" s="731"/>
      <c r="BF63" s="731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731" t="s">
        <v>47</v>
      </c>
      <c r="BN63" s="731"/>
      <c r="BO63" s="731"/>
      <c r="BP63" s="731"/>
      <c r="BQ63" s="731"/>
      <c r="BR63" s="731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731" t="s">
        <v>47</v>
      </c>
      <c r="CG63" s="731"/>
      <c r="CH63" s="731"/>
      <c r="CI63" s="731"/>
      <c r="CJ63" s="731"/>
      <c r="CK63" s="731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731" t="s">
        <v>47</v>
      </c>
      <c r="CY63" s="731"/>
      <c r="CZ63" s="731"/>
      <c r="DA63" s="731"/>
      <c r="DB63" s="731"/>
      <c r="DC63" s="731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731" t="s">
        <v>47</v>
      </c>
      <c r="DS63" s="731"/>
      <c r="DT63" s="731"/>
      <c r="DU63" s="731"/>
      <c r="DV63" s="731"/>
      <c r="DW63" s="731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656" t="s">
        <v>58</v>
      </c>
      <c r="D64" s="656"/>
      <c r="E64" s="656"/>
      <c r="F64" s="656"/>
      <c r="G64" s="656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656" t="s">
        <v>58</v>
      </c>
      <c r="Q64" s="656"/>
      <c r="R64" s="656"/>
      <c r="S64" s="656"/>
      <c r="T64" s="656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656" t="s">
        <v>58</v>
      </c>
      <c r="AC64" s="656"/>
      <c r="AD64" s="656"/>
      <c r="AE64" s="656"/>
      <c r="AF64" s="656"/>
      <c r="AG64" s="13"/>
      <c r="AH64" s="13"/>
      <c r="AI64" s="20"/>
      <c r="AJ64" s="23">
        <f t="shared" si="3"/>
        <v>0</v>
      </c>
      <c r="AK64" s="19">
        <f t="shared" si="4"/>
        <v>0</v>
      </c>
      <c r="AM64" s="739" t="s">
        <v>58</v>
      </c>
      <c r="AN64" s="740"/>
      <c r="AO64" s="740"/>
      <c r="AP64" s="740"/>
      <c r="AQ64" s="740"/>
      <c r="AR64" s="741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739" t="s">
        <v>58</v>
      </c>
      <c r="BB64" s="740"/>
      <c r="BC64" s="740"/>
      <c r="BD64" s="740"/>
      <c r="BE64" s="740"/>
      <c r="BF64" s="741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739" t="s">
        <v>58</v>
      </c>
      <c r="BN64" s="740"/>
      <c r="BO64" s="740"/>
      <c r="BP64" s="740"/>
      <c r="BQ64" s="740"/>
      <c r="BR64" s="741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739" t="s">
        <v>58</v>
      </c>
      <c r="CG64" s="740"/>
      <c r="CH64" s="740"/>
      <c r="CI64" s="740"/>
      <c r="CJ64" s="740"/>
      <c r="CK64" s="741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739" t="s">
        <v>58</v>
      </c>
      <c r="CY64" s="740"/>
      <c r="CZ64" s="740"/>
      <c r="DA64" s="740"/>
      <c r="DB64" s="740"/>
      <c r="DC64" s="741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739" t="s">
        <v>58</v>
      </c>
      <c r="DS64" s="740"/>
      <c r="DT64" s="740"/>
      <c r="DU64" s="740"/>
      <c r="DV64" s="740"/>
      <c r="DW64" s="741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802" t="s">
        <v>64</v>
      </c>
      <c r="BN65" s="802"/>
      <c r="BO65" s="802"/>
      <c r="BP65" s="802"/>
      <c r="BQ65" s="802"/>
      <c r="BR65" s="802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802" t="s">
        <v>66</v>
      </c>
      <c r="CG65" s="802"/>
      <c r="CH65" s="802"/>
      <c r="CI65" s="802"/>
      <c r="CJ65" s="802"/>
      <c r="CK65" s="802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802" t="s">
        <v>68</v>
      </c>
      <c r="CG66" s="802"/>
      <c r="CH66" s="802"/>
      <c r="CI66" s="802"/>
      <c r="CJ66" s="802"/>
      <c r="CK66" s="802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789"/>
      <c r="B67" s="789"/>
      <c r="C67" s="789"/>
      <c r="D67" s="789"/>
      <c r="E67" s="789"/>
      <c r="F67" s="789"/>
      <c r="G67" s="789"/>
      <c r="H67" s="789"/>
      <c r="I67" s="789"/>
      <c r="J67" s="789"/>
      <c r="K67" s="789"/>
      <c r="L67" s="789"/>
      <c r="M67" s="789"/>
      <c r="N67" s="789"/>
      <c r="O67" s="789"/>
      <c r="P67" s="789"/>
      <c r="Q67" s="789"/>
      <c r="R67" s="789"/>
      <c r="S67" s="789"/>
      <c r="T67" s="789"/>
      <c r="U67" s="789"/>
      <c r="V67" s="789"/>
      <c r="W67" s="789"/>
      <c r="X67" s="789"/>
      <c r="Y67" s="789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789"/>
      <c r="B68" s="789"/>
      <c r="C68" s="789"/>
      <c r="D68" s="789"/>
      <c r="E68" s="789"/>
      <c r="F68" s="789"/>
      <c r="G68" s="789"/>
      <c r="H68" s="789"/>
      <c r="I68" s="789"/>
      <c r="J68" s="789"/>
      <c r="K68" s="789"/>
      <c r="L68" s="789"/>
      <c r="M68" s="789"/>
      <c r="N68" s="789"/>
      <c r="O68" s="789"/>
      <c r="P68" s="789"/>
      <c r="Q68" s="789"/>
      <c r="R68" s="789"/>
      <c r="S68" s="789"/>
      <c r="T68" s="789"/>
      <c r="U68" s="789"/>
      <c r="V68" s="789"/>
      <c r="W68" s="789"/>
      <c r="X68" s="789"/>
      <c r="Y68" s="789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789"/>
      <c r="B69" s="789"/>
      <c r="C69" s="789"/>
      <c r="D69" s="789"/>
      <c r="E69" s="789"/>
      <c r="F69" s="789"/>
      <c r="G69" s="789"/>
      <c r="H69" s="789"/>
      <c r="I69" s="789"/>
      <c r="J69" s="789"/>
      <c r="K69" s="789"/>
      <c r="L69" s="789"/>
      <c r="M69" s="789"/>
      <c r="N69" s="789"/>
      <c r="O69" s="789"/>
      <c r="P69" s="789"/>
      <c r="Q69" s="789"/>
      <c r="R69" s="789"/>
      <c r="S69" s="789"/>
      <c r="T69" s="789"/>
      <c r="U69" s="789"/>
      <c r="V69" s="789"/>
      <c r="W69" s="789"/>
      <c r="X69" s="789"/>
      <c r="Y69" s="789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771" t="s">
        <v>2</v>
      </c>
      <c r="D71" s="771"/>
      <c r="E71" s="771"/>
      <c r="F71" s="771"/>
      <c r="G71" s="771"/>
      <c r="H71" s="41"/>
      <c r="I71" s="722" t="s">
        <v>73</v>
      </c>
      <c r="J71" s="723"/>
      <c r="K71" s="723"/>
      <c r="L71" s="803"/>
      <c r="M71" s="787" t="s">
        <v>74</v>
      </c>
      <c r="N71" s="723"/>
      <c r="O71" s="723"/>
      <c r="P71" s="724"/>
      <c r="Q71" s="848" t="s">
        <v>72</v>
      </c>
      <c r="R71" s="849"/>
      <c r="S71" s="849"/>
      <c r="T71" s="849"/>
      <c r="U71" s="849" t="s">
        <v>75</v>
      </c>
      <c r="V71" s="850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618" t="s">
        <v>55</v>
      </c>
      <c r="D72" s="618"/>
      <c r="E72" s="618"/>
      <c r="F72" s="618"/>
      <c r="G72" s="618"/>
      <c r="H72" s="725"/>
      <c r="I72" s="783">
        <f t="shared" ref="I72:I128" si="16">M8+Y8+AJ8+AX8</f>
        <v>0</v>
      </c>
      <c r="J72" s="776"/>
      <c r="K72" s="714">
        <f t="shared" ref="K72:K128" si="17">N8+Z8+AK8+AY8</f>
        <v>0</v>
      </c>
      <c r="L72" s="777"/>
      <c r="M72" s="776">
        <f t="shared" ref="M72:M128" si="18">BJ8+CC8+CU8+DO8</f>
        <v>26</v>
      </c>
      <c r="N72" s="776"/>
      <c r="O72" s="714">
        <f t="shared" ref="O72:O128" si="19">BK8+CD8+CV8+DP8</f>
        <v>194</v>
      </c>
      <c r="P72" s="715"/>
      <c r="Q72" s="847">
        <f>I72+M72</f>
        <v>26</v>
      </c>
      <c r="R72" s="768"/>
      <c r="S72" s="769">
        <f>K72+O72</f>
        <v>194</v>
      </c>
      <c r="T72" s="769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618" t="s">
        <v>4</v>
      </c>
      <c r="D73" s="618"/>
      <c r="E73" s="618"/>
      <c r="F73" s="618"/>
      <c r="G73" s="618"/>
      <c r="H73" s="725"/>
      <c r="I73" s="783">
        <f t="shared" si="16"/>
        <v>33</v>
      </c>
      <c r="J73" s="776"/>
      <c r="K73" s="714">
        <f t="shared" si="17"/>
        <v>431</v>
      </c>
      <c r="L73" s="777"/>
      <c r="M73" s="776">
        <f t="shared" si="18"/>
        <v>22</v>
      </c>
      <c r="N73" s="776"/>
      <c r="O73" s="714">
        <f t="shared" si="19"/>
        <v>329</v>
      </c>
      <c r="P73" s="715"/>
      <c r="Q73" s="847">
        <f t="shared" ref="Q73:Q128" si="20">I73+M73</f>
        <v>55</v>
      </c>
      <c r="R73" s="768"/>
      <c r="S73" s="769">
        <f>K73+O73</f>
        <v>760</v>
      </c>
      <c r="T73" s="769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618" t="s">
        <v>5</v>
      </c>
      <c r="D74" s="618"/>
      <c r="E74" s="618"/>
      <c r="F74" s="618"/>
      <c r="G74" s="618"/>
      <c r="H74" s="725"/>
      <c r="I74" s="783">
        <f t="shared" si="16"/>
        <v>12</v>
      </c>
      <c r="J74" s="776"/>
      <c r="K74" s="714">
        <f t="shared" si="17"/>
        <v>437</v>
      </c>
      <c r="L74" s="777"/>
      <c r="M74" s="776">
        <f t="shared" si="18"/>
        <v>18</v>
      </c>
      <c r="N74" s="776"/>
      <c r="O74" s="714">
        <f t="shared" si="19"/>
        <v>718</v>
      </c>
      <c r="P74" s="715"/>
      <c r="Q74" s="847">
        <f t="shared" si="20"/>
        <v>30</v>
      </c>
      <c r="R74" s="768"/>
      <c r="S74" s="769">
        <f t="shared" ref="S74:S128" si="22">K74+O74</f>
        <v>1155</v>
      </c>
      <c r="T74" s="769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618" t="s">
        <v>56</v>
      </c>
      <c r="D75" s="618"/>
      <c r="E75" s="618"/>
      <c r="F75" s="618"/>
      <c r="G75" s="618"/>
      <c r="H75" s="725"/>
      <c r="I75" s="783">
        <f t="shared" si="16"/>
        <v>0</v>
      </c>
      <c r="J75" s="776"/>
      <c r="K75" s="714">
        <f t="shared" si="17"/>
        <v>0</v>
      </c>
      <c r="L75" s="777"/>
      <c r="M75" s="776">
        <f t="shared" si="18"/>
        <v>1</v>
      </c>
      <c r="N75" s="776"/>
      <c r="O75" s="714">
        <f t="shared" si="19"/>
        <v>12</v>
      </c>
      <c r="P75" s="715"/>
      <c r="Q75" s="847">
        <f t="shared" si="20"/>
        <v>1</v>
      </c>
      <c r="R75" s="768"/>
      <c r="S75" s="769">
        <f t="shared" si="22"/>
        <v>12</v>
      </c>
      <c r="T75" s="769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618" t="s">
        <v>49</v>
      </c>
      <c r="D76" s="618"/>
      <c r="E76" s="618"/>
      <c r="F76" s="618"/>
      <c r="G76" s="618"/>
      <c r="H76" s="725"/>
      <c r="I76" s="783">
        <f t="shared" si="16"/>
        <v>0</v>
      </c>
      <c r="J76" s="776"/>
      <c r="K76" s="714">
        <f t="shared" si="17"/>
        <v>0</v>
      </c>
      <c r="L76" s="777"/>
      <c r="M76" s="776">
        <f t="shared" si="18"/>
        <v>22</v>
      </c>
      <c r="N76" s="776"/>
      <c r="O76" s="714">
        <f t="shared" si="19"/>
        <v>593</v>
      </c>
      <c r="P76" s="715"/>
      <c r="Q76" s="847">
        <f t="shared" si="20"/>
        <v>22</v>
      </c>
      <c r="R76" s="768"/>
      <c r="S76" s="769">
        <f t="shared" si="22"/>
        <v>593</v>
      </c>
      <c r="T76" s="769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618" t="s">
        <v>50</v>
      </c>
      <c r="D77" s="618"/>
      <c r="E77" s="618"/>
      <c r="F77" s="618"/>
      <c r="G77" s="618"/>
      <c r="H77" s="725"/>
      <c r="I77" s="783">
        <f t="shared" si="16"/>
        <v>0</v>
      </c>
      <c r="J77" s="776"/>
      <c r="K77" s="714">
        <f t="shared" si="17"/>
        <v>0</v>
      </c>
      <c r="L77" s="777"/>
      <c r="M77" s="776">
        <f t="shared" si="18"/>
        <v>1</v>
      </c>
      <c r="N77" s="776"/>
      <c r="O77" s="714">
        <f t="shared" si="19"/>
        <v>7</v>
      </c>
      <c r="P77" s="715"/>
      <c r="Q77" s="847">
        <f t="shared" si="20"/>
        <v>1</v>
      </c>
      <c r="R77" s="768"/>
      <c r="S77" s="769">
        <f t="shared" si="22"/>
        <v>7</v>
      </c>
      <c r="T77" s="769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618" t="s">
        <v>6</v>
      </c>
      <c r="D78" s="618"/>
      <c r="E78" s="618"/>
      <c r="F78" s="618"/>
      <c r="G78" s="618"/>
      <c r="H78" s="725"/>
      <c r="I78" s="783">
        <f t="shared" si="16"/>
        <v>23</v>
      </c>
      <c r="J78" s="776"/>
      <c r="K78" s="714">
        <f t="shared" si="17"/>
        <v>231</v>
      </c>
      <c r="L78" s="777"/>
      <c r="M78" s="776">
        <f t="shared" si="18"/>
        <v>2</v>
      </c>
      <c r="N78" s="776"/>
      <c r="O78" s="714">
        <f t="shared" si="19"/>
        <v>21</v>
      </c>
      <c r="P78" s="715"/>
      <c r="Q78" s="847">
        <f t="shared" si="20"/>
        <v>25</v>
      </c>
      <c r="R78" s="768"/>
      <c r="S78" s="769">
        <f t="shared" si="22"/>
        <v>252</v>
      </c>
      <c r="T78" s="769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618" t="s">
        <v>7</v>
      </c>
      <c r="D79" s="618"/>
      <c r="E79" s="618"/>
      <c r="F79" s="618"/>
      <c r="G79" s="618"/>
      <c r="H79" s="725"/>
      <c r="I79" s="783">
        <f t="shared" si="16"/>
        <v>5</v>
      </c>
      <c r="J79" s="776"/>
      <c r="K79" s="714">
        <f t="shared" si="17"/>
        <v>140</v>
      </c>
      <c r="L79" s="777"/>
      <c r="M79" s="776">
        <f t="shared" si="18"/>
        <v>7</v>
      </c>
      <c r="N79" s="776"/>
      <c r="O79" s="714">
        <f t="shared" si="19"/>
        <v>210</v>
      </c>
      <c r="P79" s="715"/>
      <c r="Q79" s="847">
        <f t="shared" si="20"/>
        <v>12</v>
      </c>
      <c r="R79" s="768"/>
      <c r="S79" s="769">
        <f t="shared" si="22"/>
        <v>350</v>
      </c>
      <c r="T79" s="769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618" t="s">
        <v>8</v>
      </c>
      <c r="D80" s="618"/>
      <c r="E80" s="618"/>
      <c r="F80" s="618"/>
      <c r="G80" s="618"/>
      <c r="H80" s="725"/>
      <c r="I80" s="783">
        <f t="shared" si="16"/>
        <v>12</v>
      </c>
      <c r="J80" s="776"/>
      <c r="K80" s="714">
        <f t="shared" si="17"/>
        <v>144</v>
      </c>
      <c r="L80" s="777"/>
      <c r="M80" s="776">
        <f t="shared" si="18"/>
        <v>7</v>
      </c>
      <c r="N80" s="776"/>
      <c r="O80" s="714">
        <f t="shared" si="19"/>
        <v>97</v>
      </c>
      <c r="P80" s="715"/>
      <c r="Q80" s="847">
        <f t="shared" si="20"/>
        <v>19</v>
      </c>
      <c r="R80" s="768"/>
      <c r="S80" s="769">
        <f t="shared" si="22"/>
        <v>241</v>
      </c>
      <c r="T80" s="769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618" t="s">
        <v>9</v>
      </c>
      <c r="D81" s="618"/>
      <c r="E81" s="618"/>
      <c r="F81" s="618"/>
      <c r="G81" s="618"/>
      <c r="H81" s="725"/>
      <c r="I81" s="783">
        <f t="shared" si="16"/>
        <v>22</v>
      </c>
      <c r="J81" s="776"/>
      <c r="K81" s="714">
        <f t="shared" si="17"/>
        <v>618</v>
      </c>
      <c r="L81" s="777"/>
      <c r="M81" s="776">
        <f t="shared" si="18"/>
        <v>41</v>
      </c>
      <c r="N81" s="776"/>
      <c r="O81" s="714">
        <f t="shared" si="19"/>
        <v>1221</v>
      </c>
      <c r="P81" s="715"/>
      <c r="Q81" s="847">
        <f t="shared" si="20"/>
        <v>63</v>
      </c>
      <c r="R81" s="768"/>
      <c r="S81" s="769">
        <f t="shared" si="22"/>
        <v>1839</v>
      </c>
      <c r="T81" s="769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618" t="s">
        <v>10</v>
      </c>
      <c r="D82" s="618"/>
      <c r="E82" s="618"/>
      <c r="F82" s="618"/>
      <c r="G82" s="618"/>
      <c r="H82" s="725"/>
      <c r="I82" s="783">
        <f t="shared" si="16"/>
        <v>17</v>
      </c>
      <c r="J82" s="776"/>
      <c r="K82" s="714">
        <f t="shared" si="17"/>
        <v>509</v>
      </c>
      <c r="L82" s="777"/>
      <c r="M82" s="776">
        <f t="shared" si="18"/>
        <v>12</v>
      </c>
      <c r="N82" s="776"/>
      <c r="O82" s="714">
        <f t="shared" si="19"/>
        <v>383</v>
      </c>
      <c r="P82" s="715"/>
      <c r="Q82" s="847">
        <f t="shared" si="20"/>
        <v>29</v>
      </c>
      <c r="R82" s="768"/>
      <c r="S82" s="769">
        <f t="shared" si="22"/>
        <v>892</v>
      </c>
      <c r="T82" s="769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618" t="s">
        <v>11</v>
      </c>
      <c r="D83" s="618"/>
      <c r="E83" s="618"/>
      <c r="F83" s="618"/>
      <c r="G83" s="618"/>
      <c r="H83" s="725"/>
      <c r="I83" s="783">
        <f t="shared" si="16"/>
        <v>9</v>
      </c>
      <c r="J83" s="776"/>
      <c r="K83" s="714">
        <f t="shared" si="17"/>
        <v>905</v>
      </c>
      <c r="L83" s="777"/>
      <c r="M83" s="776">
        <f t="shared" si="18"/>
        <v>16</v>
      </c>
      <c r="N83" s="776"/>
      <c r="O83" s="714">
        <f t="shared" si="19"/>
        <v>1690</v>
      </c>
      <c r="P83" s="715"/>
      <c r="Q83" s="847">
        <f t="shared" si="20"/>
        <v>25</v>
      </c>
      <c r="R83" s="768"/>
      <c r="S83" s="769">
        <f t="shared" si="22"/>
        <v>2595</v>
      </c>
      <c r="T83" s="769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618" t="s">
        <v>57</v>
      </c>
      <c r="D84" s="618"/>
      <c r="E84" s="618"/>
      <c r="F84" s="618"/>
      <c r="G84" s="618"/>
      <c r="H84" s="725"/>
      <c r="I84" s="783">
        <f t="shared" si="16"/>
        <v>0</v>
      </c>
      <c r="J84" s="776"/>
      <c r="K84" s="714">
        <f t="shared" si="17"/>
        <v>0</v>
      </c>
      <c r="L84" s="777"/>
      <c r="M84" s="776">
        <f t="shared" si="18"/>
        <v>7</v>
      </c>
      <c r="N84" s="776"/>
      <c r="O84" s="714">
        <f t="shared" si="19"/>
        <v>350</v>
      </c>
      <c r="P84" s="715"/>
      <c r="Q84" s="847">
        <f t="shared" si="20"/>
        <v>7</v>
      </c>
      <c r="R84" s="768"/>
      <c r="S84" s="769">
        <f t="shared" si="22"/>
        <v>350</v>
      </c>
      <c r="T84" s="769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618" t="s">
        <v>51</v>
      </c>
      <c r="D85" s="618"/>
      <c r="E85" s="618"/>
      <c r="F85" s="618"/>
      <c r="G85" s="618"/>
      <c r="H85" s="725"/>
      <c r="I85" s="783">
        <f t="shared" si="16"/>
        <v>0</v>
      </c>
      <c r="J85" s="776"/>
      <c r="K85" s="714">
        <f t="shared" si="17"/>
        <v>0</v>
      </c>
      <c r="L85" s="777"/>
      <c r="M85" s="776">
        <f t="shared" si="18"/>
        <v>0</v>
      </c>
      <c r="N85" s="776"/>
      <c r="O85" s="714">
        <f t="shared" si="19"/>
        <v>0</v>
      </c>
      <c r="P85" s="715"/>
      <c r="Q85" s="847">
        <f t="shared" si="20"/>
        <v>0</v>
      </c>
      <c r="R85" s="768"/>
      <c r="S85" s="769">
        <f t="shared" si="22"/>
        <v>0</v>
      </c>
      <c r="T85" s="769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618" t="s">
        <v>52</v>
      </c>
      <c r="D86" s="618"/>
      <c r="E86" s="618"/>
      <c r="F86" s="618"/>
      <c r="G86" s="618"/>
      <c r="H86" s="725"/>
      <c r="I86" s="783">
        <f t="shared" si="16"/>
        <v>0</v>
      </c>
      <c r="J86" s="776"/>
      <c r="K86" s="714">
        <f t="shared" si="17"/>
        <v>0</v>
      </c>
      <c r="L86" s="777"/>
      <c r="M86" s="776">
        <f t="shared" si="18"/>
        <v>0</v>
      </c>
      <c r="N86" s="776"/>
      <c r="O86" s="714">
        <f t="shared" si="19"/>
        <v>0</v>
      </c>
      <c r="P86" s="715"/>
      <c r="Q86" s="847">
        <f t="shared" si="20"/>
        <v>0</v>
      </c>
      <c r="R86" s="768"/>
      <c r="S86" s="769">
        <f t="shared" si="22"/>
        <v>0</v>
      </c>
      <c r="T86" s="769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618" t="s">
        <v>12</v>
      </c>
      <c r="D87" s="618"/>
      <c r="E87" s="618"/>
      <c r="F87" s="618"/>
      <c r="G87" s="618"/>
      <c r="H87" s="725"/>
      <c r="I87" s="783">
        <f t="shared" si="16"/>
        <v>6</v>
      </c>
      <c r="J87" s="776"/>
      <c r="K87" s="714">
        <f t="shared" si="17"/>
        <v>156</v>
      </c>
      <c r="L87" s="777"/>
      <c r="M87" s="776">
        <f t="shared" si="18"/>
        <v>48</v>
      </c>
      <c r="N87" s="776"/>
      <c r="O87" s="714">
        <f t="shared" si="19"/>
        <v>1432</v>
      </c>
      <c r="P87" s="715"/>
      <c r="Q87" s="847">
        <f t="shared" si="20"/>
        <v>54</v>
      </c>
      <c r="R87" s="768"/>
      <c r="S87" s="769">
        <f t="shared" si="22"/>
        <v>1588</v>
      </c>
      <c r="T87" s="769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618" t="s">
        <v>13</v>
      </c>
      <c r="D88" s="618"/>
      <c r="E88" s="618"/>
      <c r="F88" s="618"/>
      <c r="G88" s="618"/>
      <c r="H88" s="725"/>
      <c r="I88" s="783">
        <f t="shared" si="16"/>
        <v>86</v>
      </c>
      <c r="J88" s="776"/>
      <c r="K88" s="714">
        <f t="shared" si="17"/>
        <v>2418</v>
      </c>
      <c r="L88" s="777"/>
      <c r="M88" s="776">
        <f t="shared" si="18"/>
        <v>135</v>
      </c>
      <c r="N88" s="776"/>
      <c r="O88" s="714">
        <f t="shared" si="19"/>
        <v>4415</v>
      </c>
      <c r="P88" s="715"/>
      <c r="Q88" s="847">
        <f t="shared" si="20"/>
        <v>221</v>
      </c>
      <c r="R88" s="768"/>
      <c r="S88" s="769">
        <f t="shared" si="22"/>
        <v>6833</v>
      </c>
      <c r="T88" s="769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645" t="s">
        <v>67</v>
      </c>
      <c r="D89" s="645"/>
      <c r="E89" s="645"/>
      <c r="F89" s="645"/>
      <c r="G89" s="645"/>
      <c r="H89" s="622"/>
      <c r="I89" s="783">
        <f t="shared" si="16"/>
        <v>0</v>
      </c>
      <c r="J89" s="776"/>
      <c r="K89" s="714">
        <f t="shared" si="17"/>
        <v>0</v>
      </c>
      <c r="L89" s="777"/>
      <c r="M89" s="776">
        <f t="shared" si="18"/>
        <v>8</v>
      </c>
      <c r="N89" s="776"/>
      <c r="O89" s="714">
        <f t="shared" si="19"/>
        <v>224</v>
      </c>
      <c r="P89" s="715"/>
      <c r="Q89" s="847">
        <f t="shared" si="20"/>
        <v>8</v>
      </c>
      <c r="R89" s="768"/>
      <c r="S89" s="769">
        <f t="shared" si="22"/>
        <v>224</v>
      </c>
      <c r="T89" s="769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618" t="s">
        <v>53</v>
      </c>
      <c r="D90" s="618"/>
      <c r="E90" s="618"/>
      <c r="F90" s="618"/>
      <c r="G90" s="618"/>
      <c r="H90" s="725"/>
      <c r="I90" s="783">
        <f t="shared" si="16"/>
        <v>0</v>
      </c>
      <c r="J90" s="776"/>
      <c r="K90" s="714">
        <f t="shared" si="17"/>
        <v>0</v>
      </c>
      <c r="L90" s="777"/>
      <c r="M90" s="776">
        <f t="shared" si="18"/>
        <v>0</v>
      </c>
      <c r="N90" s="776"/>
      <c r="O90" s="714">
        <f t="shared" si="19"/>
        <v>0</v>
      </c>
      <c r="P90" s="715"/>
      <c r="Q90" s="847">
        <f t="shared" si="20"/>
        <v>0</v>
      </c>
      <c r="R90" s="768"/>
      <c r="S90" s="769">
        <f t="shared" si="22"/>
        <v>0</v>
      </c>
      <c r="T90" s="769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618" t="s">
        <v>14</v>
      </c>
      <c r="D91" s="618"/>
      <c r="E91" s="618"/>
      <c r="F91" s="618"/>
      <c r="G91" s="618"/>
      <c r="H91" s="725"/>
      <c r="I91" s="783">
        <f t="shared" si="16"/>
        <v>1</v>
      </c>
      <c r="J91" s="776"/>
      <c r="K91" s="714">
        <f t="shared" si="17"/>
        <v>90</v>
      </c>
      <c r="L91" s="777"/>
      <c r="M91" s="776">
        <f t="shared" si="18"/>
        <v>0</v>
      </c>
      <c r="N91" s="776"/>
      <c r="O91" s="714">
        <f t="shared" si="19"/>
        <v>0</v>
      </c>
      <c r="P91" s="715"/>
      <c r="Q91" s="847">
        <f t="shared" si="20"/>
        <v>1</v>
      </c>
      <c r="R91" s="768"/>
      <c r="S91" s="769">
        <f t="shared" si="22"/>
        <v>90</v>
      </c>
      <c r="T91" s="769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618" t="s">
        <v>15</v>
      </c>
      <c r="D92" s="618"/>
      <c r="E92" s="618"/>
      <c r="F92" s="618"/>
      <c r="G92" s="618"/>
      <c r="H92" s="725"/>
      <c r="I92" s="783">
        <f t="shared" si="16"/>
        <v>2</v>
      </c>
      <c r="J92" s="776"/>
      <c r="K92" s="714">
        <f t="shared" si="17"/>
        <v>190</v>
      </c>
      <c r="L92" s="777"/>
      <c r="M92" s="776">
        <f t="shared" si="18"/>
        <v>3</v>
      </c>
      <c r="N92" s="776"/>
      <c r="O92" s="714">
        <f t="shared" si="19"/>
        <v>315</v>
      </c>
      <c r="P92" s="715"/>
      <c r="Q92" s="847">
        <f t="shared" si="20"/>
        <v>5</v>
      </c>
      <c r="R92" s="768"/>
      <c r="S92" s="769">
        <f t="shared" si="22"/>
        <v>505</v>
      </c>
      <c r="T92" s="769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618" t="s">
        <v>16</v>
      </c>
      <c r="D93" s="618"/>
      <c r="E93" s="618"/>
      <c r="F93" s="618"/>
      <c r="G93" s="618"/>
      <c r="H93" s="725"/>
      <c r="I93" s="783">
        <f t="shared" si="16"/>
        <v>3</v>
      </c>
      <c r="J93" s="776"/>
      <c r="K93" s="714">
        <f t="shared" si="17"/>
        <v>405</v>
      </c>
      <c r="L93" s="777"/>
      <c r="M93" s="776">
        <f t="shared" si="18"/>
        <v>0</v>
      </c>
      <c r="N93" s="776"/>
      <c r="O93" s="714">
        <f t="shared" si="19"/>
        <v>0</v>
      </c>
      <c r="P93" s="715"/>
      <c r="Q93" s="847">
        <f t="shared" si="20"/>
        <v>3</v>
      </c>
      <c r="R93" s="768"/>
      <c r="S93" s="769">
        <f t="shared" si="22"/>
        <v>405</v>
      </c>
      <c r="T93" s="769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618" t="s">
        <v>54</v>
      </c>
      <c r="D94" s="618"/>
      <c r="E94" s="618"/>
      <c r="F94" s="618"/>
      <c r="G94" s="618"/>
      <c r="H94" s="725"/>
      <c r="I94" s="783">
        <f t="shared" si="16"/>
        <v>0</v>
      </c>
      <c r="J94" s="776"/>
      <c r="K94" s="714">
        <f t="shared" si="17"/>
        <v>0</v>
      </c>
      <c r="L94" s="777"/>
      <c r="M94" s="776">
        <f t="shared" si="18"/>
        <v>5</v>
      </c>
      <c r="N94" s="776"/>
      <c r="O94" s="714">
        <f t="shared" si="19"/>
        <v>500</v>
      </c>
      <c r="P94" s="715"/>
      <c r="Q94" s="847">
        <f t="shared" si="20"/>
        <v>5</v>
      </c>
      <c r="R94" s="768"/>
      <c r="S94" s="769">
        <f t="shared" si="22"/>
        <v>500</v>
      </c>
      <c r="T94" s="769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618" t="s">
        <v>17</v>
      </c>
      <c r="D95" s="618"/>
      <c r="E95" s="618"/>
      <c r="F95" s="618"/>
      <c r="G95" s="618"/>
      <c r="H95" s="725"/>
      <c r="I95" s="783">
        <f t="shared" si="16"/>
        <v>0</v>
      </c>
      <c r="J95" s="776"/>
      <c r="K95" s="714">
        <f t="shared" si="17"/>
        <v>0</v>
      </c>
      <c r="L95" s="777"/>
      <c r="M95" s="776">
        <f t="shared" si="18"/>
        <v>0</v>
      </c>
      <c r="N95" s="776"/>
      <c r="O95" s="714">
        <f t="shared" si="19"/>
        <v>0</v>
      </c>
      <c r="P95" s="715"/>
      <c r="Q95" s="847">
        <f t="shared" si="20"/>
        <v>0</v>
      </c>
      <c r="R95" s="768"/>
      <c r="S95" s="769">
        <f t="shared" si="22"/>
        <v>0</v>
      </c>
      <c r="T95" s="769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618" t="s">
        <v>59</v>
      </c>
      <c r="D96" s="618"/>
      <c r="E96" s="618"/>
      <c r="F96" s="618"/>
      <c r="G96" s="618"/>
      <c r="H96" s="725"/>
      <c r="I96" s="783">
        <f t="shared" si="16"/>
        <v>0</v>
      </c>
      <c r="J96" s="776"/>
      <c r="K96" s="714">
        <f t="shared" si="17"/>
        <v>0</v>
      </c>
      <c r="L96" s="777"/>
      <c r="M96" s="776">
        <f t="shared" si="18"/>
        <v>3</v>
      </c>
      <c r="N96" s="776"/>
      <c r="O96" s="714">
        <f t="shared" si="19"/>
        <v>300</v>
      </c>
      <c r="P96" s="715"/>
      <c r="Q96" s="847">
        <f t="shared" si="20"/>
        <v>3</v>
      </c>
      <c r="R96" s="768"/>
      <c r="S96" s="769">
        <f t="shared" si="22"/>
        <v>300</v>
      </c>
      <c r="T96" s="769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618" t="s">
        <v>18</v>
      </c>
      <c r="D97" s="618"/>
      <c r="E97" s="618"/>
      <c r="F97" s="618"/>
      <c r="G97" s="618"/>
      <c r="H97" s="725"/>
      <c r="I97" s="783">
        <f t="shared" si="16"/>
        <v>0</v>
      </c>
      <c r="J97" s="776"/>
      <c r="K97" s="714">
        <f t="shared" si="17"/>
        <v>0</v>
      </c>
      <c r="L97" s="777"/>
      <c r="M97" s="776">
        <f t="shared" si="18"/>
        <v>1</v>
      </c>
      <c r="N97" s="776"/>
      <c r="O97" s="714">
        <f t="shared" si="19"/>
        <v>240</v>
      </c>
      <c r="P97" s="715"/>
      <c r="Q97" s="847">
        <f t="shared" si="20"/>
        <v>1</v>
      </c>
      <c r="R97" s="768"/>
      <c r="S97" s="769">
        <f t="shared" si="22"/>
        <v>240</v>
      </c>
      <c r="T97" s="769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618" t="s">
        <v>19</v>
      </c>
      <c r="D98" s="618"/>
      <c r="E98" s="618"/>
      <c r="F98" s="618"/>
      <c r="G98" s="618"/>
      <c r="H98" s="725"/>
      <c r="I98" s="783">
        <f t="shared" si="16"/>
        <v>0</v>
      </c>
      <c r="J98" s="776"/>
      <c r="K98" s="714">
        <f t="shared" si="17"/>
        <v>0</v>
      </c>
      <c r="L98" s="777"/>
      <c r="M98" s="776">
        <f t="shared" si="18"/>
        <v>0</v>
      </c>
      <c r="N98" s="776"/>
      <c r="O98" s="714">
        <f t="shared" si="19"/>
        <v>0</v>
      </c>
      <c r="P98" s="715"/>
      <c r="Q98" s="847">
        <f t="shared" si="20"/>
        <v>0</v>
      </c>
      <c r="R98" s="768"/>
      <c r="S98" s="769">
        <f t="shared" si="22"/>
        <v>0</v>
      </c>
      <c r="T98" s="769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618" t="s">
        <v>20</v>
      </c>
      <c r="D99" s="618"/>
      <c r="E99" s="618"/>
      <c r="F99" s="618"/>
      <c r="G99" s="618"/>
      <c r="H99" s="725"/>
      <c r="I99" s="783">
        <f t="shared" si="16"/>
        <v>0</v>
      </c>
      <c r="J99" s="776"/>
      <c r="K99" s="714">
        <f t="shared" si="17"/>
        <v>0</v>
      </c>
      <c r="L99" s="777"/>
      <c r="M99" s="776">
        <f t="shared" si="18"/>
        <v>2</v>
      </c>
      <c r="N99" s="776"/>
      <c r="O99" s="714">
        <f t="shared" si="19"/>
        <v>11</v>
      </c>
      <c r="P99" s="715"/>
      <c r="Q99" s="847">
        <f t="shared" si="20"/>
        <v>2</v>
      </c>
      <c r="R99" s="768"/>
      <c r="S99" s="769">
        <f t="shared" si="22"/>
        <v>11</v>
      </c>
      <c r="T99" s="769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618" t="s">
        <v>21</v>
      </c>
      <c r="D100" s="618"/>
      <c r="E100" s="618"/>
      <c r="F100" s="618"/>
      <c r="G100" s="618"/>
      <c r="H100" s="725"/>
      <c r="I100" s="783">
        <f t="shared" si="16"/>
        <v>0</v>
      </c>
      <c r="J100" s="776"/>
      <c r="K100" s="714">
        <f t="shared" si="17"/>
        <v>0</v>
      </c>
      <c r="L100" s="777"/>
      <c r="M100" s="776">
        <f t="shared" si="18"/>
        <v>1</v>
      </c>
      <c r="N100" s="776"/>
      <c r="O100" s="714">
        <f t="shared" si="19"/>
        <v>13</v>
      </c>
      <c r="P100" s="715"/>
      <c r="Q100" s="847">
        <f t="shared" si="20"/>
        <v>1</v>
      </c>
      <c r="R100" s="768"/>
      <c r="S100" s="769">
        <f t="shared" si="22"/>
        <v>13</v>
      </c>
      <c r="T100" s="769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618" t="s">
        <v>22</v>
      </c>
      <c r="D101" s="618"/>
      <c r="E101" s="618"/>
      <c r="F101" s="618"/>
      <c r="G101" s="618"/>
      <c r="H101" s="725"/>
      <c r="I101" s="783">
        <f t="shared" si="16"/>
        <v>4</v>
      </c>
      <c r="J101" s="776"/>
      <c r="K101" s="714">
        <f t="shared" si="17"/>
        <v>44</v>
      </c>
      <c r="L101" s="777"/>
      <c r="M101" s="776">
        <f t="shared" si="18"/>
        <v>0</v>
      </c>
      <c r="N101" s="776"/>
      <c r="O101" s="714">
        <f t="shared" si="19"/>
        <v>0</v>
      </c>
      <c r="P101" s="715"/>
      <c r="Q101" s="847">
        <f t="shared" si="20"/>
        <v>4</v>
      </c>
      <c r="R101" s="768"/>
      <c r="S101" s="769">
        <f t="shared" si="22"/>
        <v>44</v>
      </c>
      <c r="T101" s="769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618" t="s">
        <v>23</v>
      </c>
      <c r="D102" s="618"/>
      <c r="E102" s="618"/>
      <c r="F102" s="618"/>
      <c r="G102" s="618"/>
      <c r="H102" s="725"/>
      <c r="I102" s="783">
        <f t="shared" si="16"/>
        <v>0</v>
      </c>
      <c r="J102" s="776"/>
      <c r="K102" s="714">
        <f t="shared" si="17"/>
        <v>0</v>
      </c>
      <c r="L102" s="777"/>
      <c r="M102" s="776">
        <f t="shared" si="18"/>
        <v>0</v>
      </c>
      <c r="N102" s="776"/>
      <c r="O102" s="714">
        <f t="shared" si="19"/>
        <v>0</v>
      </c>
      <c r="P102" s="715"/>
      <c r="Q102" s="847">
        <f t="shared" si="20"/>
        <v>0</v>
      </c>
      <c r="R102" s="768"/>
      <c r="S102" s="769">
        <f t="shared" si="22"/>
        <v>0</v>
      </c>
      <c r="T102" s="769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618" t="s">
        <v>24</v>
      </c>
      <c r="D103" s="618"/>
      <c r="E103" s="618"/>
      <c r="F103" s="618"/>
      <c r="G103" s="618"/>
      <c r="H103" s="725"/>
      <c r="I103" s="783">
        <f t="shared" si="16"/>
        <v>1</v>
      </c>
      <c r="J103" s="776"/>
      <c r="K103" s="714">
        <f t="shared" si="17"/>
        <v>6</v>
      </c>
      <c r="L103" s="777"/>
      <c r="M103" s="776">
        <f t="shared" si="18"/>
        <v>1</v>
      </c>
      <c r="N103" s="776"/>
      <c r="O103" s="714">
        <f t="shared" si="19"/>
        <v>8.5</v>
      </c>
      <c r="P103" s="715"/>
      <c r="Q103" s="847">
        <f t="shared" si="20"/>
        <v>2</v>
      </c>
      <c r="R103" s="768"/>
      <c r="S103" s="769">
        <f t="shared" si="22"/>
        <v>14.5</v>
      </c>
      <c r="T103" s="769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618" t="s">
        <v>25</v>
      </c>
      <c r="D104" s="618"/>
      <c r="E104" s="618"/>
      <c r="F104" s="618"/>
      <c r="G104" s="618"/>
      <c r="H104" s="725"/>
      <c r="I104" s="783">
        <f t="shared" si="16"/>
        <v>0</v>
      </c>
      <c r="J104" s="776"/>
      <c r="K104" s="714">
        <f t="shared" si="17"/>
        <v>0</v>
      </c>
      <c r="L104" s="777"/>
      <c r="M104" s="776">
        <f t="shared" si="18"/>
        <v>0</v>
      </c>
      <c r="N104" s="776"/>
      <c r="O104" s="714">
        <f t="shared" si="19"/>
        <v>0</v>
      </c>
      <c r="P104" s="715"/>
      <c r="Q104" s="847">
        <f t="shared" si="20"/>
        <v>0</v>
      </c>
      <c r="R104" s="768"/>
      <c r="S104" s="769">
        <f t="shared" si="22"/>
        <v>0</v>
      </c>
      <c r="T104" s="769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618" t="s">
        <v>26</v>
      </c>
      <c r="D105" s="618"/>
      <c r="E105" s="618"/>
      <c r="F105" s="618"/>
      <c r="G105" s="618"/>
      <c r="H105" s="725"/>
      <c r="I105" s="783">
        <f t="shared" si="16"/>
        <v>0</v>
      </c>
      <c r="J105" s="776"/>
      <c r="K105" s="714">
        <f t="shared" si="17"/>
        <v>0</v>
      </c>
      <c r="L105" s="777"/>
      <c r="M105" s="776">
        <f t="shared" si="18"/>
        <v>0</v>
      </c>
      <c r="N105" s="776"/>
      <c r="O105" s="714">
        <f t="shared" si="19"/>
        <v>0</v>
      </c>
      <c r="P105" s="715"/>
      <c r="Q105" s="847">
        <f t="shared" si="20"/>
        <v>0</v>
      </c>
      <c r="R105" s="768"/>
      <c r="S105" s="769">
        <f t="shared" si="22"/>
        <v>0</v>
      </c>
      <c r="T105" s="769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618" t="s">
        <v>27</v>
      </c>
      <c r="D106" s="618"/>
      <c r="E106" s="618"/>
      <c r="F106" s="618"/>
      <c r="G106" s="618"/>
      <c r="H106" s="725"/>
      <c r="I106" s="783">
        <f t="shared" si="16"/>
        <v>1</v>
      </c>
      <c r="J106" s="776"/>
      <c r="K106" s="714">
        <f t="shared" si="17"/>
        <v>120</v>
      </c>
      <c r="L106" s="777"/>
      <c r="M106" s="776">
        <f t="shared" si="18"/>
        <v>2</v>
      </c>
      <c r="N106" s="776"/>
      <c r="O106" s="714">
        <f t="shared" si="19"/>
        <v>270</v>
      </c>
      <c r="P106" s="715"/>
      <c r="Q106" s="847">
        <f t="shared" si="20"/>
        <v>3</v>
      </c>
      <c r="R106" s="768"/>
      <c r="S106" s="769">
        <f t="shared" si="22"/>
        <v>390</v>
      </c>
      <c r="T106" s="769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618" t="s">
        <v>28</v>
      </c>
      <c r="D107" s="618"/>
      <c r="E107" s="618"/>
      <c r="F107" s="618"/>
      <c r="G107" s="618"/>
      <c r="H107" s="725"/>
      <c r="I107" s="783">
        <f t="shared" si="16"/>
        <v>3</v>
      </c>
      <c r="J107" s="776"/>
      <c r="K107" s="714">
        <f t="shared" si="17"/>
        <v>84</v>
      </c>
      <c r="L107" s="777"/>
      <c r="M107" s="776">
        <f t="shared" si="18"/>
        <v>4</v>
      </c>
      <c r="N107" s="776"/>
      <c r="O107" s="714">
        <f t="shared" si="19"/>
        <v>140</v>
      </c>
      <c r="P107" s="715"/>
      <c r="Q107" s="847">
        <f t="shared" si="20"/>
        <v>7</v>
      </c>
      <c r="R107" s="768"/>
      <c r="S107" s="769">
        <f t="shared" si="22"/>
        <v>224</v>
      </c>
      <c r="T107" s="769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618" t="s">
        <v>29</v>
      </c>
      <c r="D108" s="618"/>
      <c r="E108" s="618"/>
      <c r="F108" s="618"/>
      <c r="G108" s="618"/>
      <c r="H108" s="725"/>
      <c r="I108" s="783">
        <f t="shared" si="16"/>
        <v>0</v>
      </c>
      <c r="J108" s="776"/>
      <c r="K108" s="714">
        <f t="shared" si="17"/>
        <v>0</v>
      </c>
      <c r="L108" s="777"/>
      <c r="M108" s="776">
        <f t="shared" si="18"/>
        <v>0</v>
      </c>
      <c r="N108" s="776"/>
      <c r="O108" s="714">
        <f t="shared" si="19"/>
        <v>0</v>
      </c>
      <c r="P108" s="715"/>
      <c r="Q108" s="847">
        <f t="shared" si="20"/>
        <v>0</v>
      </c>
      <c r="R108" s="768"/>
      <c r="S108" s="769">
        <f t="shared" si="22"/>
        <v>0</v>
      </c>
      <c r="T108" s="769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618" t="s">
        <v>30</v>
      </c>
      <c r="D109" s="618"/>
      <c r="E109" s="618"/>
      <c r="F109" s="618"/>
      <c r="G109" s="618"/>
      <c r="H109" s="725"/>
      <c r="I109" s="783">
        <f t="shared" si="16"/>
        <v>0</v>
      </c>
      <c r="J109" s="776"/>
      <c r="K109" s="714">
        <f t="shared" si="17"/>
        <v>0</v>
      </c>
      <c r="L109" s="777"/>
      <c r="M109" s="776">
        <f t="shared" si="18"/>
        <v>6</v>
      </c>
      <c r="N109" s="776"/>
      <c r="O109" s="714">
        <f t="shared" si="19"/>
        <v>810</v>
      </c>
      <c r="P109" s="715"/>
      <c r="Q109" s="847">
        <f t="shared" si="20"/>
        <v>6</v>
      </c>
      <c r="R109" s="768"/>
      <c r="S109" s="769">
        <f t="shared" si="22"/>
        <v>810</v>
      </c>
      <c r="T109" s="769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618" t="s">
        <v>31</v>
      </c>
      <c r="D110" s="618"/>
      <c r="E110" s="618"/>
      <c r="F110" s="618"/>
      <c r="G110" s="618"/>
      <c r="H110" s="725"/>
      <c r="I110" s="783">
        <f t="shared" si="16"/>
        <v>1</v>
      </c>
      <c r="J110" s="776"/>
      <c r="K110" s="714">
        <f t="shared" si="17"/>
        <v>35</v>
      </c>
      <c r="L110" s="777"/>
      <c r="M110" s="776">
        <f t="shared" si="18"/>
        <v>3</v>
      </c>
      <c r="N110" s="776"/>
      <c r="O110" s="714">
        <f t="shared" si="19"/>
        <v>105</v>
      </c>
      <c r="P110" s="715"/>
      <c r="Q110" s="847">
        <f t="shared" si="20"/>
        <v>4</v>
      </c>
      <c r="R110" s="768"/>
      <c r="S110" s="769">
        <f t="shared" si="22"/>
        <v>140</v>
      </c>
      <c r="T110" s="769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618" t="s">
        <v>32</v>
      </c>
      <c r="D111" s="618"/>
      <c r="E111" s="618"/>
      <c r="F111" s="618"/>
      <c r="G111" s="618"/>
      <c r="H111" s="725"/>
      <c r="I111" s="783">
        <f t="shared" si="16"/>
        <v>0</v>
      </c>
      <c r="J111" s="776"/>
      <c r="K111" s="714">
        <f t="shared" si="17"/>
        <v>0</v>
      </c>
      <c r="L111" s="777"/>
      <c r="M111" s="776">
        <f t="shared" si="18"/>
        <v>0</v>
      </c>
      <c r="N111" s="776"/>
      <c r="O111" s="714">
        <f t="shared" si="19"/>
        <v>0</v>
      </c>
      <c r="P111" s="715"/>
      <c r="Q111" s="847">
        <f t="shared" si="20"/>
        <v>0</v>
      </c>
      <c r="R111" s="768"/>
      <c r="S111" s="769">
        <f t="shared" si="22"/>
        <v>0</v>
      </c>
      <c r="T111" s="769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618" t="s">
        <v>33</v>
      </c>
      <c r="D112" s="618"/>
      <c r="E112" s="618"/>
      <c r="F112" s="618"/>
      <c r="G112" s="618"/>
      <c r="H112" s="725"/>
      <c r="I112" s="783">
        <f t="shared" si="16"/>
        <v>0</v>
      </c>
      <c r="J112" s="776"/>
      <c r="K112" s="714">
        <f t="shared" si="17"/>
        <v>0</v>
      </c>
      <c r="L112" s="777"/>
      <c r="M112" s="776">
        <f t="shared" si="18"/>
        <v>0</v>
      </c>
      <c r="N112" s="776"/>
      <c r="O112" s="714">
        <f t="shared" si="19"/>
        <v>0</v>
      </c>
      <c r="P112" s="715"/>
      <c r="Q112" s="847">
        <f t="shared" si="20"/>
        <v>0</v>
      </c>
      <c r="R112" s="768"/>
      <c r="S112" s="769">
        <f t="shared" si="22"/>
        <v>0</v>
      </c>
      <c r="T112" s="769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618" t="s">
        <v>34</v>
      </c>
      <c r="D113" s="618"/>
      <c r="E113" s="618"/>
      <c r="F113" s="618"/>
      <c r="G113" s="618"/>
      <c r="H113" s="725"/>
      <c r="I113" s="783">
        <f t="shared" si="16"/>
        <v>0</v>
      </c>
      <c r="J113" s="776"/>
      <c r="K113" s="714">
        <f t="shared" si="17"/>
        <v>0</v>
      </c>
      <c r="L113" s="777"/>
      <c r="M113" s="776">
        <f t="shared" si="18"/>
        <v>3</v>
      </c>
      <c r="N113" s="776"/>
      <c r="O113" s="714">
        <f t="shared" si="19"/>
        <v>51</v>
      </c>
      <c r="P113" s="715"/>
      <c r="Q113" s="847">
        <f t="shared" si="20"/>
        <v>3</v>
      </c>
      <c r="R113" s="768"/>
      <c r="S113" s="769">
        <f t="shared" si="22"/>
        <v>51</v>
      </c>
      <c r="T113" s="769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618" t="s">
        <v>35</v>
      </c>
      <c r="D114" s="618"/>
      <c r="E114" s="618"/>
      <c r="F114" s="618"/>
      <c r="G114" s="618"/>
      <c r="H114" s="725"/>
      <c r="I114" s="783">
        <f t="shared" si="16"/>
        <v>2</v>
      </c>
      <c r="J114" s="776"/>
      <c r="K114" s="714">
        <f t="shared" si="17"/>
        <v>14</v>
      </c>
      <c r="L114" s="777"/>
      <c r="M114" s="776">
        <f t="shared" si="18"/>
        <v>3</v>
      </c>
      <c r="N114" s="776"/>
      <c r="O114" s="714">
        <f t="shared" si="19"/>
        <v>21</v>
      </c>
      <c r="P114" s="715"/>
      <c r="Q114" s="847">
        <f t="shared" si="20"/>
        <v>5</v>
      </c>
      <c r="R114" s="768"/>
      <c r="S114" s="769">
        <f t="shared" si="22"/>
        <v>35</v>
      </c>
      <c r="T114" s="769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618" t="s">
        <v>36</v>
      </c>
      <c r="D115" s="618"/>
      <c r="E115" s="618"/>
      <c r="F115" s="618"/>
      <c r="G115" s="618"/>
      <c r="H115" s="725"/>
      <c r="I115" s="783">
        <f t="shared" si="16"/>
        <v>0</v>
      </c>
      <c r="J115" s="776"/>
      <c r="K115" s="714">
        <f t="shared" si="17"/>
        <v>0</v>
      </c>
      <c r="L115" s="777"/>
      <c r="M115" s="776">
        <f t="shared" si="18"/>
        <v>0</v>
      </c>
      <c r="N115" s="776"/>
      <c r="O115" s="714">
        <f t="shared" si="19"/>
        <v>0</v>
      </c>
      <c r="P115" s="715"/>
      <c r="Q115" s="847">
        <f t="shared" si="20"/>
        <v>0</v>
      </c>
      <c r="R115" s="768"/>
      <c r="S115" s="769">
        <f t="shared" si="22"/>
        <v>0</v>
      </c>
      <c r="T115" s="769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618" t="s">
        <v>37</v>
      </c>
      <c r="D116" s="618"/>
      <c r="E116" s="618"/>
      <c r="F116" s="618"/>
      <c r="G116" s="618"/>
      <c r="H116" s="725"/>
      <c r="I116" s="783">
        <f t="shared" si="16"/>
        <v>0</v>
      </c>
      <c r="J116" s="776"/>
      <c r="K116" s="714">
        <f t="shared" si="17"/>
        <v>0</v>
      </c>
      <c r="L116" s="777"/>
      <c r="M116" s="776">
        <f t="shared" si="18"/>
        <v>0</v>
      </c>
      <c r="N116" s="776"/>
      <c r="O116" s="714">
        <f t="shared" si="19"/>
        <v>0</v>
      </c>
      <c r="P116" s="715"/>
      <c r="Q116" s="847">
        <f t="shared" si="20"/>
        <v>0</v>
      </c>
      <c r="R116" s="768"/>
      <c r="S116" s="769">
        <f t="shared" si="22"/>
        <v>0</v>
      </c>
      <c r="T116" s="769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618" t="s">
        <v>38</v>
      </c>
      <c r="D117" s="618"/>
      <c r="E117" s="618"/>
      <c r="F117" s="618"/>
      <c r="G117" s="618"/>
      <c r="H117" s="725"/>
      <c r="I117" s="783">
        <f t="shared" si="16"/>
        <v>0</v>
      </c>
      <c r="J117" s="776"/>
      <c r="K117" s="714">
        <f t="shared" si="17"/>
        <v>0</v>
      </c>
      <c r="L117" s="777"/>
      <c r="M117" s="776">
        <f t="shared" si="18"/>
        <v>0</v>
      </c>
      <c r="N117" s="776"/>
      <c r="O117" s="714">
        <f t="shared" si="19"/>
        <v>0</v>
      </c>
      <c r="P117" s="715"/>
      <c r="Q117" s="847">
        <f t="shared" si="20"/>
        <v>0</v>
      </c>
      <c r="R117" s="768"/>
      <c r="S117" s="769">
        <f t="shared" si="22"/>
        <v>0</v>
      </c>
      <c r="T117" s="769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618" t="s">
        <v>39</v>
      </c>
      <c r="D118" s="618"/>
      <c r="E118" s="618"/>
      <c r="F118" s="618"/>
      <c r="G118" s="618"/>
      <c r="H118" s="725"/>
      <c r="I118" s="783">
        <f t="shared" si="16"/>
        <v>0</v>
      </c>
      <c r="J118" s="776"/>
      <c r="K118" s="714">
        <f t="shared" si="17"/>
        <v>0</v>
      </c>
      <c r="L118" s="777"/>
      <c r="M118" s="776">
        <f t="shared" si="18"/>
        <v>0</v>
      </c>
      <c r="N118" s="776"/>
      <c r="O118" s="714">
        <f t="shared" si="19"/>
        <v>0</v>
      </c>
      <c r="P118" s="715"/>
      <c r="Q118" s="847">
        <f t="shared" si="20"/>
        <v>0</v>
      </c>
      <c r="R118" s="768"/>
      <c r="S118" s="769">
        <f t="shared" si="22"/>
        <v>0</v>
      </c>
      <c r="T118" s="769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618" t="s">
        <v>48</v>
      </c>
      <c r="D119" s="618"/>
      <c r="E119" s="618"/>
      <c r="F119" s="618"/>
      <c r="G119" s="618"/>
      <c r="H119" s="725"/>
      <c r="I119" s="783">
        <f t="shared" si="16"/>
        <v>0</v>
      </c>
      <c r="J119" s="776"/>
      <c r="K119" s="714">
        <f t="shared" si="17"/>
        <v>0</v>
      </c>
      <c r="L119" s="777"/>
      <c r="M119" s="776">
        <f t="shared" si="18"/>
        <v>0</v>
      </c>
      <c r="N119" s="776"/>
      <c r="O119" s="714">
        <f t="shared" si="19"/>
        <v>0</v>
      </c>
      <c r="P119" s="715"/>
      <c r="Q119" s="847">
        <f t="shared" si="20"/>
        <v>0</v>
      </c>
      <c r="R119" s="768"/>
      <c r="S119" s="769">
        <f t="shared" si="22"/>
        <v>0</v>
      </c>
      <c r="T119" s="769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618" t="s">
        <v>40</v>
      </c>
      <c r="D120" s="618"/>
      <c r="E120" s="618"/>
      <c r="F120" s="618"/>
      <c r="G120" s="618"/>
      <c r="H120" s="725"/>
      <c r="I120" s="783">
        <f t="shared" si="16"/>
        <v>0</v>
      </c>
      <c r="J120" s="776"/>
      <c r="K120" s="714">
        <f t="shared" si="17"/>
        <v>0</v>
      </c>
      <c r="L120" s="777"/>
      <c r="M120" s="776">
        <f t="shared" si="18"/>
        <v>0</v>
      </c>
      <c r="N120" s="776"/>
      <c r="O120" s="714">
        <f t="shared" si="19"/>
        <v>0</v>
      </c>
      <c r="P120" s="715"/>
      <c r="Q120" s="847">
        <f t="shared" si="20"/>
        <v>0</v>
      </c>
      <c r="R120" s="768"/>
      <c r="S120" s="769">
        <f t="shared" si="22"/>
        <v>0</v>
      </c>
      <c r="T120" s="769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618" t="s">
        <v>41</v>
      </c>
      <c r="D121" s="618"/>
      <c r="E121" s="618"/>
      <c r="F121" s="618"/>
      <c r="G121" s="618"/>
      <c r="H121" s="725"/>
      <c r="I121" s="783">
        <f t="shared" si="16"/>
        <v>0</v>
      </c>
      <c r="J121" s="776"/>
      <c r="K121" s="714">
        <f t="shared" si="17"/>
        <v>0</v>
      </c>
      <c r="L121" s="777"/>
      <c r="M121" s="776">
        <f t="shared" si="18"/>
        <v>9</v>
      </c>
      <c r="N121" s="776"/>
      <c r="O121" s="714">
        <f t="shared" si="19"/>
        <v>54</v>
      </c>
      <c r="P121" s="715"/>
      <c r="Q121" s="847">
        <f t="shared" si="20"/>
        <v>9</v>
      </c>
      <c r="R121" s="768"/>
      <c r="S121" s="769">
        <f t="shared" si="22"/>
        <v>54</v>
      </c>
      <c r="T121" s="769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618" t="s">
        <v>42</v>
      </c>
      <c r="D122" s="618"/>
      <c r="E122" s="618"/>
      <c r="F122" s="618"/>
      <c r="G122" s="618"/>
      <c r="H122" s="725"/>
      <c r="I122" s="783">
        <f t="shared" si="16"/>
        <v>0</v>
      </c>
      <c r="J122" s="776"/>
      <c r="K122" s="714">
        <f t="shared" si="17"/>
        <v>0</v>
      </c>
      <c r="L122" s="777"/>
      <c r="M122" s="776">
        <f t="shared" si="18"/>
        <v>3</v>
      </c>
      <c r="N122" s="776"/>
      <c r="O122" s="714">
        <f t="shared" si="19"/>
        <v>18</v>
      </c>
      <c r="P122" s="715"/>
      <c r="Q122" s="847">
        <f t="shared" si="20"/>
        <v>3</v>
      </c>
      <c r="R122" s="768"/>
      <c r="S122" s="769">
        <f t="shared" si="22"/>
        <v>18</v>
      </c>
      <c r="T122" s="769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618" t="s">
        <v>45</v>
      </c>
      <c r="D123" s="618"/>
      <c r="E123" s="618"/>
      <c r="F123" s="618"/>
      <c r="G123" s="618"/>
      <c r="H123" s="725"/>
      <c r="I123" s="783">
        <f t="shared" si="16"/>
        <v>0</v>
      </c>
      <c r="J123" s="776"/>
      <c r="K123" s="714">
        <f t="shared" si="17"/>
        <v>0</v>
      </c>
      <c r="L123" s="777"/>
      <c r="M123" s="776">
        <f t="shared" si="18"/>
        <v>0</v>
      </c>
      <c r="N123" s="776"/>
      <c r="O123" s="714">
        <f t="shared" si="19"/>
        <v>0</v>
      </c>
      <c r="P123" s="715"/>
      <c r="Q123" s="847">
        <f t="shared" si="20"/>
        <v>0</v>
      </c>
      <c r="R123" s="768"/>
      <c r="S123" s="769">
        <f t="shared" si="22"/>
        <v>0</v>
      </c>
      <c r="T123" s="769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618" t="s">
        <v>43</v>
      </c>
      <c r="D124" s="618"/>
      <c r="E124" s="618"/>
      <c r="F124" s="618"/>
      <c r="G124" s="618"/>
      <c r="H124" s="725"/>
      <c r="I124" s="783">
        <f t="shared" si="16"/>
        <v>0</v>
      </c>
      <c r="J124" s="776"/>
      <c r="K124" s="714">
        <f t="shared" si="17"/>
        <v>0</v>
      </c>
      <c r="L124" s="777"/>
      <c r="M124" s="776">
        <f t="shared" si="18"/>
        <v>3</v>
      </c>
      <c r="N124" s="776"/>
      <c r="O124" s="714">
        <f t="shared" si="19"/>
        <v>18</v>
      </c>
      <c r="P124" s="715"/>
      <c r="Q124" s="847">
        <f t="shared" si="20"/>
        <v>3</v>
      </c>
      <c r="R124" s="768"/>
      <c r="S124" s="769">
        <f t="shared" si="22"/>
        <v>18</v>
      </c>
      <c r="T124" s="769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618" t="s">
        <v>46</v>
      </c>
      <c r="D125" s="618"/>
      <c r="E125" s="618"/>
      <c r="F125" s="618"/>
      <c r="G125" s="618"/>
      <c r="H125" s="725"/>
      <c r="I125" s="783">
        <f t="shared" si="16"/>
        <v>0</v>
      </c>
      <c r="J125" s="776"/>
      <c r="K125" s="714">
        <f t="shared" si="17"/>
        <v>0</v>
      </c>
      <c r="L125" s="777"/>
      <c r="M125" s="776">
        <f t="shared" si="18"/>
        <v>0</v>
      </c>
      <c r="N125" s="776"/>
      <c r="O125" s="714">
        <f t="shared" si="19"/>
        <v>0</v>
      </c>
      <c r="P125" s="715"/>
      <c r="Q125" s="847">
        <f t="shared" si="20"/>
        <v>0</v>
      </c>
      <c r="R125" s="768"/>
      <c r="S125" s="769">
        <f t="shared" si="22"/>
        <v>0</v>
      </c>
      <c r="T125" s="769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618" t="s">
        <v>44</v>
      </c>
      <c r="D126" s="618"/>
      <c r="E126" s="618"/>
      <c r="F126" s="618"/>
      <c r="G126" s="618"/>
      <c r="H126" s="725"/>
      <c r="I126" s="783">
        <f t="shared" si="16"/>
        <v>0</v>
      </c>
      <c r="J126" s="776"/>
      <c r="K126" s="714">
        <f t="shared" si="17"/>
        <v>0</v>
      </c>
      <c r="L126" s="777"/>
      <c r="M126" s="776">
        <f t="shared" si="18"/>
        <v>3</v>
      </c>
      <c r="N126" s="776"/>
      <c r="O126" s="714">
        <f t="shared" si="19"/>
        <v>18</v>
      </c>
      <c r="P126" s="715"/>
      <c r="Q126" s="847">
        <f t="shared" si="20"/>
        <v>3</v>
      </c>
      <c r="R126" s="768"/>
      <c r="S126" s="769">
        <f t="shared" si="22"/>
        <v>18</v>
      </c>
      <c r="T126" s="769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618" t="s">
        <v>47</v>
      </c>
      <c r="D127" s="618"/>
      <c r="E127" s="618"/>
      <c r="F127" s="618"/>
      <c r="G127" s="618"/>
      <c r="H127" s="725"/>
      <c r="I127" s="783">
        <f t="shared" si="16"/>
        <v>0</v>
      </c>
      <c r="J127" s="776"/>
      <c r="K127" s="714">
        <f t="shared" si="17"/>
        <v>0</v>
      </c>
      <c r="L127" s="777"/>
      <c r="M127" s="776">
        <f t="shared" si="18"/>
        <v>0</v>
      </c>
      <c r="N127" s="776"/>
      <c r="O127" s="714">
        <f t="shared" si="19"/>
        <v>0</v>
      </c>
      <c r="P127" s="715"/>
      <c r="Q127" s="847">
        <f t="shared" si="20"/>
        <v>0</v>
      </c>
      <c r="R127" s="768"/>
      <c r="S127" s="769">
        <f t="shared" si="22"/>
        <v>0</v>
      </c>
      <c r="T127" s="769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618" t="s">
        <v>58</v>
      </c>
      <c r="D128" s="618"/>
      <c r="E128" s="618"/>
      <c r="F128" s="618"/>
      <c r="G128" s="618"/>
      <c r="H128" s="725"/>
      <c r="I128" s="844">
        <f t="shared" si="16"/>
        <v>0</v>
      </c>
      <c r="J128" s="799"/>
      <c r="K128" s="800">
        <f t="shared" si="17"/>
        <v>0</v>
      </c>
      <c r="L128" s="801"/>
      <c r="M128" s="799">
        <f t="shared" si="18"/>
        <v>21</v>
      </c>
      <c r="N128" s="799"/>
      <c r="O128" s="800">
        <f t="shared" si="19"/>
        <v>315</v>
      </c>
      <c r="P128" s="834"/>
      <c r="Q128" s="845">
        <f t="shared" si="20"/>
        <v>21</v>
      </c>
      <c r="R128" s="846"/>
      <c r="S128" s="843">
        <f t="shared" si="22"/>
        <v>315</v>
      </c>
      <c r="T128" s="843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749">
        <f>SUM(K72:L128)</f>
        <v>6977</v>
      </c>
      <c r="J129" s="750"/>
      <c r="K129" s="750"/>
      <c r="L129" s="750"/>
      <c r="M129" s="750">
        <f>SUM(O72:P128)</f>
        <v>15103.5</v>
      </c>
      <c r="N129" s="750"/>
      <c r="O129" s="750"/>
      <c r="P129" s="751"/>
      <c r="Q129" s="749">
        <f>SUM(S72:T128)</f>
        <v>22080.5</v>
      </c>
      <c r="R129" s="750"/>
      <c r="S129" s="750"/>
      <c r="T129" s="750"/>
      <c r="U129" s="750">
        <f>SUM(V72:V128)</f>
        <v>2298.642600000001</v>
      </c>
      <c r="V129" s="751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807" t="s">
        <v>93</v>
      </c>
      <c r="C134" s="807"/>
      <c r="D134" s="807"/>
      <c r="E134" s="807"/>
      <c r="F134" s="807"/>
      <c r="G134" s="807"/>
      <c r="H134" s="807"/>
      <c r="I134" s="807"/>
      <c r="J134" s="807"/>
      <c r="K134" s="807"/>
      <c r="L134" s="807"/>
      <c r="M134" s="807"/>
      <c r="N134" s="807"/>
      <c r="O134" s="807"/>
      <c r="P134" s="807"/>
      <c r="Q134" s="807"/>
      <c r="R134" s="807"/>
      <c r="S134" s="807"/>
      <c r="T134" s="807"/>
      <c r="U134" s="807"/>
      <c r="V134" s="807"/>
      <c r="W134" s="807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807"/>
      <c r="C135" s="807"/>
      <c r="D135" s="807"/>
      <c r="E135" s="807"/>
      <c r="F135" s="807"/>
      <c r="G135" s="807"/>
      <c r="H135" s="807"/>
      <c r="I135" s="807"/>
      <c r="J135" s="807"/>
      <c r="K135" s="807"/>
      <c r="L135" s="807"/>
      <c r="M135" s="807"/>
      <c r="N135" s="807"/>
      <c r="O135" s="807"/>
      <c r="P135" s="807"/>
      <c r="Q135" s="807"/>
      <c r="R135" s="807"/>
      <c r="S135" s="807"/>
      <c r="T135" s="807"/>
      <c r="U135" s="807"/>
      <c r="V135" s="807"/>
      <c r="W135" s="807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807"/>
      <c r="C136" s="807"/>
      <c r="D136" s="807"/>
      <c r="E136" s="807"/>
      <c r="F136" s="807"/>
      <c r="G136" s="807"/>
      <c r="H136" s="807"/>
      <c r="I136" s="807"/>
      <c r="J136" s="807"/>
      <c r="K136" s="807"/>
      <c r="L136" s="807"/>
      <c r="M136" s="807"/>
      <c r="N136" s="807"/>
      <c r="O136" s="807"/>
      <c r="P136" s="807"/>
      <c r="Q136" s="807"/>
      <c r="R136" s="807"/>
      <c r="S136" s="807"/>
      <c r="T136" s="807"/>
      <c r="U136" s="807"/>
      <c r="V136" s="807"/>
      <c r="W136" s="807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841" t="s">
        <v>80</v>
      </c>
      <c r="D138" s="841"/>
      <c r="E138" s="841"/>
      <c r="F138" s="841"/>
      <c r="G138" s="841"/>
      <c r="H138" s="841"/>
      <c r="I138" s="841"/>
      <c r="J138" s="841"/>
      <c r="K138" s="841"/>
      <c r="L138" s="841"/>
      <c r="M138" s="841"/>
      <c r="N138" s="841"/>
      <c r="O138" s="841"/>
      <c r="P138" s="841"/>
      <c r="Q138" s="841"/>
      <c r="R138" s="841"/>
      <c r="S138" s="841"/>
      <c r="T138" s="841"/>
      <c r="U138" s="841"/>
      <c r="V138" s="841"/>
      <c r="W138" s="841"/>
      <c r="X138" s="841"/>
      <c r="Y138" s="841"/>
      <c r="Z138" s="841"/>
      <c r="AA138" s="841"/>
      <c r="AB138" s="841"/>
      <c r="AC138" s="8"/>
      <c r="AD138" s="8"/>
      <c r="AE138" s="8"/>
      <c r="AF138" s="8"/>
    </row>
    <row r="139" spans="1:44" ht="26.25" x14ac:dyDescent="0.25">
      <c r="A139" s="48"/>
      <c r="C139" s="842" t="s">
        <v>2</v>
      </c>
      <c r="D139" s="804"/>
      <c r="E139" s="804"/>
      <c r="F139" s="804"/>
      <c r="G139" s="804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793" t="s">
        <v>55</v>
      </c>
      <c r="D140" s="618"/>
      <c r="E140" s="618"/>
      <c r="F140" s="618"/>
      <c r="G140" s="618"/>
      <c r="H140" s="725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793" t="s">
        <v>4</v>
      </c>
      <c r="D141" s="618"/>
      <c r="E141" s="618"/>
      <c r="F141" s="618"/>
      <c r="G141" s="618"/>
      <c r="H141" s="725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793" t="s">
        <v>5</v>
      </c>
      <c r="D142" s="618"/>
      <c r="E142" s="618"/>
      <c r="F142" s="618"/>
      <c r="G142" s="618"/>
      <c r="H142" s="725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793" t="s">
        <v>56</v>
      </c>
      <c r="D143" s="618"/>
      <c r="E143" s="618"/>
      <c r="F143" s="618"/>
      <c r="G143" s="618"/>
      <c r="H143" s="725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793" t="s">
        <v>49</v>
      </c>
      <c r="D144" s="618"/>
      <c r="E144" s="618"/>
      <c r="F144" s="618"/>
      <c r="G144" s="618"/>
      <c r="H144" s="725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793" t="s">
        <v>50</v>
      </c>
      <c r="D145" s="618"/>
      <c r="E145" s="618"/>
      <c r="F145" s="618"/>
      <c r="G145" s="618"/>
      <c r="H145" s="725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793" t="s">
        <v>6</v>
      </c>
      <c r="D146" s="618"/>
      <c r="E146" s="618"/>
      <c r="F146" s="618"/>
      <c r="G146" s="618"/>
      <c r="H146" s="725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793" t="s">
        <v>7</v>
      </c>
      <c r="D147" s="618"/>
      <c r="E147" s="618"/>
      <c r="F147" s="618"/>
      <c r="G147" s="618"/>
      <c r="H147" s="725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793" t="s">
        <v>8</v>
      </c>
      <c r="D148" s="618"/>
      <c r="E148" s="618"/>
      <c r="F148" s="618"/>
      <c r="G148" s="618"/>
      <c r="H148" s="725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793" t="s">
        <v>9</v>
      </c>
      <c r="D149" s="618"/>
      <c r="E149" s="618"/>
      <c r="F149" s="618"/>
      <c r="G149" s="618"/>
      <c r="H149" s="725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793" t="s">
        <v>10</v>
      </c>
      <c r="D150" s="618"/>
      <c r="E150" s="618"/>
      <c r="F150" s="618"/>
      <c r="G150" s="618"/>
      <c r="H150" s="725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793" t="s">
        <v>11</v>
      </c>
      <c r="D151" s="618"/>
      <c r="E151" s="618"/>
      <c r="F151" s="618"/>
      <c r="G151" s="618"/>
      <c r="H151" s="725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793" t="s">
        <v>57</v>
      </c>
      <c r="D152" s="618"/>
      <c r="E152" s="618"/>
      <c r="F152" s="618"/>
      <c r="G152" s="618"/>
      <c r="H152" s="725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793" t="s">
        <v>51</v>
      </c>
      <c r="D153" s="618"/>
      <c r="E153" s="618"/>
      <c r="F153" s="618"/>
      <c r="G153" s="618"/>
      <c r="H153" s="725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793" t="s">
        <v>52</v>
      </c>
      <c r="D154" s="618"/>
      <c r="E154" s="618"/>
      <c r="F154" s="618"/>
      <c r="G154" s="618"/>
      <c r="H154" s="725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793" t="s">
        <v>12</v>
      </c>
      <c r="D155" s="618"/>
      <c r="E155" s="618"/>
      <c r="F155" s="618"/>
      <c r="G155" s="618"/>
      <c r="H155" s="725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793" t="s">
        <v>13</v>
      </c>
      <c r="D156" s="618"/>
      <c r="E156" s="618"/>
      <c r="F156" s="618"/>
      <c r="G156" s="618"/>
      <c r="H156" s="725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822" t="s">
        <v>53</v>
      </c>
      <c r="D157" s="823"/>
      <c r="E157" s="823"/>
      <c r="F157" s="823"/>
      <c r="G157" s="823"/>
      <c r="H157" s="840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779" t="s">
        <v>81</v>
      </c>
      <c r="D160" s="779"/>
      <c r="E160" s="779"/>
      <c r="F160" s="779"/>
      <c r="G160" s="779"/>
      <c r="H160" s="779"/>
      <c r="I160" s="779"/>
      <c r="J160" s="779"/>
      <c r="K160" s="779"/>
      <c r="L160" s="779"/>
      <c r="M160" s="779"/>
      <c r="N160" s="779"/>
      <c r="O160" s="779"/>
      <c r="P160" s="779"/>
      <c r="Q160" s="779"/>
      <c r="R160" s="779"/>
      <c r="S160" s="779"/>
      <c r="T160" s="779"/>
      <c r="U160" s="779"/>
      <c r="V160" s="779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771" t="s">
        <v>2</v>
      </c>
      <c r="D161" s="771"/>
      <c r="E161" s="771"/>
      <c r="F161" s="771"/>
      <c r="G161" s="771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618" t="s">
        <v>14</v>
      </c>
      <c r="D162" s="618"/>
      <c r="E162" s="618"/>
      <c r="F162" s="618"/>
      <c r="G162" s="618"/>
      <c r="H162" s="618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618" t="s">
        <v>15</v>
      </c>
      <c r="D163" s="618"/>
      <c r="E163" s="618"/>
      <c r="F163" s="618"/>
      <c r="G163" s="618"/>
      <c r="H163" s="618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618" t="s">
        <v>16</v>
      </c>
      <c r="D164" s="618"/>
      <c r="E164" s="618"/>
      <c r="F164" s="618"/>
      <c r="G164" s="618"/>
      <c r="H164" s="618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618" t="s">
        <v>17</v>
      </c>
      <c r="D165" s="618"/>
      <c r="E165" s="618"/>
      <c r="F165" s="618"/>
      <c r="G165" s="618"/>
      <c r="H165" s="725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618" t="s">
        <v>18</v>
      </c>
      <c r="D166" s="618"/>
      <c r="E166" s="618"/>
      <c r="F166" s="618"/>
      <c r="G166" s="618"/>
      <c r="H166" s="725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618" t="s">
        <v>19</v>
      </c>
      <c r="D167" s="618"/>
      <c r="E167" s="618"/>
      <c r="F167" s="618"/>
      <c r="G167" s="618"/>
      <c r="H167" s="725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779" t="s">
        <v>98</v>
      </c>
      <c r="D172" s="779"/>
      <c r="E172" s="779"/>
      <c r="F172" s="779"/>
      <c r="G172" s="779"/>
      <c r="H172" s="779"/>
      <c r="I172" s="779"/>
      <c r="J172" s="779"/>
      <c r="K172" s="779"/>
      <c r="L172" s="779"/>
      <c r="M172" s="779"/>
      <c r="N172" s="779"/>
      <c r="O172" s="779"/>
      <c r="P172" s="779"/>
      <c r="Q172" s="779"/>
      <c r="R172" s="779"/>
      <c r="S172" s="779"/>
      <c r="T172" s="779"/>
      <c r="U172" s="779"/>
      <c r="V172" s="779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771" t="s">
        <v>2</v>
      </c>
      <c r="D173" s="771"/>
      <c r="E173" s="771"/>
      <c r="F173" s="771"/>
      <c r="G173" s="771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618" t="s">
        <v>16</v>
      </c>
      <c r="D174" s="618"/>
      <c r="E174" s="618"/>
      <c r="F174" s="618"/>
      <c r="G174" s="618"/>
      <c r="H174" s="618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618" t="s">
        <v>97</v>
      </c>
      <c r="D175" s="618"/>
      <c r="E175" s="618"/>
      <c r="F175" s="618"/>
      <c r="G175" s="618"/>
      <c r="H175" s="618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779" t="s">
        <v>82</v>
      </c>
      <c r="D180" s="779"/>
      <c r="E180" s="779"/>
      <c r="F180" s="779"/>
      <c r="G180" s="779"/>
      <c r="H180" s="779"/>
      <c r="I180" s="779"/>
      <c r="J180" s="779"/>
      <c r="K180" s="779"/>
      <c r="L180" s="779"/>
      <c r="M180" s="779"/>
      <c r="N180" s="779"/>
      <c r="O180" s="779"/>
      <c r="P180" s="779"/>
      <c r="Q180" s="779"/>
      <c r="R180" s="779"/>
      <c r="S180" s="779"/>
      <c r="T180" s="779"/>
      <c r="U180" s="779"/>
      <c r="V180" s="779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804" t="s">
        <v>2</v>
      </c>
      <c r="D181" s="804"/>
      <c r="E181" s="804"/>
      <c r="F181" s="804"/>
      <c r="G181" s="804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618" t="s">
        <v>20</v>
      </c>
      <c r="D182" s="618"/>
      <c r="E182" s="618"/>
      <c r="F182" s="618"/>
      <c r="G182" s="618"/>
      <c r="H182" s="725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618" t="s">
        <v>21</v>
      </c>
      <c r="D183" s="618"/>
      <c r="E183" s="618"/>
      <c r="F183" s="618"/>
      <c r="G183" s="618"/>
      <c r="H183" s="725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618" t="s">
        <v>22</v>
      </c>
      <c r="D184" s="618"/>
      <c r="E184" s="618"/>
      <c r="F184" s="618"/>
      <c r="G184" s="618"/>
      <c r="H184" s="725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618" t="s">
        <v>23</v>
      </c>
      <c r="D185" s="618"/>
      <c r="E185" s="618"/>
      <c r="F185" s="618"/>
      <c r="G185" s="618"/>
      <c r="H185" s="725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618" t="s">
        <v>24</v>
      </c>
      <c r="D186" s="618"/>
      <c r="E186" s="618"/>
      <c r="F186" s="618"/>
      <c r="G186" s="618"/>
      <c r="H186" s="725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618" t="s">
        <v>25</v>
      </c>
      <c r="D187" s="618"/>
      <c r="E187" s="618"/>
      <c r="F187" s="618"/>
      <c r="G187" s="618"/>
      <c r="H187" s="725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618" t="s">
        <v>26</v>
      </c>
      <c r="D188" s="618"/>
      <c r="E188" s="618"/>
      <c r="F188" s="618"/>
      <c r="G188" s="618"/>
      <c r="H188" s="725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618" t="s">
        <v>27</v>
      </c>
      <c r="D189" s="618"/>
      <c r="E189" s="618"/>
      <c r="F189" s="618"/>
      <c r="G189" s="618"/>
      <c r="H189" s="725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618" t="s">
        <v>28</v>
      </c>
      <c r="D190" s="618"/>
      <c r="E190" s="618"/>
      <c r="F190" s="618"/>
      <c r="G190" s="618"/>
      <c r="H190" s="725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618" t="s">
        <v>29</v>
      </c>
      <c r="D191" s="618"/>
      <c r="E191" s="618"/>
      <c r="F191" s="618"/>
      <c r="G191" s="618"/>
      <c r="H191" s="725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618" t="s">
        <v>30</v>
      </c>
      <c r="D192" s="618"/>
      <c r="E192" s="618"/>
      <c r="F192" s="618"/>
      <c r="G192" s="618"/>
      <c r="H192" s="725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618" t="s">
        <v>31</v>
      </c>
      <c r="D193" s="618"/>
      <c r="E193" s="618"/>
      <c r="F193" s="618"/>
      <c r="G193" s="618"/>
      <c r="H193" s="725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618" t="s">
        <v>32</v>
      </c>
      <c r="D194" s="618"/>
      <c r="E194" s="618"/>
      <c r="F194" s="618"/>
      <c r="G194" s="618"/>
      <c r="H194" s="725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618" t="s">
        <v>33</v>
      </c>
      <c r="D195" s="618"/>
      <c r="E195" s="618"/>
      <c r="F195" s="618"/>
      <c r="G195" s="618"/>
      <c r="H195" s="725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618" t="s">
        <v>34</v>
      </c>
      <c r="D196" s="618"/>
      <c r="E196" s="618"/>
      <c r="F196" s="618"/>
      <c r="G196" s="618"/>
      <c r="H196" s="725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618" t="s">
        <v>35</v>
      </c>
      <c r="D197" s="618"/>
      <c r="E197" s="618"/>
      <c r="F197" s="618"/>
      <c r="G197" s="618"/>
      <c r="H197" s="725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618" t="s">
        <v>36</v>
      </c>
      <c r="D198" s="618"/>
      <c r="E198" s="618"/>
      <c r="F198" s="618"/>
      <c r="G198" s="618"/>
      <c r="H198" s="725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618" t="s">
        <v>37</v>
      </c>
      <c r="D199" s="618"/>
      <c r="E199" s="618"/>
      <c r="F199" s="618"/>
      <c r="G199" s="618"/>
      <c r="H199" s="725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618" t="s">
        <v>38</v>
      </c>
      <c r="D200" s="618"/>
      <c r="E200" s="618"/>
      <c r="F200" s="618"/>
      <c r="G200" s="618"/>
      <c r="H200" s="725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618" t="s">
        <v>39</v>
      </c>
      <c r="D201" s="618"/>
      <c r="E201" s="618"/>
      <c r="F201" s="618"/>
      <c r="G201" s="618"/>
      <c r="H201" s="725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618" t="s">
        <v>48</v>
      </c>
      <c r="D202" s="618"/>
      <c r="E202" s="618"/>
      <c r="F202" s="618"/>
      <c r="G202" s="618"/>
      <c r="H202" s="725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618" t="s">
        <v>40</v>
      </c>
      <c r="D203" s="618"/>
      <c r="E203" s="618"/>
      <c r="F203" s="618"/>
      <c r="G203" s="618"/>
      <c r="H203" s="725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618" t="s">
        <v>41</v>
      </c>
      <c r="D204" s="618"/>
      <c r="E204" s="618"/>
      <c r="F204" s="618"/>
      <c r="G204" s="618"/>
      <c r="H204" s="725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618" t="s">
        <v>42</v>
      </c>
      <c r="D205" s="618"/>
      <c r="E205" s="618"/>
      <c r="F205" s="618"/>
      <c r="G205" s="618"/>
      <c r="H205" s="725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618" t="s">
        <v>45</v>
      </c>
      <c r="D206" s="618"/>
      <c r="E206" s="618"/>
      <c r="F206" s="618"/>
      <c r="G206" s="618"/>
      <c r="H206" s="725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618" t="s">
        <v>43</v>
      </c>
      <c r="D207" s="618"/>
      <c r="E207" s="618"/>
      <c r="F207" s="618"/>
      <c r="G207" s="618"/>
      <c r="H207" s="725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618" t="s">
        <v>46</v>
      </c>
      <c r="D208" s="618"/>
      <c r="E208" s="618"/>
      <c r="F208" s="618"/>
      <c r="G208" s="618"/>
      <c r="H208" s="725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618" t="s">
        <v>44</v>
      </c>
      <c r="D209" s="618"/>
      <c r="E209" s="618"/>
      <c r="F209" s="618"/>
      <c r="G209" s="618"/>
      <c r="H209" s="725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618" t="s">
        <v>47</v>
      </c>
      <c r="D210" s="618"/>
      <c r="E210" s="618"/>
      <c r="F210" s="618"/>
      <c r="G210" s="618"/>
      <c r="H210" s="725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780" t="s">
        <v>84</v>
      </c>
      <c r="D213" s="780"/>
      <c r="E213" s="780"/>
      <c r="F213" s="780"/>
      <c r="G213" s="780"/>
      <c r="H213" s="780"/>
      <c r="I213" s="780"/>
      <c r="J213" s="780"/>
      <c r="K213" s="780"/>
      <c r="L213" s="780"/>
      <c r="M213" s="780"/>
      <c r="N213" s="780"/>
      <c r="O213" s="780"/>
      <c r="P213" s="780"/>
      <c r="Q213" s="780"/>
      <c r="R213" s="780"/>
      <c r="W213" s="8"/>
    </row>
    <row r="214" spans="1:29" ht="24" x14ac:dyDescent="0.25">
      <c r="A214" s="48"/>
      <c r="C214" s="804" t="s">
        <v>2</v>
      </c>
      <c r="D214" s="804"/>
      <c r="E214" s="804"/>
      <c r="F214" s="804"/>
      <c r="G214" s="804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618" t="s">
        <v>83</v>
      </c>
      <c r="D215" s="618"/>
      <c r="E215" s="618"/>
      <c r="F215" s="618"/>
      <c r="G215" s="618"/>
      <c r="H215" s="725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645" t="s">
        <v>95</v>
      </c>
      <c r="D218" s="645"/>
      <c r="E218" s="645"/>
      <c r="F218" s="645"/>
      <c r="G218" s="645"/>
      <c r="H218" s="645"/>
      <c r="I218" s="645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748" t="s">
        <v>110</v>
      </c>
      <c r="C2" s="748"/>
      <c r="D2" s="748"/>
      <c r="E2" s="748"/>
      <c r="F2" s="748"/>
      <c r="G2" s="748"/>
      <c r="H2" s="748"/>
      <c r="I2" s="748"/>
      <c r="J2" s="748"/>
      <c r="L2" s="195"/>
      <c r="M2" s="195"/>
      <c r="N2" s="195"/>
      <c r="O2" s="851"/>
      <c r="P2" s="851"/>
      <c r="Q2" s="851"/>
      <c r="R2" s="851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748"/>
      <c r="C3" s="748"/>
      <c r="D3" s="748"/>
      <c r="E3" s="748"/>
      <c r="F3" s="748"/>
      <c r="G3" s="748"/>
      <c r="H3" s="748"/>
      <c r="I3" s="748"/>
      <c r="J3" s="748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656">
        <v>3</v>
      </c>
      <c r="C7" s="656" t="s">
        <v>127</v>
      </c>
      <c r="D7" s="656" t="s">
        <v>120</v>
      </c>
      <c r="E7" s="13" t="s">
        <v>128</v>
      </c>
      <c r="F7" s="191" t="s">
        <v>138</v>
      </c>
      <c r="G7" s="13">
        <v>4</v>
      </c>
      <c r="H7" s="852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656"/>
      <c r="C8" s="656"/>
      <c r="D8" s="656"/>
      <c r="E8" s="13" t="s">
        <v>129</v>
      </c>
      <c r="F8" s="191" t="s">
        <v>139</v>
      </c>
      <c r="G8" s="13">
        <v>4</v>
      </c>
      <c r="H8" s="852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656" t="s">
        <v>120</v>
      </c>
      <c r="E11" s="656" t="s">
        <v>134</v>
      </c>
      <c r="F11" s="656"/>
      <c r="G11" s="13">
        <v>3</v>
      </c>
      <c r="H11" s="852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656"/>
      <c r="E12" s="656"/>
      <c r="F12" s="656"/>
      <c r="G12" s="13">
        <v>0</v>
      </c>
      <c r="H12" s="852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656"/>
      <c r="E13" s="656"/>
      <c r="F13" s="656"/>
      <c r="G13" s="13">
        <v>0</v>
      </c>
      <c r="H13" s="852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656"/>
      <c r="E14" s="656"/>
      <c r="F14" s="656"/>
      <c r="G14" s="13">
        <v>2</v>
      </c>
      <c r="H14" s="852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656"/>
      <c r="E15" s="656"/>
      <c r="F15" s="656"/>
      <c r="G15" s="13">
        <v>2</v>
      </c>
      <c r="H15" s="852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851"/>
      <c r="P23" s="851"/>
      <c r="Q23" s="851"/>
      <c r="R23" s="851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54" t="s">
        <v>2</v>
      </c>
      <c r="C1" s="854" t="s">
        <v>243</v>
      </c>
      <c r="D1" s="854"/>
      <c r="E1" s="134"/>
      <c r="F1" s="134"/>
    </row>
    <row r="2" spans="2:16" ht="30" customHeight="1" x14ac:dyDescent="0.25">
      <c r="B2" s="854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855"/>
      <c r="M7" s="855"/>
      <c r="N7" s="855"/>
      <c r="O7" s="855"/>
      <c r="P7" s="855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855"/>
      <c r="M8" s="855"/>
      <c r="N8" s="855"/>
      <c r="O8" s="855"/>
      <c r="P8" s="855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855"/>
      <c r="M9" s="855"/>
      <c r="N9" s="855"/>
      <c r="O9" s="855"/>
      <c r="P9" s="855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855"/>
      <c r="M10" s="855"/>
      <c r="N10" s="855"/>
      <c r="O10" s="855"/>
      <c r="P10" s="855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855"/>
      <c r="M11" s="855"/>
      <c r="N11" s="855"/>
      <c r="O11" s="855"/>
      <c r="P11" s="855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855"/>
      <c r="M12" s="855"/>
      <c r="N12" s="855"/>
      <c r="O12" s="855"/>
      <c r="P12" s="855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855"/>
      <c r="M13" s="855"/>
      <c r="N13" s="855"/>
      <c r="O13" s="855"/>
      <c r="P13" s="855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855"/>
      <c r="M14" s="855"/>
      <c r="N14" s="855"/>
      <c r="O14" s="855"/>
      <c r="P14" s="855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855"/>
      <c r="M15" s="855"/>
      <c r="N15" s="855"/>
      <c r="O15" s="855"/>
      <c r="P15" s="855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855"/>
      <c r="M16" s="855"/>
      <c r="N16" s="855"/>
      <c r="O16" s="855"/>
      <c r="P16" s="855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855"/>
      <c r="M17" s="855"/>
      <c r="N17" s="855"/>
      <c r="O17" s="855"/>
      <c r="P17" s="855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855"/>
      <c r="M18" s="855"/>
      <c r="N18" s="855"/>
      <c r="O18" s="855"/>
      <c r="P18" s="855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855"/>
      <c r="M19" s="855"/>
      <c r="N19" s="855"/>
      <c r="O19" s="855"/>
      <c r="P19" s="855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855"/>
      <c r="M20" s="855"/>
      <c r="N20" s="855"/>
      <c r="O20" s="855"/>
      <c r="P20" s="855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855"/>
      <c r="M21" s="855"/>
      <c r="N21" s="855"/>
      <c r="O21" s="855"/>
      <c r="P21" s="855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855"/>
      <c r="M22" s="855"/>
      <c r="N22" s="855"/>
      <c r="O22" s="855"/>
      <c r="P22" s="855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855"/>
      <c r="M23" s="855"/>
      <c r="N23" s="855"/>
      <c r="O23" s="855"/>
      <c r="P23" s="855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856"/>
      <c r="M24" s="856"/>
      <c r="N24" s="856"/>
      <c r="O24" s="856"/>
      <c r="P24" s="856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855"/>
      <c r="M25" s="855"/>
      <c r="N25" s="855"/>
      <c r="O25" s="855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855"/>
      <c r="M26" s="855"/>
      <c r="N26" s="855"/>
      <c r="O26" s="855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855"/>
      <c r="M27" s="855"/>
      <c r="N27" s="855"/>
      <c r="O27" s="855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855"/>
      <c r="M28" s="855"/>
      <c r="N28" s="855"/>
      <c r="O28" s="855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855"/>
      <c r="M29" s="855"/>
      <c r="N29" s="855"/>
      <c r="O29" s="855"/>
      <c r="P29" s="855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855"/>
      <c r="M30" s="855"/>
      <c r="N30" s="855"/>
      <c r="O30" s="855"/>
      <c r="P30" s="855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855"/>
      <c r="M31" s="855"/>
      <c r="N31" s="855"/>
      <c r="O31" s="855"/>
      <c r="P31" s="855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855"/>
      <c r="M32" s="855"/>
      <c r="N32" s="855"/>
      <c r="O32" s="855"/>
      <c r="P32" s="855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855"/>
      <c r="M33" s="855"/>
      <c r="N33" s="855"/>
      <c r="O33" s="855"/>
      <c r="P33" s="855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855"/>
      <c r="M34" s="855"/>
      <c r="N34" s="855"/>
      <c r="O34" s="855"/>
      <c r="P34" s="855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855"/>
      <c r="M35" s="855"/>
      <c r="N35" s="855"/>
      <c r="O35" s="855"/>
      <c r="P35" s="855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855"/>
      <c r="M36" s="855"/>
      <c r="N36" s="855"/>
      <c r="O36" s="855"/>
      <c r="P36" s="855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855"/>
      <c r="M37" s="855"/>
      <c r="N37" s="855"/>
      <c r="O37" s="855"/>
      <c r="P37" s="855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855"/>
      <c r="M38" s="855"/>
      <c r="N38" s="855"/>
      <c r="O38" s="855"/>
      <c r="P38" s="855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855"/>
      <c r="M39" s="855"/>
      <c r="N39" s="855"/>
      <c r="O39" s="855"/>
      <c r="P39" s="855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855"/>
      <c r="M40" s="855"/>
      <c r="N40" s="855"/>
      <c r="O40" s="855"/>
      <c r="P40" s="855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855"/>
      <c r="M41" s="855"/>
      <c r="N41" s="855"/>
      <c r="O41" s="855"/>
      <c r="P41" s="855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855"/>
      <c r="M42" s="855"/>
      <c r="N42" s="855"/>
      <c r="O42" s="855"/>
      <c r="P42" s="855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855"/>
      <c r="M43" s="855"/>
      <c r="N43" s="855"/>
      <c r="O43" s="855"/>
      <c r="P43" s="855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855"/>
      <c r="M44" s="855"/>
      <c r="N44" s="855"/>
      <c r="O44" s="855"/>
      <c r="P44" s="855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855"/>
      <c r="M45" s="855"/>
      <c r="N45" s="855"/>
      <c r="O45" s="855"/>
      <c r="P45" s="855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855"/>
      <c r="M46" s="855"/>
      <c r="N46" s="855"/>
      <c r="O46" s="855"/>
      <c r="P46" s="855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855"/>
      <c r="M47" s="855"/>
      <c r="N47" s="855"/>
      <c r="O47" s="855"/>
      <c r="P47" s="855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855"/>
      <c r="M48" s="855"/>
      <c r="N48" s="855"/>
      <c r="O48" s="855"/>
      <c r="P48" s="855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855"/>
      <c r="M49" s="855"/>
      <c r="N49" s="855"/>
      <c r="O49" s="855"/>
      <c r="P49" s="855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855"/>
      <c r="M50" s="855"/>
      <c r="N50" s="855"/>
      <c r="O50" s="855"/>
      <c r="P50" s="855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855"/>
      <c r="M51" s="855"/>
      <c r="N51" s="855"/>
      <c r="O51" s="855"/>
      <c r="P51" s="855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855"/>
      <c r="M52" s="855"/>
      <c r="N52" s="855"/>
      <c r="O52" s="855"/>
      <c r="P52" s="855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855"/>
      <c r="M53" s="855"/>
      <c r="N53" s="855"/>
      <c r="O53" s="855"/>
      <c r="P53" s="855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855"/>
      <c r="M54" s="855"/>
      <c r="N54" s="855"/>
      <c r="O54" s="855"/>
      <c r="P54" s="855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855"/>
      <c r="M55" s="855"/>
      <c r="N55" s="855"/>
      <c r="O55" s="855"/>
      <c r="P55" s="855"/>
    </row>
    <row r="56" spans="2:16" x14ac:dyDescent="0.25">
      <c r="B56" s="163" t="s">
        <v>40</v>
      </c>
      <c r="C56" s="164">
        <v>1</v>
      </c>
      <c r="D56" s="164">
        <v>90</v>
      </c>
      <c r="E56" s="134"/>
      <c r="F56" s="134"/>
      <c r="L56" s="855"/>
      <c r="M56" s="855"/>
      <c r="N56" s="855"/>
      <c r="O56" s="855"/>
      <c r="P56" s="855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855"/>
      <c r="M57" s="855"/>
      <c r="N57" s="855"/>
      <c r="O57" s="855"/>
      <c r="P57" s="855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855"/>
      <c r="M58" s="855"/>
      <c r="N58" s="855"/>
      <c r="O58" s="855"/>
      <c r="P58" s="855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855"/>
      <c r="M59" s="855"/>
      <c r="N59" s="855"/>
      <c r="O59" s="855"/>
      <c r="P59" s="855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855"/>
      <c r="M68" s="855"/>
      <c r="N68" s="855"/>
      <c r="O68" s="855"/>
      <c r="P68" s="855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855"/>
      <c r="M70" s="855"/>
      <c r="N70" s="855"/>
      <c r="O70" s="855"/>
      <c r="P70" s="855"/>
    </row>
    <row r="71" spans="2:22" ht="18.75" x14ac:dyDescent="0.3">
      <c r="B71" s="858" t="s">
        <v>80</v>
      </c>
      <c r="C71" s="858"/>
      <c r="D71" s="858"/>
      <c r="E71" s="858"/>
      <c r="F71" s="858"/>
      <c r="G71" s="858"/>
      <c r="H71" s="858"/>
      <c r="I71" s="210"/>
      <c r="J71" s="858" t="s">
        <v>80</v>
      </c>
      <c r="K71" s="858"/>
      <c r="L71" s="858"/>
      <c r="M71" s="858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4">
        <v>257.19749999999993</v>
      </c>
      <c r="I73" s="134"/>
      <c r="J73" s="145" t="s">
        <v>55</v>
      </c>
      <c r="K73" s="143">
        <f>'DETALLE DE VENTAS'!AN212</f>
        <v>1</v>
      </c>
      <c r="L73" s="309">
        <f>'DETALLE DE VENTAS'!AA212*1.16/1.08</f>
        <v>6.39</v>
      </c>
      <c r="M73" s="264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5">
        <v>394.02449999999999</v>
      </c>
      <c r="I74" s="134"/>
      <c r="J74" s="145" t="s">
        <v>4</v>
      </c>
      <c r="K74" s="143">
        <f>'DETALLE DE VENTAS'!AN213</f>
        <v>-2</v>
      </c>
      <c r="L74" s="309">
        <f>'DETALLE DE VENTAS'!AA213*1.16/1.08</f>
        <v>12.69</v>
      </c>
      <c r="M74" s="264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4">
        <v>523.84799999999996</v>
      </c>
      <c r="I75" s="134"/>
      <c r="J75" s="145" t="s">
        <v>5</v>
      </c>
      <c r="K75" s="143">
        <f>'DETALLE DE VENTAS'!AN214</f>
        <v>14</v>
      </c>
      <c r="L75" s="309">
        <f>'DETALLE DE VENTAS'!AA214*1.16/1.08</f>
        <v>35.04</v>
      </c>
      <c r="M75" s="264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4">
        <v>258.40499999999997</v>
      </c>
      <c r="I76" s="134"/>
      <c r="J76" s="145" t="s">
        <v>56</v>
      </c>
      <c r="K76" s="143">
        <f>'DETALLE DE VENTAS'!AN215</f>
        <v>46</v>
      </c>
      <c r="L76" s="309">
        <f>'DETALLE DE VENTAS'!AA215*1.16/1.08</f>
        <v>10.7</v>
      </c>
      <c r="M76" s="264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4">
        <v>472.16699999999992</v>
      </c>
      <c r="I77" s="134"/>
      <c r="J77" s="145" t="s">
        <v>49</v>
      </c>
      <c r="K77" s="143">
        <f>'DETALLE DE VENTAS'!AN216</f>
        <v>-3</v>
      </c>
      <c r="L77" s="309">
        <f>'DETALLE DE VENTAS'!AA216*1.16/1.08</f>
        <v>22.81</v>
      </c>
      <c r="M77" s="264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4">
        <v>151.79999999999998</v>
      </c>
      <c r="I78" s="134"/>
      <c r="J78" s="145" t="s">
        <v>50</v>
      </c>
      <c r="K78" s="143">
        <f>'DETALLE DE VENTAS'!AN217</f>
        <v>27</v>
      </c>
      <c r="L78" s="309">
        <f>'DETALLE DE VENTAS'!AA217*1.16/1.08</f>
        <v>5.9999999999999991</v>
      </c>
      <c r="M78" s="264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4">
        <v>201.6755</v>
      </c>
      <c r="I79" s="134"/>
      <c r="J79" s="145" t="s">
        <v>6</v>
      </c>
      <c r="K79" s="143">
        <f>'DETALLE DE VENTAS'!AN218</f>
        <v>19</v>
      </c>
      <c r="L79" s="309">
        <f>'DETALLE DE VENTAS'!AA218*1.16/1.08</f>
        <v>9.23</v>
      </c>
      <c r="M79" s="264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4">
        <v>342.05599999999998</v>
      </c>
      <c r="I80" s="134"/>
      <c r="J80" s="145" t="s">
        <v>7</v>
      </c>
      <c r="K80" s="143">
        <f>'DETALLE DE VENTAS'!AN219</f>
        <v>11</v>
      </c>
      <c r="L80" s="309">
        <f>'DETALLE DE VENTAS'!AA219*1.16/1.08</f>
        <v>27.04</v>
      </c>
      <c r="M80" s="264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4">
        <v>148.511</v>
      </c>
      <c r="I81" s="134"/>
      <c r="J81" s="145" t="s">
        <v>8</v>
      </c>
      <c r="K81" s="143">
        <f>'DETALLE DE VENTAS'!AN220</f>
        <v>38</v>
      </c>
      <c r="L81" s="309">
        <f>'DETALLE DE VENTAS'!AA220*1.16/1.08</f>
        <v>11.74</v>
      </c>
      <c r="M81" s="264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4">
        <v>277.69049999999993</v>
      </c>
      <c r="I82" s="134"/>
      <c r="J82" s="145" t="s">
        <v>9</v>
      </c>
      <c r="K82" s="143">
        <f>'DETALLE DE VENTAS'!AN221</f>
        <v>70</v>
      </c>
      <c r="L82" s="309">
        <f>'DETALLE DE VENTAS'!AA221*1.16/1.08</f>
        <v>26.83</v>
      </c>
      <c r="M82" s="264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4">
        <v>514.46399999999994</v>
      </c>
      <c r="I83" s="134"/>
      <c r="J83" s="145" t="s">
        <v>10</v>
      </c>
      <c r="K83" s="143">
        <f>'DETALLE DE VENTAS'!AN222</f>
        <v>-3</v>
      </c>
      <c r="L83" s="309">
        <f>'DETALLE DE VENTAS'!AA222*1.16/1.08</f>
        <v>27.96</v>
      </c>
      <c r="M83" s="264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4">
        <v>1639.2674999999999</v>
      </c>
      <c r="I84" s="134"/>
      <c r="J84" s="145" t="s">
        <v>11</v>
      </c>
      <c r="K84" s="143">
        <f>'DETALLE DE VENTAS'!AN223</f>
        <v>0</v>
      </c>
      <c r="L84" s="309">
        <f>'DETALLE DE VENTAS'!AA223*1.16/1.08</f>
        <v>95.030000000000015</v>
      </c>
      <c r="M84" s="264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4">
        <v>607.61399999999992</v>
      </c>
      <c r="I85" s="134"/>
      <c r="J85" s="145" t="s">
        <v>57</v>
      </c>
      <c r="K85" s="143">
        <f>'DETALLE DE VENTAS'!AN224</f>
        <v>0</v>
      </c>
      <c r="L85" s="309">
        <f>'DETALLE DE VENTAS'!AA224*1.16/1.08</f>
        <v>44.03</v>
      </c>
      <c r="M85" s="264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4">
        <v>0</v>
      </c>
      <c r="I86" s="134"/>
      <c r="J86" s="145" t="s">
        <v>51</v>
      </c>
      <c r="K86" s="143">
        <f>'DETALLE DE VENTAS'!AN225</f>
        <v>11</v>
      </c>
      <c r="L86" s="309">
        <f>'DETALLE DE VENTAS'!AA225*1.16/1.08</f>
        <v>41.500000000000007</v>
      </c>
      <c r="M86" s="264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4">
        <v>559.83150000000001</v>
      </c>
      <c r="I87" s="134"/>
      <c r="J87" s="145" t="s">
        <v>52</v>
      </c>
      <c r="K87" s="143">
        <f>'DETALLE DE VENTAS'!AN226</f>
        <v>15</v>
      </c>
      <c r="L87" s="309">
        <f>'DETALLE DE VENTAS'!AA226*1.16/1.08</f>
        <v>54.09</v>
      </c>
      <c r="M87" s="264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4">
        <v>0</v>
      </c>
      <c r="I88" s="134"/>
      <c r="J88" s="145" t="s">
        <v>12</v>
      </c>
      <c r="K88" s="143">
        <f>'DETALLE DE VENTAS'!AN227</f>
        <v>0</v>
      </c>
      <c r="L88" s="309">
        <f>'DETALLE DE VENTAS'!AA227*1.16/1.08</f>
        <v>29.099999999999998</v>
      </c>
      <c r="M88" s="264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4">
        <v>2611.6844999999998</v>
      </c>
      <c r="I89" s="134"/>
      <c r="J89" s="145" t="s">
        <v>13</v>
      </c>
      <c r="K89" s="143">
        <f>'DETALLE DE VENTAS'!AN228</f>
        <v>-7</v>
      </c>
      <c r="L89" s="309">
        <f>'DETALLE DE VENTAS'!AA228*1.16/1.08</f>
        <v>31.110000000000003</v>
      </c>
      <c r="M89" s="264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4">
        <v>553.26499999999999</v>
      </c>
      <c r="I90" s="134"/>
      <c r="J90" s="145" t="s">
        <v>106</v>
      </c>
      <c r="K90" s="143">
        <f>'DETALLE DE VENTAS'!AN229</f>
        <v>5</v>
      </c>
      <c r="L90" s="309">
        <f>'DETALLE DE VENTAS'!AA229*1.16/1.08</f>
        <v>96.22</v>
      </c>
      <c r="M90" s="264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4">
        <v>613.58249999999987</v>
      </c>
      <c r="I91" s="134"/>
      <c r="J91" s="145" t="s">
        <v>107</v>
      </c>
      <c r="K91" s="143">
        <f>'DETALLE DE VENTAS'!AN230</f>
        <v>3</v>
      </c>
      <c r="L91" s="309">
        <f>'DETALLE DE VENTAS'!AA230*1.16/1.08</f>
        <v>106.71</v>
      </c>
      <c r="M91" s="264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4">
        <v>583.28</v>
      </c>
      <c r="I92" s="134"/>
      <c r="J92" s="145" t="s">
        <v>108</v>
      </c>
      <c r="K92" s="143">
        <f>'DETALLE DE VENTAS'!AN231</f>
        <v>0</v>
      </c>
      <c r="L92" s="309">
        <f>'DETALLE DE VENTAS'!AA231*1.16/1.08</f>
        <v>101.44</v>
      </c>
      <c r="M92" s="264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4">
        <v>566.89249999999993</v>
      </c>
      <c r="I93" s="134"/>
      <c r="J93" s="145" t="s">
        <v>109</v>
      </c>
      <c r="K93" s="143">
        <f>'DETALLE DE VENTAS'!AN232</f>
        <v>3</v>
      </c>
      <c r="L93" s="309">
        <f>'DETALLE DE VENTAS'!AA232*1.16/1.08</f>
        <v>98.59</v>
      </c>
      <c r="M93" s="264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4">
        <v>25.196499999999997</v>
      </c>
      <c r="I94" s="134"/>
      <c r="J94" s="145" t="s">
        <v>53</v>
      </c>
      <c r="K94" s="143">
        <f>'DETALLE DE VENTAS'!AN233</f>
        <v>1</v>
      </c>
      <c r="L94" s="309">
        <f>'DETALLE DE VENTAS'!AA233*1.16/1.08</f>
        <v>21.91</v>
      </c>
      <c r="M94" s="264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6">
        <f>SUM(H73:H94)</f>
        <v>11302.453</v>
      </c>
      <c r="I95" s="136"/>
      <c r="J95" s="154"/>
      <c r="K95" s="148"/>
      <c r="L95" s="149">
        <f>SUM(L73:L94)</f>
        <v>916.16000000000008</v>
      </c>
      <c r="M95" s="266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855"/>
      <c r="L96" s="855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855"/>
      <c r="L97" s="855"/>
      <c r="M97" s="855"/>
      <c r="N97" s="855"/>
    </row>
    <row r="98" spans="2:14" x14ac:dyDescent="0.25">
      <c r="B98" s="859" t="s">
        <v>81</v>
      </c>
      <c r="C98" s="859"/>
      <c r="D98" s="859"/>
      <c r="E98" s="859"/>
      <c r="F98" s="859"/>
      <c r="G98" s="859"/>
      <c r="H98" s="859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859" t="s">
        <v>244</v>
      </c>
      <c r="C110" s="859"/>
      <c r="D110" s="859"/>
      <c r="E110" s="859"/>
      <c r="F110" s="859"/>
      <c r="G110" s="859"/>
      <c r="H110" s="859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859" t="s">
        <v>82</v>
      </c>
      <c r="C118" s="859"/>
      <c r="D118" s="859"/>
      <c r="E118" s="859"/>
      <c r="F118" s="859"/>
      <c r="G118" s="859"/>
      <c r="H118" s="859"/>
      <c r="I118" s="211"/>
      <c r="J118" s="859" t="s">
        <v>82</v>
      </c>
      <c r="K118" s="859"/>
      <c r="L118" s="859"/>
      <c r="M118" s="859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9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9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9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9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9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9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9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9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9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9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9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9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9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9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9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9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9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9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9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9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9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9">
        <f>'DETALLE DE VENTAS'!V280</f>
        <v>0</v>
      </c>
      <c r="M141" s="176">
        <f t="shared" si="9"/>
        <v>0</v>
      </c>
    </row>
    <row r="142" spans="2:13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9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9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9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9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9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9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9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9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9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9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853" t="s">
        <v>84</v>
      </c>
      <c r="C156" s="853"/>
      <c r="D156" s="853"/>
      <c r="E156" s="853"/>
      <c r="F156" s="853"/>
      <c r="G156" s="853"/>
      <c r="H156" s="853"/>
      <c r="I156" s="267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853" t="s">
        <v>262</v>
      </c>
      <c r="C163" s="853"/>
      <c r="D163" s="853"/>
      <c r="E163" s="853"/>
      <c r="F163" s="853"/>
      <c r="G163" s="853"/>
      <c r="H163" s="853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857" t="s">
        <v>95</v>
      </c>
      <c r="C169" s="857"/>
      <c r="D169" s="857"/>
      <c r="E169" s="857"/>
      <c r="F169" s="857"/>
      <c r="G169" s="857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98:H98"/>
    <mergeCell ref="B110:H110"/>
    <mergeCell ref="B118:H118"/>
    <mergeCell ref="K96:L96"/>
    <mergeCell ref="K97:N97"/>
    <mergeCell ref="J118:M118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33:P33"/>
    <mergeCell ref="L34:P34"/>
    <mergeCell ref="L35:P35"/>
    <mergeCell ref="L36:P36"/>
    <mergeCell ref="L37:P37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86" t="s">
        <v>86</v>
      </c>
      <c r="B1" s="786"/>
      <c r="C1" s="786"/>
      <c r="D1" s="786"/>
      <c r="E1" s="786"/>
      <c r="F1" s="786"/>
      <c r="G1" s="786"/>
      <c r="H1" s="786"/>
      <c r="I1" s="786"/>
      <c r="J1" s="786"/>
      <c r="K1" s="786"/>
      <c r="L1" s="786"/>
      <c r="M1" s="786"/>
      <c r="N1" s="786"/>
      <c r="O1" s="786"/>
      <c r="P1" s="786"/>
      <c r="Q1" s="786"/>
      <c r="R1" s="786"/>
      <c r="S1" s="786"/>
      <c r="T1" s="786"/>
      <c r="U1" s="786"/>
      <c r="V1" s="786"/>
      <c r="W1" s="786"/>
      <c r="X1" s="786"/>
      <c r="Y1" s="786"/>
      <c r="Z1" s="786"/>
      <c r="AA1" s="786"/>
      <c r="AB1" s="786"/>
      <c r="AC1" s="786"/>
      <c r="AD1" s="786"/>
      <c r="AE1" s="786"/>
      <c r="AF1" s="786"/>
      <c r="AG1" s="786"/>
      <c r="AH1" s="786"/>
      <c r="AI1" s="786"/>
      <c r="AJ1" s="786"/>
      <c r="AK1" s="786"/>
      <c r="AL1" s="786"/>
      <c r="AM1" s="786"/>
      <c r="AN1" s="786"/>
      <c r="AO1" s="786"/>
      <c r="AP1" s="786"/>
      <c r="AQ1" s="786"/>
      <c r="AR1" s="786"/>
      <c r="AS1" s="786"/>
      <c r="AT1" s="786"/>
      <c r="AU1" s="786"/>
      <c r="AV1" s="786"/>
      <c r="AW1" s="786"/>
      <c r="AX1" s="786"/>
      <c r="AY1" s="786"/>
      <c r="AZ1" s="786"/>
      <c r="BA1" s="786"/>
      <c r="BB1" s="786"/>
      <c r="BC1" s="786"/>
      <c r="BD1" s="786"/>
      <c r="BE1" s="786"/>
      <c r="BF1" s="786"/>
      <c r="BG1" s="786"/>
      <c r="BH1" s="786"/>
      <c r="BI1" s="786"/>
      <c r="BJ1" s="786"/>
      <c r="BK1" s="786"/>
      <c r="BL1" s="786"/>
      <c r="BM1" s="786"/>
      <c r="BN1" s="786"/>
      <c r="BO1" s="786"/>
      <c r="BP1" s="786"/>
      <c r="BQ1" s="786"/>
      <c r="BR1" s="786"/>
      <c r="BS1" s="786"/>
      <c r="BT1" s="786"/>
      <c r="BU1" s="786"/>
      <c r="BV1" s="786"/>
      <c r="BW1" s="786"/>
      <c r="BX1" s="786"/>
      <c r="BY1" s="786"/>
      <c r="BZ1" s="786"/>
      <c r="CA1" s="786"/>
      <c r="CB1" s="786"/>
      <c r="CC1" s="786"/>
      <c r="CD1" s="786"/>
      <c r="CE1" s="786"/>
      <c r="CF1" s="786"/>
      <c r="CG1" s="786"/>
      <c r="CH1" s="786"/>
      <c r="CI1" s="786"/>
      <c r="CJ1" s="786"/>
      <c r="CK1" s="786"/>
      <c r="CL1" s="786"/>
      <c r="CM1" s="786"/>
      <c r="CN1" s="786"/>
      <c r="CO1" s="786"/>
      <c r="CP1" s="786"/>
      <c r="CQ1" s="786"/>
      <c r="CR1" s="786"/>
      <c r="CS1" s="786"/>
      <c r="CT1" s="786"/>
      <c r="CU1" s="786"/>
      <c r="CV1" s="786"/>
      <c r="CW1" s="786"/>
      <c r="CX1" s="786"/>
      <c r="CY1" s="786"/>
      <c r="CZ1" s="786"/>
      <c r="DA1" s="786"/>
      <c r="DB1" s="786"/>
      <c r="DC1" s="786"/>
      <c r="DD1" s="786"/>
      <c r="DE1" s="786"/>
      <c r="DF1" s="786"/>
      <c r="DG1" s="786"/>
      <c r="DH1" s="786"/>
      <c r="DI1" s="786"/>
      <c r="DJ1" s="786"/>
      <c r="DK1" s="786"/>
      <c r="DL1" s="786"/>
      <c r="DM1" s="786"/>
      <c r="DN1" s="786"/>
      <c r="DO1" s="786"/>
    </row>
    <row r="2" spans="1:236" x14ac:dyDescent="0.25">
      <c r="A2" s="786"/>
      <c r="B2" s="786"/>
      <c r="C2" s="786"/>
      <c r="D2" s="786"/>
      <c r="E2" s="786"/>
      <c r="F2" s="786"/>
      <c r="G2" s="786"/>
      <c r="H2" s="786"/>
      <c r="I2" s="786"/>
      <c r="J2" s="786"/>
      <c r="K2" s="786"/>
      <c r="L2" s="786"/>
      <c r="M2" s="786"/>
      <c r="N2" s="786"/>
      <c r="O2" s="786"/>
      <c r="P2" s="786"/>
      <c r="Q2" s="786"/>
      <c r="R2" s="786"/>
      <c r="S2" s="786"/>
      <c r="T2" s="786"/>
      <c r="U2" s="786"/>
      <c r="V2" s="786"/>
      <c r="W2" s="786"/>
      <c r="X2" s="786"/>
      <c r="Y2" s="786"/>
      <c r="Z2" s="786"/>
      <c r="AA2" s="786"/>
      <c r="AB2" s="786"/>
      <c r="AC2" s="786"/>
      <c r="AD2" s="786"/>
      <c r="AE2" s="786"/>
      <c r="AF2" s="786"/>
      <c r="AG2" s="786"/>
      <c r="AH2" s="786"/>
      <c r="AI2" s="786"/>
      <c r="AJ2" s="786"/>
      <c r="AK2" s="786"/>
      <c r="AL2" s="786"/>
      <c r="AM2" s="786"/>
      <c r="AN2" s="786"/>
      <c r="AO2" s="786"/>
      <c r="AP2" s="786"/>
      <c r="AQ2" s="786"/>
      <c r="AR2" s="786"/>
      <c r="AS2" s="786"/>
      <c r="AT2" s="786"/>
      <c r="AU2" s="786"/>
      <c r="AV2" s="786"/>
      <c r="AW2" s="786"/>
      <c r="AX2" s="786"/>
      <c r="AY2" s="786"/>
      <c r="AZ2" s="786"/>
      <c r="BA2" s="786"/>
      <c r="BB2" s="786"/>
      <c r="BC2" s="786"/>
      <c r="BD2" s="786"/>
      <c r="BE2" s="786"/>
      <c r="BF2" s="786"/>
      <c r="BG2" s="786"/>
      <c r="BH2" s="786"/>
      <c r="BI2" s="786"/>
      <c r="BJ2" s="786"/>
      <c r="BK2" s="786"/>
      <c r="BL2" s="786"/>
      <c r="BM2" s="786"/>
      <c r="BN2" s="786"/>
      <c r="BO2" s="786"/>
      <c r="BP2" s="786"/>
      <c r="BQ2" s="786"/>
      <c r="BR2" s="786"/>
      <c r="BS2" s="786"/>
      <c r="BT2" s="786"/>
      <c r="BU2" s="786"/>
      <c r="BV2" s="786"/>
      <c r="BW2" s="786"/>
      <c r="BX2" s="786"/>
      <c r="BY2" s="786"/>
      <c r="BZ2" s="786"/>
      <c r="CA2" s="786"/>
      <c r="CB2" s="786"/>
      <c r="CC2" s="786"/>
      <c r="CD2" s="786"/>
      <c r="CE2" s="786"/>
      <c r="CF2" s="786"/>
      <c r="CG2" s="786"/>
      <c r="CH2" s="786"/>
      <c r="CI2" s="786"/>
      <c r="CJ2" s="786"/>
      <c r="CK2" s="786"/>
      <c r="CL2" s="786"/>
      <c r="CM2" s="786"/>
      <c r="CN2" s="786"/>
      <c r="CO2" s="786"/>
      <c r="CP2" s="786"/>
      <c r="CQ2" s="786"/>
      <c r="CR2" s="786"/>
      <c r="CS2" s="786"/>
      <c r="CT2" s="786"/>
      <c r="CU2" s="786"/>
      <c r="CV2" s="786"/>
      <c r="CW2" s="786"/>
      <c r="CX2" s="786"/>
      <c r="CY2" s="786"/>
      <c r="CZ2" s="786"/>
      <c r="DA2" s="786"/>
      <c r="DB2" s="786"/>
      <c r="DC2" s="786"/>
      <c r="DD2" s="786"/>
      <c r="DE2" s="786"/>
      <c r="DF2" s="786"/>
      <c r="DG2" s="786"/>
      <c r="DH2" s="786"/>
      <c r="DI2" s="786"/>
      <c r="DJ2" s="786"/>
      <c r="DK2" s="786"/>
      <c r="DL2" s="786"/>
      <c r="DM2" s="786"/>
      <c r="DN2" s="786"/>
      <c r="DO2" s="786"/>
    </row>
    <row r="3" spans="1:236" x14ac:dyDescent="0.25">
      <c r="A3" s="786"/>
      <c r="B3" s="786"/>
      <c r="C3" s="786"/>
      <c r="D3" s="786"/>
      <c r="E3" s="786"/>
      <c r="F3" s="786"/>
      <c r="G3" s="786"/>
      <c r="H3" s="786"/>
      <c r="I3" s="786"/>
      <c r="J3" s="786"/>
      <c r="K3" s="786"/>
      <c r="L3" s="786"/>
      <c r="M3" s="786"/>
      <c r="N3" s="786"/>
      <c r="O3" s="786"/>
      <c r="P3" s="786"/>
      <c r="Q3" s="786"/>
      <c r="R3" s="786"/>
      <c r="S3" s="786"/>
      <c r="T3" s="786"/>
      <c r="U3" s="786"/>
      <c r="V3" s="786"/>
      <c r="W3" s="786"/>
      <c r="X3" s="786"/>
      <c r="Y3" s="786"/>
      <c r="Z3" s="786"/>
      <c r="AA3" s="786"/>
      <c r="AB3" s="786"/>
      <c r="AC3" s="786"/>
      <c r="AD3" s="786"/>
      <c r="AE3" s="786"/>
      <c r="AF3" s="786"/>
      <c r="AG3" s="786"/>
      <c r="AH3" s="786"/>
      <c r="AI3" s="786"/>
      <c r="AJ3" s="786"/>
      <c r="AK3" s="786"/>
      <c r="AL3" s="786"/>
      <c r="AM3" s="786"/>
      <c r="AN3" s="786"/>
      <c r="AO3" s="786"/>
      <c r="AP3" s="786"/>
      <c r="AQ3" s="786"/>
      <c r="AR3" s="786"/>
      <c r="AS3" s="786"/>
      <c r="AT3" s="786"/>
      <c r="AU3" s="786"/>
      <c r="AV3" s="786"/>
      <c r="AW3" s="786"/>
      <c r="AX3" s="786"/>
      <c r="AY3" s="786"/>
      <c r="AZ3" s="786"/>
      <c r="BA3" s="786"/>
      <c r="BB3" s="786"/>
      <c r="BC3" s="786"/>
      <c r="BD3" s="786"/>
      <c r="BE3" s="786"/>
      <c r="BF3" s="786"/>
      <c r="BG3" s="786"/>
      <c r="BH3" s="786"/>
      <c r="BI3" s="786"/>
      <c r="BJ3" s="786"/>
      <c r="BK3" s="786"/>
      <c r="BL3" s="786"/>
      <c r="BM3" s="786"/>
      <c r="BN3" s="786"/>
      <c r="BO3" s="786"/>
      <c r="BP3" s="786"/>
      <c r="BQ3" s="786"/>
      <c r="BR3" s="786"/>
      <c r="BS3" s="786"/>
      <c r="BT3" s="786"/>
      <c r="BU3" s="786"/>
      <c r="BV3" s="786"/>
      <c r="BW3" s="786"/>
      <c r="BX3" s="786"/>
      <c r="BY3" s="786"/>
      <c r="BZ3" s="786"/>
      <c r="CA3" s="786"/>
      <c r="CB3" s="786"/>
      <c r="CC3" s="786"/>
      <c r="CD3" s="786"/>
      <c r="CE3" s="786"/>
      <c r="CF3" s="786"/>
      <c r="CG3" s="786"/>
      <c r="CH3" s="786"/>
      <c r="CI3" s="786"/>
      <c r="CJ3" s="786"/>
      <c r="CK3" s="786"/>
      <c r="CL3" s="786"/>
      <c r="CM3" s="786"/>
      <c r="CN3" s="786"/>
      <c r="CO3" s="786"/>
      <c r="CP3" s="786"/>
      <c r="CQ3" s="786"/>
      <c r="CR3" s="786"/>
      <c r="CS3" s="786"/>
      <c r="CT3" s="786"/>
      <c r="CU3" s="786"/>
      <c r="CV3" s="786"/>
      <c r="CW3" s="786"/>
      <c r="CX3" s="786"/>
      <c r="CY3" s="786"/>
      <c r="CZ3" s="786"/>
      <c r="DA3" s="786"/>
      <c r="DB3" s="786"/>
      <c r="DC3" s="786"/>
      <c r="DD3" s="786"/>
      <c r="DE3" s="786"/>
      <c r="DF3" s="786"/>
      <c r="DG3" s="786"/>
      <c r="DH3" s="786"/>
      <c r="DI3" s="786"/>
      <c r="DJ3" s="786"/>
      <c r="DK3" s="786"/>
      <c r="DL3" s="786"/>
      <c r="DM3" s="786"/>
      <c r="DN3" s="786"/>
      <c r="DO3" s="786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625"/>
      <c r="D5" s="625"/>
      <c r="E5" s="625"/>
      <c r="F5" s="625"/>
      <c r="G5" s="625"/>
      <c r="H5" s="625"/>
      <c r="I5" s="5"/>
      <c r="J5" s="7"/>
      <c r="K5" s="9"/>
      <c r="L5" s="9"/>
      <c r="M5" s="9"/>
      <c r="N5" s="9"/>
      <c r="O5" s="862"/>
      <c r="P5" s="862"/>
      <c r="Q5" s="862"/>
      <c r="R5" s="862"/>
      <c r="S5" s="862"/>
      <c r="T5" s="862"/>
      <c r="U5" s="862"/>
      <c r="V5" s="7"/>
      <c r="W5" s="9"/>
      <c r="X5" s="9"/>
      <c r="Y5" s="9"/>
      <c r="AA5" s="861"/>
      <c r="AB5" s="862"/>
      <c r="AC5" s="862"/>
      <c r="AD5" s="862"/>
      <c r="AE5" s="862"/>
      <c r="AF5" s="862"/>
      <c r="AG5" s="862"/>
      <c r="AH5" s="7"/>
      <c r="AI5" s="7"/>
      <c r="AJ5" s="7"/>
      <c r="AL5" s="861"/>
      <c r="AM5" s="862"/>
      <c r="AN5" s="862"/>
      <c r="AO5" s="862"/>
      <c r="AP5" s="862"/>
      <c r="AQ5" s="862"/>
      <c r="AR5" s="862"/>
      <c r="AS5" s="7"/>
      <c r="AZ5" s="861"/>
      <c r="BA5" s="862"/>
      <c r="BB5" s="862"/>
      <c r="BC5" s="862"/>
      <c r="BD5" s="862"/>
      <c r="BE5" s="862"/>
      <c r="BF5" s="862"/>
      <c r="BG5" s="7"/>
      <c r="BL5" s="861"/>
      <c r="BM5" s="862"/>
      <c r="BN5" s="862"/>
      <c r="BO5" s="862"/>
      <c r="BP5" s="862"/>
      <c r="BQ5" s="862"/>
      <c r="BR5" s="862"/>
      <c r="BS5" s="7"/>
      <c r="CE5" s="861"/>
      <c r="CF5" s="862"/>
      <c r="CG5" s="862"/>
      <c r="CH5" s="862"/>
      <c r="CI5" s="862"/>
      <c r="CJ5" s="862"/>
      <c r="CK5" s="862"/>
      <c r="CL5" s="7"/>
      <c r="CW5" s="861"/>
      <c r="CX5" s="862"/>
      <c r="CY5" s="862"/>
      <c r="CZ5" s="862"/>
      <c r="DA5" s="862"/>
      <c r="DB5" s="862"/>
      <c r="DC5" s="862"/>
      <c r="DQ5" s="861"/>
      <c r="DR5" s="862"/>
      <c r="DS5" s="862"/>
      <c r="DT5" s="862"/>
      <c r="DU5" s="862"/>
      <c r="DV5" s="862"/>
      <c r="DW5" s="862"/>
      <c r="EK5" s="861"/>
      <c r="EL5" s="862"/>
      <c r="EM5" s="862"/>
      <c r="EN5" s="862"/>
      <c r="EO5" s="862"/>
      <c r="EP5" s="862"/>
      <c r="EQ5" s="862"/>
      <c r="FP5" s="861"/>
      <c r="FQ5" s="862"/>
      <c r="FR5" s="862"/>
      <c r="FS5" s="862"/>
      <c r="FT5" s="862"/>
      <c r="FU5" s="862"/>
      <c r="FV5" s="862"/>
      <c r="GM5" s="861"/>
      <c r="GN5" s="862"/>
      <c r="GO5" s="862"/>
      <c r="GP5" s="862"/>
      <c r="GQ5" s="862"/>
      <c r="GR5" s="862"/>
      <c r="GS5" s="862"/>
      <c r="HH5" s="861"/>
      <c r="HI5" s="862"/>
      <c r="HJ5" s="862"/>
      <c r="HK5" s="862"/>
      <c r="HL5" s="862"/>
      <c r="HM5" s="862"/>
      <c r="HN5" s="862"/>
      <c r="HS5" s="861"/>
      <c r="HT5" s="862"/>
      <c r="HU5" s="862"/>
      <c r="HV5" s="862"/>
      <c r="HW5" s="862"/>
      <c r="HX5" s="862"/>
      <c r="HY5" s="862"/>
    </row>
    <row r="6" spans="1:236" ht="14.45" customHeight="1" x14ac:dyDescent="0.25">
      <c r="A6" s="58"/>
      <c r="B6" s="7"/>
      <c r="C6" s="625"/>
      <c r="D6" s="625"/>
      <c r="E6" s="625"/>
      <c r="F6" s="625"/>
      <c r="G6" s="625"/>
      <c r="H6" s="625"/>
      <c r="I6" s="5"/>
      <c r="J6" s="7"/>
      <c r="K6" s="9"/>
      <c r="L6" s="9"/>
      <c r="M6" s="9"/>
      <c r="N6" s="9"/>
      <c r="O6" s="862"/>
      <c r="P6" s="862"/>
      <c r="Q6" s="862"/>
      <c r="R6" s="862"/>
      <c r="S6" s="862"/>
      <c r="T6" s="862"/>
      <c r="U6" s="862"/>
      <c r="V6" s="7"/>
      <c r="W6" s="9"/>
      <c r="X6" s="9"/>
      <c r="Y6" s="9"/>
      <c r="AA6" s="862"/>
      <c r="AB6" s="862"/>
      <c r="AC6" s="862"/>
      <c r="AD6" s="862"/>
      <c r="AE6" s="862"/>
      <c r="AF6" s="862"/>
      <c r="AG6" s="862"/>
      <c r="AH6" s="7"/>
      <c r="AI6" s="7"/>
      <c r="AJ6" s="7"/>
      <c r="AL6" s="862"/>
      <c r="AM6" s="862"/>
      <c r="AN6" s="862"/>
      <c r="AO6" s="862"/>
      <c r="AP6" s="862"/>
      <c r="AQ6" s="862"/>
      <c r="AR6" s="862"/>
      <c r="AS6" s="7"/>
      <c r="AZ6" s="862"/>
      <c r="BA6" s="862"/>
      <c r="BB6" s="862"/>
      <c r="BC6" s="862"/>
      <c r="BD6" s="862"/>
      <c r="BE6" s="862"/>
      <c r="BF6" s="862"/>
      <c r="BG6" s="7"/>
      <c r="BL6" s="862"/>
      <c r="BM6" s="862"/>
      <c r="BN6" s="862"/>
      <c r="BO6" s="862"/>
      <c r="BP6" s="862"/>
      <c r="BQ6" s="862"/>
      <c r="BR6" s="862"/>
      <c r="BS6" s="7"/>
      <c r="CE6" s="862"/>
      <c r="CF6" s="862"/>
      <c r="CG6" s="862"/>
      <c r="CH6" s="862"/>
      <c r="CI6" s="862"/>
      <c r="CJ6" s="862"/>
      <c r="CK6" s="862"/>
      <c r="CL6" s="7"/>
      <c r="CW6" s="862"/>
      <c r="CX6" s="862"/>
      <c r="CY6" s="862"/>
      <c r="CZ6" s="862"/>
      <c r="DA6" s="862"/>
      <c r="DB6" s="862"/>
      <c r="DC6" s="862"/>
      <c r="DQ6" s="862"/>
      <c r="DR6" s="862"/>
      <c r="DS6" s="862"/>
      <c r="DT6" s="862"/>
      <c r="DU6" s="862"/>
      <c r="DV6" s="862"/>
      <c r="DW6" s="862"/>
      <c r="EK6" s="862"/>
      <c r="EL6" s="862"/>
      <c r="EM6" s="862"/>
      <c r="EN6" s="862"/>
      <c r="EO6" s="862"/>
      <c r="EP6" s="862"/>
      <c r="EQ6" s="862"/>
      <c r="FP6" s="862"/>
      <c r="FQ6" s="862"/>
      <c r="FR6" s="862"/>
      <c r="FS6" s="862"/>
      <c r="FT6" s="862"/>
      <c r="FU6" s="862"/>
      <c r="FV6" s="862"/>
      <c r="GM6" s="862"/>
      <c r="GN6" s="862"/>
      <c r="GO6" s="862"/>
      <c r="GP6" s="862"/>
      <c r="GQ6" s="862"/>
      <c r="GR6" s="862"/>
      <c r="GS6" s="862"/>
      <c r="HH6" s="862"/>
      <c r="HI6" s="862"/>
      <c r="HJ6" s="862"/>
      <c r="HK6" s="862"/>
      <c r="HL6" s="862"/>
      <c r="HM6" s="862"/>
      <c r="HN6" s="862"/>
      <c r="HS6" s="862"/>
      <c r="HT6" s="862"/>
      <c r="HU6" s="862"/>
      <c r="HV6" s="862"/>
      <c r="HW6" s="862"/>
      <c r="HX6" s="862"/>
      <c r="HY6" s="862"/>
    </row>
    <row r="7" spans="1:236" ht="14.45" customHeight="1" x14ac:dyDescent="0.25">
      <c r="A7" s="58"/>
      <c r="B7" s="10"/>
      <c r="C7" s="748" t="s">
        <v>2</v>
      </c>
      <c r="D7" s="748"/>
      <c r="E7" s="748"/>
      <c r="F7" s="748"/>
      <c r="G7" s="748"/>
      <c r="H7" s="245" t="s">
        <v>3</v>
      </c>
      <c r="I7" s="244">
        <v>44782</v>
      </c>
      <c r="J7" s="246">
        <v>44800</v>
      </c>
      <c r="K7" s="241"/>
      <c r="L7" s="18" t="s">
        <v>1</v>
      </c>
      <c r="M7" s="18" t="s">
        <v>72</v>
      </c>
      <c r="N7" s="17"/>
      <c r="R7" s="661"/>
      <c r="S7" s="661"/>
      <c r="T7" s="661"/>
      <c r="U7" s="10"/>
      <c r="V7" s="17"/>
      <c r="W7" s="17"/>
      <c r="X7" s="17"/>
      <c r="Y7" s="17"/>
      <c r="Z7" s="17"/>
      <c r="AA7" s="860"/>
      <c r="AB7" s="860"/>
      <c r="AC7" s="860"/>
      <c r="AD7" s="860"/>
      <c r="AE7" s="860"/>
      <c r="AF7" s="860"/>
      <c r="AG7" s="10"/>
      <c r="AH7" s="17"/>
      <c r="AI7" s="17"/>
      <c r="AJ7" s="17"/>
      <c r="AL7" s="860"/>
      <c r="AM7" s="860"/>
      <c r="AN7" s="860"/>
      <c r="AO7" s="860"/>
      <c r="AP7" s="860"/>
      <c r="AQ7" s="860"/>
      <c r="AR7" s="10"/>
      <c r="AS7" s="17"/>
      <c r="AT7" s="17"/>
      <c r="AU7" s="17"/>
      <c r="AV7" s="17"/>
      <c r="AW7" s="17"/>
      <c r="AX7" s="17"/>
      <c r="AY7" s="17"/>
      <c r="AZ7" s="860"/>
      <c r="BA7" s="860"/>
      <c r="BB7" s="860"/>
      <c r="BC7" s="860"/>
      <c r="BD7" s="860"/>
      <c r="BE7" s="860"/>
      <c r="BF7" s="10"/>
      <c r="BG7" s="17"/>
      <c r="BH7" s="17"/>
      <c r="BI7" s="17"/>
      <c r="BJ7" s="17"/>
      <c r="BK7" s="17"/>
      <c r="BL7" s="860"/>
      <c r="BM7" s="860"/>
      <c r="BN7" s="860"/>
      <c r="BO7" s="860"/>
      <c r="BP7" s="860"/>
      <c r="BQ7" s="860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60"/>
      <c r="CF7" s="860"/>
      <c r="CG7" s="860"/>
      <c r="CH7" s="860"/>
      <c r="CI7" s="860"/>
      <c r="CJ7" s="860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60"/>
      <c r="CX7" s="860"/>
      <c r="CY7" s="860"/>
      <c r="CZ7" s="860"/>
      <c r="DA7" s="860"/>
      <c r="DB7" s="860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60"/>
      <c r="DR7" s="860"/>
      <c r="DS7" s="860"/>
      <c r="DT7" s="860"/>
      <c r="DU7" s="860"/>
      <c r="DV7" s="860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60"/>
      <c r="EL7" s="860"/>
      <c r="EM7" s="860"/>
      <c r="EN7" s="860"/>
      <c r="EO7" s="860"/>
      <c r="EP7" s="860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60"/>
      <c r="FQ7" s="860"/>
      <c r="FR7" s="860"/>
      <c r="FS7" s="860"/>
      <c r="FT7" s="860"/>
      <c r="FU7" s="860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60"/>
      <c r="GN7" s="860"/>
      <c r="GO7" s="860"/>
      <c r="GP7" s="860"/>
      <c r="GQ7" s="860"/>
      <c r="GR7" s="860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60"/>
      <c r="HI7" s="860"/>
      <c r="HJ7" s="860"/>
      <c r="HK7" s="860"/>
      <c r="HL7" s="860"/>
      <c r="HM7" s="860"/>
      <c r="HN7" s="10"/>
      <c r="HO7" s="17"/>
      <c r="HP7" s="17"/>
      <c r="HQ7" s="17"/>
      <c r="HS7" s="860"/>
      <c r="HT7" s="860"/>
      <c r="HU7" s="860"/>
      <c r="HV7" s="860"/>
      <c r="HW7" s="860"/>
      <c r="HX7" s="860"/>
      <c r="HY7" s="10"/>
      <c r="HZ7" s="17"/>
      <c r="IA7" s="17"/>
      <c r="IB7" s="17"/>
    </row>
    <row r="8" spans="1:236" ht="14.45" customHeight="1" x14ac:dyDescent="0.25">
      <c r="A8" s="58"/>
      <c r="B8" s="12"/>
      <c r="C8" s="863" t="s">
        <v>170</v>
      </c>
      <c r="D8" s="863"/>
      <c r="E8" s="863"/>
      <c r="F8" s="863"/>
      <c r="G8" s="863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661"/>
      <c r="S8" s="661"/>
      <c r="T8" s="661"/>
      <c r="U8" s="12"/>
      <c r="V8" s="12"/>
      <c r="W8" s="12"/>
      <c r="X8" s="12"/>
      <c r="Y8" s="12"/>
      <c r="Z8" s="6"/>
      <c r="AA8" s="660"/>
      <c r="AB8" s="660"/>
      <c r="AC8" s="660"/>
      <c r="AD8" s="660"/>
      <c r="AE8" s="660"/>
      <c r="AF8" s="10"/>
      <c r="AG8" s="12"/>
      <c r="AH8" s="12"/>
      <c r="AI8" s="12"/>
      <c r="AJ8" s="12"/>
      <c r="AL8" s="660"/>
      <c r="AM8" s="660"/>
      <c r="AN8" s="660"/>
      <c r="AO8" s="660"/>
      <c r="AP8" s="660"/>
      <c r="AQ8" s="660"/>
      <c r="AR8" s="12"/>
      <c r="AS8" s="12"/>
      <c r="AT8" s="12"/>
      <c r="AU8" s="12"/>
      <c r="AV8" s="12"/>
      <c r="AW8" s="12"/>
      <c r="AX8" s="12"/>
      <c r="AY8" s="12"/>
      <c r="AZ8" s="660"/>
      <c r="BA8" s="660"/>
      <c r="BB8" s="660"/>
      <c r="BC8" s="660"/>
      <c r="BD8" s="660"/>
      <c r="BE8" s="660"/>
      <c r="BF8" s="12"/>
      <c r="BG8" s="12"/>
      <c r="BH8" s="12"/>
      <c r="BI8" s="12"/>
      <c r="BJ8" s="12"/>
      <c r="BK8" s="12"/>
      <c r="BL8" s="660"/>
      <c r="BM8" s="660"/>
      <c r="BN8" s="660"/>
      <c r="BO8" s="660"/>
      <c r="BP8" s="660"/>
      <c r="BQ8" s="660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60"/>
      <c r="CF8" s="660"/>
      <c r="CG8" s="660"/>
      <c r="CH8" s="660"/>
      <c r="CI8" s="660"/>
      <c r="CJ8" s="660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60"/>
      <c r="CX8" s="660"/>
      <c r="CY8" s="660"/>
      <c r="CZ8" s="660"/>
      <c r="DA8" s="660"/>
      <c r="DB8" s="660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60"/>
      <c r="DR8" s="660"/>
      <c r="DS8" s="660"/>
      <c r="DT8" s="660"/>
      <c r="DU8" s="660"/>
      <c r="DV8" s="660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60"/>
      <c r="EL8" s="660"/>
      <c r="EM8" s="660"/>
      <c r="EN8" s="660"/>
      <c r="EO8" s="660"/>
      <c r="EP8" s="660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60"/>
      <c r="FQ8" s="660"/>
      <c r="FR8" s="660"/>
      <c r="FS8" s="660"/>
      <c r="FT8" s="660"/>
      <c r="FU8" s="660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60"/>
      <c r="GN8" s="660"/>
      <c r="GO8" s="660"/>
      <c r="GP8" s="660"/>
      <c r="GQ8" s="660"/>
      <c r="GR8" s="660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60"/>
      <c r="HI8" s="660"/>
      <c r="HJ8" s="660"/>
      <c r="HK8" s="660"/>
      <c r="HL8" s="660"/>
      <c r="HM8" s="660"/>
      <c r="HN8" s="12"/>
      <c r="HO8" s="12"/>
      <c r="HP8" s="12"/>
      <c r="HQ8" s="12"/>
      <c r="HS8" s="660"/>
      <c r="HT8" s="660"/>
      <c r="HU8" s="660"/>
      <c r="HV8" s="660"/>
      <c r="HW8" s="660"/>
      <c r="HX8" s="660"/>
      <c r="HY8" s="12"/>
      <c r="HZ8" s="12"/>
      <c r="IA8" s="12"/>
      <c r="IB8" s="12"/>
    </row>
    <row r="9" spans="1:236" ht="14.45" customHeight="1" x14ac:dyDescent="0.25">
      <c r="A9" s="58"/>
      <c r="B9" s="12"/>
      <c r="C9" s="863" t="s">
        <v>171</v>
      </c>
      <c r="D9" s="863"/>
      <c r="E9" s="863"/>
      <c r="F9" s="863"/>
      <c r="G9" s="863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61"/>
      <c r="S9" s="661"/>
      <c r="T9" s="661"/>
      <c r="U9" s="12"/>
      <c r="V9" s="12"/>
      <c r="W9" s="12"/>
      <c r="X9" s="12"/>
      <c r="Y9" s="12"/>
      <c r="Z9" s="6"/>
      <c r="AA9" s="660"/>
      <c r="AB9" s="660"/>
      <c r="AC9" s="660"/>
      <c r="AD9" s="660"/>
      <c r="AE9" s="660"/>
      <c r="AF9" s="660"/>
      <c r="AG9" s="12"/>
      <c r="AH9" s="12"/>
      <c r="AI9" s="12"/>
      <c r="AJ9" s="12"/>
      <c r="AL9" s="660"/>
      <c r="AM9" s="660"/>
      <c r="AN9" s="660"/>
      <c r="AO9" s="660"/>
      <c r="AP9" s="660"/>
      <c r="AQ9" s="660"/>
      <c r="AR9" s="12"/>
      <c r="AS9" s="12"/>
      <c r="AT9" s="12"/>
      <c r="AU9" s="12"/>
      <c r="AV9" s="12"/>
      <c r="AW9" s="12"/>
      <c r="AX9" s="12"/>
      <c r="AY9" s="12"/>
      <c r="AZ9" s="660"/>
      <c r="BA9" s="660"/>
      <c r="BB9" s="660"/>
      <c r="BC9" s="660"/>
      <c r="BD9" s="660"/>
      <c r="BE9" s="660"/>
      <c r="BF9" s="12"/>
      <c r="BG9" s="12"/>
      <c r="BH9" s="12"/>
      <c r="BI9" s="12"/>
      <c r="BJ9" s="12"/>
      <c r="BK9" s="12"/>
      <c r="BL9" s="660"/>
      <c r="BM9" s="660"/>
      <c r="BN9" s="660"/>
      <c r="BO9" s="660"/>
      <c r="BP9" s="660"/>
      <c r="BQ9" s="660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60"/>
      <c r="CF9" s="660"/>
      <c r="CG9" s="660"/>
      <c r="CH9" s="660"/>
      <c r="CI9" s="660"/>
      <c r="CJ9" s="660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60"/>
      <c r="CX9" s="660"/>
      <c r="CY9" s="660"/>
      <c r="CZ9" s="660"/>
      <c r="DA9" s="660"/>
      <c r="DB9" s="660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60"/>
      <c r="DR9" s="660"/>
      <c r="DS9" s="660"/>
      <c r="DT9" s="660"/>
      <c r="DU9" s="660"/>
      <c r="DV9" s="660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60"/>
      <c r="EL9" s="660"/>
      <c r="EM9" s="660"/>
      <c r="EN9" s="660"/>
      <c r="EO9" s="660"/>
      <c r="EP9" s="660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60"/>
      <c r="FQ9" s="660"/>
      <c r="FR9" s="660"/>
      <c r="FS9" s="660"/>
      <c r="FT9" s="660"/>
      <c r="FU9" s="660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60"/>
      <c r="GN9" s="660"/>
      <c r="GO9" s="660"/>
      <c r="GP9" s="660"/>
      <c r="GQ9" s="660"/>
      <c r="GR9" s="660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60"/>
      <c r="HI9" s="660"/>
      <c r="HJ9" s="660"/>
      <c r="HK9" s="660"/>
      <c r="HL9" s="660"/>
      <c r="HM9" s="660"/>
      <c r="HN9" s="12"/>
      <c r="HO9" s="12"/>
      <c r="HP9" s="12"/>
      <c r="HQ9" s="12"/>
      <c r="HS9" s="660"/>
      <c r="HT9" s="660"/>
      <c r="HU9" s="660"/>
      <c r="HV9" s="660"/>
      <c r="HW9" s="660"/>
      <c r="HX9" s="660"/>
      <c r="HY9" s="12"/>
      <c r="HZ9" s="12"/>
      <c r="IA9" s="12"/>
      <c r="IB9" s="12"/>
    </row>
    <row r="10" spans="1:236" ht="14.45" customHeight="1" x14ac:dyDescent="0.25">
      <c r="A10" s="58"/>
      <c r="B10" s="12"/>
      <c r="C10" s="863" t="s">
        <v>173</v>
      </c>
      <c r="D10" s="863"/>
      <c r="E10" s="863"/>
      <c r="F10" s="863"/>
      <c r="G10" s="863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61"/>
      <c r="S10" s="661"/>
      <c r="T10" s="661"/>
      <c r="U10" s="12"/>
      <c r="V10" s="12"/>
      <c r="W10" s="12"/>
      <c r="X10" s="12"/>
      <c r="Y10" s="12"/>
      <c r="Z10" s="6"/>
      <c r="AA10" s="660"/>
      <c r="AB10" s="660"/>
      <c r="AC10" s="660"/>
      <c r="AD10" s="660"/>
      <c r="AE10" s="660"/>
      <c r="AF10" s="660"/>
      <c r="AG10" s="12"/>
      <c r="AH10" s="12"/>
      <c r="AI10" s="12"/>
      <c r="AJ10" s="12"/>
      <c r="AL10" s="660"/>
      <c r="AM10" s="660"/>
      <c r="AN10" s="660"/>
      <c r="AO10" s="660"/>
      <c r="AP10" s="660"/>
      <c r="AQ10" s="660"/>
      <c r="AR10" s="12"/>
      <c r="AS10" s="12"/>
      <c r="AT10" s="12"/>
      <c r="AU10" s="12"/>
      <c r="AV10" s="12"/>
      <c r="AW10" s="12"/>
      <c r="AX10" s="12"/>
      <c r="AY10" s="12"/>
      <c r="AZ10" s="660"/>
      <c r="BA10" s="660"/>
      <c r="BB10" s="660"/>
      <c r="BC10" s="660"/>
      <c r="BD10" s="660"/>
      <c r="BE10" s="660"/>
      <c r="BF10" s="12"/>
      <c r="BG10" s="12"/>
      <c r="BH10" s="12"/>
      <c r="BI10" s="12"/>
      <c r="BJ10" s="12"/>
      <c r="BK10" s="12"/>
      <c r="BL10" s="660"/>
      <c r="BM10" s="660"/>
      <c r="BN10" s="660"/>
      <c r="BO10" s="660"/>
      <c r="BP10" s="660"/>
      <c r="BQ10" s="660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60"/>
      <c r="CF10" s="660"/>
      <c r="CG10" s="660"/>
      <c r="CH10" s="660"/>
      <c r="CI10" s="660"/>
      <c r="CJ10" s="660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60"/>
      <c r="CX10" s="660"/>
      <c r="CY10" s="660"/>
      <c r="CZ10" s="660"/>
      <c r="DA10" s="660"/>
      <c r="DB10" s="660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60"/>
      <c r="DR10" s="660"/>
      <c r="DS10" s="660"/>
      <c r="DT10" s="660"/>
      <c r="DU10" s="660"/>
      <c r="DV10" s="660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60"/>
      <c r="EL10" s="660"/>
      <c r="EM10" s="660"/>
      <c r="EN10" s="660"/>
      <c r="EO10" s="660"/>
      <c r="EP10" s="660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60"/>
      <c r="FQ10" s="660"/>
      <c r="FR10" s="660"/>
      <c r="FS10" s="660"/>
      <c r="FT10" s="660"/>
      <c r="FU10" s="660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60"/>
      <c r="GN10" s="660"/>
      <c r="GO10" s="660"/>
      <c r="GP10" s="660"/>
      <c r="GQ10" s="660"/>
      <c r="GR10" s="660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60"/>
      <c r="HI10" s="660"/>
      <c r="HJ10" s="660"/>
      <c r="HK10" s="660"/>
      <c r="HL10" s="660"/>
      <c r="HM10" s="660"/>
      <c r="HN10" s="12"/>
      <c r="HO10" s="12"/>
      <c r="HP10" s="12"/>
      <c r="HQ10" s="12"/>
      <c r="HS10" s="660"/>
      <c r="HT10" s="660"/>
      <c r="HU10" s="660"/>
      <c r="HV10" s="660"/>
      <c r="HW10" s="660"/>
      <c r="HX10" s="660"/>
      <c r="HY10" s="12"/>
      <c r="HZ10" s="12"/>
      <c r="IA10" s="12"/>
      <c r="IB10" s="12"/>
    </row>
    <row r="11" spans="1:236" ht="14.45" customHeight="1" x14ac:dyDescent="0.25">
      <c r="A11" s="58"/>
      <c r="B11" s="12"/>
      <c r="C11" s="863" t="s">
        <v>172</v>
      </c>
      <c r="D11" s="863"/>
      <c r="E11" s="863"/>
      <c r="F11" s="863"/>
      <c r="G11" s="863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61"/>
      <c r="S11" s="661"/>
      <c r="T11" s="661"/>
      <c r="U11" s="12"/>
      <c r="V11" s="12"/>
      <c r="W11" s="12"/>
      <c r="X11" s="12"/>
      <c r="Y11" s="12"/>
      <c r="Z11" s="6"/>
      <c r="AA11" s="660"/>
      <c r="AB11" s="660"/>
      <c r="AC11" s="660"/>
      <c r="AD11" s="660"/>
      <c r="AE11" s="660"/>
      <c r="AF11" s="660"/>
      <c r="AG11" s="12"/>
      <c r="AH11" s="12"/>
      <c r="AI11" s="12"/>
      <c r="AJ11" s="12"/>
      <c r="AL11" s="660"/>
      <c r="AM11" s="660"/>
      <c r="AN11" s="660"/>
      <c r="AO11" s="660"/>
      <c r="AP11" s="660"/>
      <c r="AQ11" s="660"/>
      <c r="AR11" s="12"/>
      <c r="AS11" s="12"/>
      <c r="AT11" s="12"/>
      <c r="AU11" s="12"/>
      <c r="AV11" s="12"/>
      <c r="AW11" s="12"/>
      <c r="AX11" s="12"/>
      <c r="AY11" s="12"/>
      <c r="AZ11" s="660"/>
      <c r="BA11" s="660"/>
      <c r="BB11" s="660"/>
      <c r="BC11" s="660"/>
      <c r="BD11" s="660"/>
      <c r="BE11" s="660"/>
      <c r="BF11" s="12"/>
      <c r="BG11" s="12"/>
      <c r="BH11" s="12"/>
      <c r="BI11" s="12"/>
      <c r="BJ11" s="12"/>
      <c r="BK11" s="12"/>
      <c r="BL11" s="660"/>
      <c r="BM11" s="660"/>
      <c r="BN11" s="660"/>
      <c r="BO11" s="660"/>
      <c r="BP11" s="660"/>
      <c r="BQ11" s="660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60"/>
      <c r="CF11" s="660"/>
      <c r="CG11" s="660"/>
      <c r="CH11" s="660"/>
      <c r="CI11" s="660"/>
      <c r="CJ11" s="660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60"/>
      <c r="CX11" s="660"/>
      <c r="CY11" s="660"/>
      <c r="CZ11" s="660"/>
      <c r="DA11" s="660"/>
      <c r="DB11" s="660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60"/>
      <c r="DR11" s="660"/>
      <c r="DS11" s="660"/>
      <c r="DT11" s="660"/>
      <c r="DU11" s="660"/>
      <c r="DV11" s="660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60"/>
      <c r="EL11" s="660"/>
      <c r="EM11" s="660"/>
      <c r="EN11" s="660"/>
      <c r="EO11" s="660"/>
      <c r="EP11" s="660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60"/>
      <c r="FQ11" s="660"/>
      <c r="FR11" s="660"/>
      <c r="FS11" s="660"/>
      <c r="FT11" s="660"/>
      <c r="FU11" s="660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60"/>
      <c r="GN11" s="660"/>
      <c r="GO11" s="660"/>
      <c r="GP11" s="660"/>
      <c r="GQ11" s="660"/>
      <c r="GR11" s="660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60"/>
      <c r="HI11" s="660"/>
      <c r="HJ11" s="660"/>
      <c r="HK11" s="660"/>
      <c r="HL11" s="660"/>
      <c r="HM11" s="660"/>
      <c r="HN11" s="12"/>
      <c r="HO11" s="12"/>
      <c r="HP11" s="12"/>
      <c r="HQ11" s="12"/>
      <c r="HS11" s="660"/>
      <c r="HT11" s="660"/>
      <c r="HU11" s="660"/>
      <c r="HV11" s="660"/>
      <c r="HW11" s="660"/>
      <c r="HX11" s="660"/>
      <c r="HY11" s="12"/>
      <c r="HZ11" s="12"/>
      <c r="IA11" s="12"/>
      <c r="IB11" s="12"/>
    </row>
    <row r="12" spans="1:236" ht="14.45" customHeight="1" x14ac:dyDescent="0.25">
      <c r="A12" s="58"/>
      <c r="B12" s="14"/>
      <c r="C12" s="863" t="s">
        <v>174</v>
      </c>
      <c r="D12" s="863"/>
      <c r="E12" s="863"/>
      <c r="F12" s="863"/>
      <c r="G12" s="863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61"/>
      <c r="S12" s="661"/>
      <c r="T12" s="661"/>
      <c r="U12" s="12"/>
      <c r="V12" s="12"/>
      <c r="W12" s="12"/>
      <c r="X12" s="12"/>
      <c r="Y12" s="12"/>
      <c r="Z12" s="6"/>
      <c r="AA12" s="660"/>
      <c r="AB12" s="660"/>
      <c r="AC12" s="660"/>
      <c r="AD12" s="660"/>
      <c r="AE12" s="660"/>
      <c r="AF12" s="660"/>
      <c r="AG12" s="12"/>
      <c r="AH12" s="12"/>
      <c r="AI12" s="12"/>
      <c r="AJ12" s="12"/>
      <c r="AL12" s="660"/>
      <c r="AM12" s="660"/>
      <c r="AN12" s="660"/>
      <c r="AO12" s="660"/>
      <c r="AP12" s="660"/>
      <c r="AQ12" s="660"/>
      <c r="AR12" s="12"/>
      <c r="AS12" s="12"/>
      <c r="AT12" s="12"/>
      <c r="AU12" s="12"/>
      <c r="AV12" s="12"/>
      <c r="AW12" s="12"/>
      <c r="AX12" s="12"/>
      <c r="AY12" s="12"/>
      <c r="AZ12" s="660"/>
      <c r="BA12" s="660"/>
      <c r="BB12" s="660"/>
      <c r="BC12" s="660"/>
      <c r="BD12" s="660"/>
      <c r="BE12" s="660"/>
      <c r="BF12" s="12"/>
      <c r="BG12" s="12"/>
      <c r="BH12" s="12"/>
      <c r="BI12" s="12"/>
      <c r="BJ12" s="12"/>
      <c r="BK12" s="12"/>
      <c r="BL12" s="660"/>
      <c r="BM12" s="660"/>
      <c r="BN12" s="660"/>
      <c r="BO12" s="660"/>
      <c r="BP12" s="660"/>
      <c r="BQ12" s="660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60"/>
      <c r="CF12" s="660"/>
      <c r="CG12" s="660"/>
      <c r="CH12" s="660"/>
      <c r="CI12" s="660"/>
      <c r="CJ12" s="660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60"/>
      <c r="CX12" s="660"/>
      <c r="CY12" s="660"/>
      <c r="CZ12" s="660"/>
      <c r="DA12" s="660"/>
      <c r="DB12" s="660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60"/>
      <c r="DR12" s="660"/>
      <c r="DS12" s="660"/>
      <c r="DT12" s="660"/>
      <c r="DU12" s="660"/>
      <c r="DV12" s="660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60"/>
      <c r="EL12" s="660"/>
      <c r="EM12" s="660"/>
      <c r="EN12" s="660"/>
      <c r="EO12" s="660"/>
      <c r="EP12" s="660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60"/>
      <c r="FQ12" s="660"/>
      <c r="FR12" s="660"/>
      <c r="FS12" s="660"/>
      <c r="FT12" s="660"/>
      <c r="FU12" s="660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60"/>
      <c r="GN12" s="660"/>
      <c r="GO12" s="660"/>
      <c r="GP12" s="660"/>
      <c r="GQ12" s="660"/>
      <c r="GR12" s="660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60"/>
      <c r="HI12" s="660"/>
      <c r="HJ12" s="660"/>
      <c r="HK12" s="660"/>
      <c r="HL12" s="660"/>
      <c r="HM12" s="660"/>
      <c r="HN12" s="12"/>
      <c r="HO12" s="12"/>
      <c r="HP12" s="12"/>
      <c r="HQ12" s="12"/>
      <c r="HS12" s="660"/>
      <c r="HT12" s="660"/>
      <c r="HU12" s="660"/>
      <c r="HV12" s="660"/>
      <c r="HW12" s="660"/>
      <c r="HX12" s="660"/>
      <c r="HY12" s="12"/>
      <c r="HZ12" s="12"/>
      <c r="IA12" s="12"/>
      <c r="IB12" s="12"/>
    </row>
    <row r="13" spans="1:236" ht="14.45" customHeight="1" x14ac:dyDescent="0.25">
      <c r="A13" s="58"/>
      <c r="B13" s="14"/>
      <c r="C13" s="863" t="s">
        <v>175</v>
      </c>
      <c r="D13" s="863"/>
      <c r="E13" s="863"/>
      <c r="F13" s="863"/>
      <c r="G13" s="863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61"/>
      <c r="S13" s="661"/>
      <c r="T13" s="661"/>
      <c r="U13" s="12"/>
      <c r="V13" s="12"/>
      <c r="W13" s="12"/>
      <c r="X13" s="12"/>
      <c r="Y13" s="12"/>
      <c r="Z13" s="6"/>
      <c r="AA13" s="660"/>
      <c r="AB13" s="660"/>
      <c r="AC13" s="660"/>
      <c r="AD13" s="660"/>
      <c r="AE13" s="660"/>
      <c r="AF13" s="660"/>
      <c r="AG13" s="12"/>
      <c r="AH13" s="12"/>
      <c r="AI13" s="12"/>
      <c r="AJ13" s="12"/>
      <c r="AL13" s="660"/>
      <c r="AM13" s="660"/>
      <c r="AN13" s="660"/>
      <c r="AO13" s="660"/>
      <c r="AP13" s="660"/>
      <c r="AQ13" s="660"/>
      <c r="AR13" s="12"/>
      <c r="AS13" s="12"/>
      <c r="AT13" s="12"/>
      <c r="AU13" s="12"/>
      <c r="AV13" s="12"/>
      <c r="AW13" s="12"/>
      <c r="AX13" s="12"/>
      <c r="AY13" s="12"/>
      <c r="AZ13" s="660"/>
      <c r="BA13" s="660"/>
      <c r="BB13" s="660"/>
      <c r="BC13" s="660"/>
      <c r="BD13" s="660"/>
      <c r="BE13" s="660"/>
      <c r="BF13" s="12"/>
      <c r="BG13" s="12"/>
      <c r="BH13" s="12"/>
      <c r="BI13" s="12"/>
      <c r="BJ13" s="12"/>
      <c r="BK13" s="12"/>
      <c r="BL13" s="660"/>
      <c r="BM13" s="660"/>
      <c r="BN13" s="660"/>
      <c r="BO13" s="660"/>
      <c r="BP13" s="660"/>
      <c r="BQ13" s="660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60"/>
      <c r="CF13" s="660"/>
      <c r="CG13" s="660"/>
      <c r="CH13" s="660"/>
      <c r="CI13" s="660"/>
      <c r="CJ13" s="660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60"/>
      <c r="CX13" s="660"/>
      <c r="CY13" s="660"/>
      <c r="CZ13" s="660"/>
      <c r="DA13" s="660"/>
      <c r="DB13" s="660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60"/>
      <c r="DR13" s="660"/>
      <c r="DS13" s="660"/>
      <c r="DT13" s="660"/>
      <c r="DU13" s="660"/>
      <c r="DV13" s="660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60"/>
      <c r="EL13" s="660"/>
      <c r="EM13" s="660"/>
      <c r="EN13" s="660"/>
      <c r="EO13" s="660"/>
      <c r="EP13" s="660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60"/>
      <c r="FQ13" s="660"/>
      <c r="FR13" s="660"/>
      <c r="FS13" s="660"/>
      <c r="FT13" s="660"/>
      <c r="FU13" s="660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60"/>
      <c r="GN13" s="660"/>
      <c r="GO13" s="660"/>
      <c r="GP13" s="660"/>
      <c r="GQ13" s="660"/>
      <c r="GR13" s="660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60"/>
      <c r="HI13" s="660"/>
      <c r="HJ13" s="660"/>
      <c r="HK13" s="660"/>
      <c r="HL13" s="660"/>
      <c r="HM13" s="660"/>
      <c r="HN13" s="12"/>
      <c r="HO13" s="12"/>
      <c r="HP13" s="12"/>
      <c r="HQ13" s="12"/>
      <c r="HS13" s="660"/>
      <c r="HT13" s="660"/>
      <c r="HU13" s="660"/>
      <c r="HV13" s="660"/>
      <c r="HW13" s="660"/>
      <c r="HX13" s="660"/>
      <c r="HY13" s="12"/>
      <c r="HZ13" s="12"/>
      <c r="IA13" s="12"/>
      <c r="IB13" s="12"/>
    </row>
    <row r="14" spans="1:236" ht="14.45" customHeight="1" x14ac:dyDescent="0.25">
      <c r="A14" s="58"/>
      <c r="B14" s="14"/>
      <c r="C14" s="863" t="s">
        <v>178</v>
      </c>
      <c r="D14" s="863"/>
      <c r="E14" s="863"/>
      <c r="F14" s="863"/>
      <c r="G14" s="863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61"/>
      <c r="S14" s="661"/>
      <c r="T14" s="661"/>
      <c r="U14" s="12"/>
      <c r="V14" s="12"/>
      <c r="W14" s="12"/>
      <c r="X14" s="12"/>
      <c r="Y14" s="12"/>
      <c r="Z14" s="6"/>
      <c r="AA14" s="660"/>
      <c r="AB14" s="660"/>
      <c r="AC14" s="660"/>
      <c r="AD14" s="660"/>
      <c r="AE14" s="660"/>
      <c r="AF14" s="660"/>
      <c r="AG14" s="12"/>
      <c r="AH14" s="12"/>
      <c r="AI14" s="12"/>
      <c r="AJ14" s="12"/>
      <c r="AL14" s="660"/>
      <c r="AM14" s="660"/>
      <c r="AN14" s="660"/>
      <c r="AO14" s="660"/>
      <c r="AP14" s="660"/>
      <c r="AQ14" s="660"/>
      <c r="AR14" s="12"/>
      <c r="AS14" s="12"/>
      <c r="AT14" s="12"/>
      <c r="AU14" s="12"/>
      <c r="AV14" s="12"/>
      <c r="AW14" s="12"/>
      <c r="AX14" s="12"/>
      <c r="AY14" s="12"/>
      <c r="AZ14" s="660"/>
      <c r="BA14" s="660"/>
      <c r="BB14" s="660"/>
      <c r="BC14" s="660"/>
      <c r="BD14" s="660"/>
      <c r="BE14" s="660"/>
      <c r="BF14" s="12"/>
      <c r="BG14" s="12"/>
      <c r="BH14" s="12"/>
      <c r="BI14" s="12"/>
      <c r="BJ14" s="12"/>
      <c r="BK14" s="12"/>
      <c r="BL14" s="660"/>
      <c r="BM14" s="660"/>
      <c r="BN14" s="660"/>
      <c r="BO14" s="660"/>
      <c r="BP14" s="660"/>
      <c r="BQ14" s="660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60"/>
      <c r="CF14" s="660"/>
      <c r="CG14" s="660"/>
      <c r="CH14" s="660"/>
      <c r="CI14" s="660"/>
      <c r="CJ14" s="660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60"/>
      <c r="CX14" s="660"/>
      <c r="CY14" s="660"/>
      <c r="CZ14" s="660"/>
      <c r="DA14" s="660"/>
      <c r="DB14" s="660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60"/>
      <c r="DR14" s="660"/>
      <c r="DS14" s="660"/>
      <c r="DT14" s="660"/>
      <c r="DU14" s="660"/>
      <c r="DV14" s="660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60"/>
      <c r="EL14" s="660"/>
      <c r="EM14" s="660"/>
      <c r="EN14" s="660"/>
      <c r="EO14" s="660"/>
      <c r="EP14" s="660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60"/>
      <c r="FQ14" s="660"/>
      <c r="FR14" s="660"/>
      <c r="FS14" s="660"/>
      <c r="FT14" s="660"/>
      <c r="FU14" s="660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60"/>
      <c r="GN14" s="660"/>
      <c r="GO14" s="660"/>
      <c r="GP14" s="660"/>
      <c r="GQ14" s="660"/>
      <c r="GR14" s="660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60"/>
      <c r="HI14" s="660"/>
      <c r="HJ14" s="660"/>
      <c r="HK14" s="660"/>
      <c r="HL14" s="660"/>
      <c r="HM14" s="660"/>
      <c r="HN14" s="12"/>
      <c r="HO14" s="12"/>
      <c r="HP14" s="12"/>
      <c r="HQ14" s="12"/>
      <c r="HS14" s="660"/>
      <c r="HT14" s="660"/>
      <c r="HU14" s="660"/>
      <c r="HV14" s="660"/>
      <c r="HW14" s="660"/>
      <c r="HX14" s="660"/>
      <c r="HY14" s="12"/>
      <c r="HZ14" s="12"/>
      <c r="IA14" s="12"/>
      <c r="IB14" s="12"/>
    </row>
    <row r="15" spans="1:236" ht="14.45" customHeight="1" x14ac:dyDescent="0.25">
      <c r="A15" s="58"/>
      <c r="B15" s="14"/>
      <c r="C15" s="863" t="s">
        <v>179</v>
      </c>
      <c r="D15" s="863"/>
      <c r="E15" s="863"/>
      <c r="F15" s="863"/>
      <c r="G15" s="863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61"/>
      <c r="S15" s="661"/>
      <c r="T15" s="661"/>
      <c r="U15" s="12"/>
      <c r="V15" s="12"/>
      <c r="W15" s="12"/>
      <c r="X15" s="12"/>
      <c r="Y15" s="12"/>
      <c r="Z15" s="6"/>
      <c r="AA15" s="660"/>
      <c r="AB15" s="660"/>
      <c r="AC15" s="660"/>
      <c r="AD15" s="660"/>
      <c r="AE15" s="660"/>
      <c r="AF15" s="660"/>
      <c r="AG15" s="12"/>
      <c r="AH15" s="12"/>
      <c r="AI15" s="12"/>
      <c r="AJ15" s="12"/>
      <c r="AL15" s="660"/>
      <c r="AM15" s="660"/>
      <c r="AN15" s="660"/>
      <c r="AO15" s="660"/>
      <c r="AP15" s="660"/>
      <c r="AQ15" s="660"/>
      <c r="AR15" s="12"/>
      <c r="AS15" s="12"/>
      <c r="AT15" s="12"/>
      <c r="AU15" s="12"/>
      <c r="AV15" s="12"/>
      <c r="AW15" s="12"/>
      <c r="AX15" s="12"/>
      <c r="AY15" s="12"/>
      <c r="AZ15" s="660"/>
      <c r="BA15" s="660"/>
      <c r="BB15" s="660"/>
      <c r="BC15" s="660"/>
      <c r="BD15" s="660"/>
      <c r="BE15" s="660"/>
      <c r="BF15" s="12"/>
      <c r="BG15" s="12"/>
      <c r="BH15" s="12"/>
      <c r="BI15" s="12"/>
      <c r="BJ15" s="12"/>
      <c r="BK15" s="12"/>
      <c r="BL15" s="660"/>
      <c r="BM15" s="660"/>
      <c r="BN15" s="660"/>
      <c r="BO15" s="660"/>
      <c r="BP15" s="660"/>
      <c r="BQ15" s="660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60"/>
      <c r="CF15" s="660"/>
      <c r="CG15" s="660"/>
      <c r="CH15" s="660"/>
      <c r="CI15" s="660"/>
      <c r="CJ15" s="660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60"/>
      <c r="CX15" s="660"/>
      <c r="CY15" s="660"/>
      <c r="CZ15" s="660"/>
      <c r="DA15" s="660"/>
      <c r="DB15" s="660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60"/>
      <c r="DR15" s="660"/>
      <c r="DS15" s="660"/>
      <c r="DT15" s="660"/>
      <c r="DU15" s="660"/>
      <c r="DV15" s="660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60"/>
      <c r="EL15" s="660"/>
      <c r="EM15" s="660"/>
      <c r="EN15" s="660"/>
      <c r="EO15" s="660"/>
      <c r="EP15" s="660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60"/>
      <c r="FQ15" s="660"/>
      <c r="FR15" s="660"/>
      <c r="FS15" s="660"/>
      <c r="FT15" s="660"/>
      <c r="FU15" s="660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60"/>
      <c r="GN15" s="660"/>
      <c r="GO15" s="660"/>
      <c r="GP15" s="660"/>
      <c r="GQ15" s="660"/>
      <c r="GR15" s="660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60"/>
      <c r="HI15" s="660"/>
      <c r="HJ15" s="660"/>
      <c r="HK15" s="660"/>
      <c r="HL15" s="660"/>
      <c r="HM15" s="660"/>
      <c r="HN15" s="12"/>
      <c r="HO15" s="12"/>
      <c r="HP15" s="12"/>
      <c r="HQ15" s="12"/>
      <c r="HS15" s="660"/>
      <c r="HT15" s="660"/>
      <c r="HU15" s="660"/>
      <c r="HV15" s="660"/>
      <c r="HW15" s="660"/>
      <c r="HX15" s="660"/>
      <c r="HY15" s="12"/>
      <c r="HZ15" s="12"/>
      <c r="IA15" s="12"/>
      <c r="IB15" s="12"/>
    </row>
    <row r="16" spans="1:236" ht="14.45" customHeight="1" x14ac:dyDescent="0.25">
      <c r="A16" s="58"/>
      <c r="B16" s="14"/>
      <c r="C16" s="863" t="s">
        <v>180</v>
      </c>
      <c r="D16" s="863"/>
      <c r="E16" s="863"/>
      <c r="F16" s="863"/>
      <c r="G16" s="863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61"/>
      <c r="S16" s="661"/>
      <c r="T16" s="661"/>
      <c r="U16" s="12"/>
      <c r="V16" s="12"/>
      <c r="W16" s="12"/>
      <c r="X16" s="12"/>
      <c r="Y16" s="12"/>
      <c r="Z16" s="6"/>
      <c r="AA16" s="660"/>
      <c r="AB16" s="660"/>
      <c r="AC16" s="660"/>
      <c r="AD16" s="660"/>
      <c r="AE16" s="660"/>
      <c r="AF16" s="660"/>
      <c r="AG16" s="12"/>
      <c r="AH16" s="12"/>
      <c r="AI16" s="12"/>
      <c r="AJ16" s="12"/>
      <c r="AL16" s="660"/>
      <c r="AM16" s="660"/>
      <c r="AN16" s="660"/>
      <c r="AO16" s="660"/>
      <c r="AP16" s="660"/>
      <c r="AQ16" s="660"/>
      <c r="AR16" s="12"/>
      <c r="AS16" s="12"/>
      <c r="AT16" s="12"/>
      <c r="AU16" s="12"/>
      <c r="AV16" s="12"/>
      <c r="AW16" s="12"/>
      <c r="AX16" s="12"/>
      <c r="AY16" s="12"/>
      <c r="AZ16" s="660"/>
      <c r="BA16" s="660"/>
      <c r="BB16" s="660"/>
      <c r="BC16" s="660"/>
      <c r="BD16" s="660"/>
      <c r="BE16" s="660"/>
      <c r="BF16" s="12"/>
      <c r="BG16" s="12"/>
      <c r="BH16" s="12"/>
      <c r="BI16" s="12"/>
      <c r="BJ16" s="12"/>
      <c r="BK16" s="12"/>
      <c r="BL16" s="660"/>
      <c r="BM16" s="660"/>
      <c r="BN16" s="660"/>
      <c r="BO16" s="660"/>
      <c r="BP16" s="660"/>
      <c r="BQ16" s="660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60"/>
      <c r="CF16" s="660"/>
      <c r="CG16" s="660"/>
      <c r="CH16" s="660"/>
      <c r="CI16" s="660"/>
      <c r="CJ16" s="660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60"/>
      <c r="CX16" s="660"/>
      <c r="CY16" s="660"/>
      <c r="CZ16" s="660"/>
      <c r="DA16" s="660"/>
      <c r="DB16" s="660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60"/>
      <c r="DR16" s="660"/>
      <c r="DS16" s="660"/>
      <c r="DT16" s="660"/>
      <c r="DU16" s="660"/>
      <c r="DV16" s="660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60"/>
      <c r="EL16" s="660"/>
      <c r="EM16" s="660"/>
      <c r="EN16" s="660"/>
      <c r="EO16" s="660"/>
      <c r="EP16" s="660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60"/>
      <c r="FQ16" s="660"/>
      <c r="FR16" s="660"/>
      <c r="FS16" s="660"/>
      <c r="FT16" s="660"/>
      <c r="FU16" s="660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60"/>
      <c r="GN16" s="660"/>
      <c r="GO16" s="660"/>
      <c r="GP16" s="660"/>
      <c r="GQ16" s="660"/>
      <c r="GR16" s="660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60"/>
      <c r="HI16" s="660"/>
      <c r="HJ16" s="660"/>
      <c r="HK16" s="660"/>
      <c r="HL16" s="660"/>
      <c r="HM16" s="660"/>
      <c r="HN16" s="12"/>
      <c r="HO16" s="12"/>
      <c r="HP16" s="12"/>
      <c r="HQ16" s="12"/>
      <c r="HS16" s="660"/>
      <c r="HT16" s="660"/>
      <c r="HU16" s="660"/>
      <c r="HV16" s="660"/>
      <c r="HW16" s="660"/>
      <c r="HX16" s="660"/>
      <c r="HY16" s="12"/>
      <c r="HZ16" s="12"/>
      <c r="IA16" s="12"/>
      <c r="IB16" s="12"/>
    </row>
    <row r="17" spans="1:236" ht="14.45" customHeight="1" x14ac:dyDescent="0.25">
      <c r="A17" s="58"/>
      <c r="B17" s="14"/>
      <c r="C17" s="863" t="s">
        <v>181</v>
      </c>
      <c r="D17" s="863"/>
      <c r="E17" s="863"/>
      <c r="F17" s="863"/>
      <c r="G17" s="863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61"/>
      <c r="S17" s="661"/>
      <c r="T17" s="661"/>
      <c r="U17" s="12"/>
      <c r="V17" s="12"/>
      <c r="W17" s="12"/>
      <c r="X17" s="12"/>
      <c r="Y17" s="12"/>
      <c r="Z17" s="6"/>
      <c r="AA17" s="660"/>
      <c r="AB17" s="660"/>
      <c r="AC17" s="660"/>
      <c r="AD17" s="660"/>
      <c r="AE17" s="660"/>
      <c r="AF17" s="660"/>
      <c r="AG17" s="12"/>
      <c r="AH17" s="12"/>
      <c r="AI17" s="12"/>
      <c r="AJ17" s="12"/>
      <c r="AL17" s="660"/>
      <c r="AM17" s="660"/>
      <c r="AN17" s="660"/>
      <c r="AO17" s="660"/>
      <c r="AP17" s="660"/>
      <c r="AQ17" s="660"/>
      <c r="AR17" s="12"/>
      <c r="AS17" s="12"/>
      <c r="AT17" s="12"/>
      <c r="AU17" s="12"/>
      <c r="AV17" s="12"/>
      <c r="AW17" s="12"/>
      <c r="AX17" s="12"/>
      <c r="AY17" s="12"/>
      <c r="AZ17" s="660"/>
      <c r="BA17" s="660"/>
      <c r="BB17" s="660"/>
      <c r="BC17" s="660"/>
      <c r="BD17" s="660"/>
      <c r="BE17" s="660"/>
      <c r="BF17" s="12"/>
      <c r="BG17" s="12"/>
      <c r="BH17" s="12"/>
      <c r="BI17" s="12"/>
      <c r="BJ17" s="12"/>
      <c r="BK17" s="12"/>
      <c r="BL17" s="660"/>
      <c r="BM17" s="660"/>
      <c r="BN17" s="660"/>
      <c r="BO17" s="660"/>
      <c r="BP17" s="660"/>
      <c r="BQ17" s="660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60"/>
      <c r="CF17" s="660"/>
      <c r="CG17" s="660"/>
      <c r="CH17" s="660"/>
      <c r="CI17" s="660"/>
      <c r="CJ17" s="660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60"/>
      <c r="CX17" s="660"/>
      <c r="CY17" s="660"/>
      <c r="CZ17" s="660"/>
      <c r="DA17" s="660"/>
      <c r="DB17" s="660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60"/>
      <c r="DR17" s="660"/>
      <c r="DS17" s="660"/>
      <c r="DT17" s="660"/>
      <c r="DU17" s="660"/>
      <c r="DV17" s="660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60"/>
      <c r="EL17" s="660"/>
      <c r="EM17" s="660"/>
      <c r="EN17" s="660"/>
      <c r="EO17" s="660"/>
      <c r="EP17" s="660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60"/>
      <c r="FQ17" s="660"/>
      <c r="FR17" s="660"/>
      <c r="FS17" s="660"/>
      <c r="FT17" s="660"/>
      <c r="FU17" s="660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60"/>
      <c r="GN17" s="660"/>
      <c r="GO17" s="660"/>
      <c r="GP17" s="660"/>
      <c r="GQ17" s="660"/>
      <c r="GR17" s="660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60"/>
      <c r="HI17" s="660"/>
      <c r="HJ17" s="660"/>
      <c r="HK17" s="660"/>
      <c r="HL17" s="660"/>
      <c r="HM17" s="660"/>
      <c r="HN17" s="12"/>
      <c r="HO17" s="12"/>
      <c r="HP17" s="12"/>
      <c r="HQ17" s="12"/>
      <c r="HS17" s="660"/>
      <c r="HT17" s="660"/>
      <c r="HU17" s="660"/>
      <c r="HV17" s="660"/>
      <c r="HW17" s="660"/>
      <c r="HX17" s="660"/>
      <c r="HY17" s="12"/>
      <c r="HZ17" s="12"/>
      <c r="IA17" s="12"/>
      <c r="IB17" s="12"/>
    </row>
    <row r="18" spans="1:236" ht="14.45" customHeight="1" x14ac:dyDescent="0.25">
      <c r="A18" s="58"/>
      <c r="B18" s="14"/>
      <c r="C18" s="863" t="s">
        <v>190</v>
      </c>
      <c r="D18" s="863"/>
      <c r="E18" s="863"/>
      <c r="F18" s="863"/>
      <c r="G18" s="863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61"/>
      <c r="S18" s="661"/>
      <c r="T18" s="661"/>
      <c r="U18" s="12"/>
      <c r="V18" s="12"/>
      <c r="W18" s="12"/>
      <c r="X18" s="12"/>
      <c r="Y18" s="12"/>
      <c r="Z18" s="6"/>
      <c r="AA18" s="660"/>
      <c r="AB18" s="660"/>
      <c r="AC18" s="660"/>
      <c r="AD18" s="660"/>
      <c r="AE18" s="660"/>
      <c r="AF18" s="660"/>
      <c r="AG18" s="12"/>
      <c r="AH18" s="12"/>
      <c r="AI18" s="12"/>
      <c r="AJ18" s="12"/>
      <c r="AL18" s="660"/>
      <c r="AM18" s="660"/>
      <c r="AN18" s="660"/>
      <c r="AO18" s="660"/>
      <c r="AP18" s="660"/>
      <c r="AQ18" s="660"/>
      <c r="AR18" s="12"/>
      <c r="AS18" s="12"/>
      <c r="AT18" s="12"/>
      <c r="AU18" s="12"/>
      <c r="AV18" s="12"/>
      <c r="AW18" s="12"/>
      <c r="AX18" s="12"/>
      <c r="AY18" s="12"/>
      <c r="AZ18" s="660"/>
      <c r="BA18" s="660"/>
      <c r="BB18" s="660"/>
      <c r="BC18" s="660"/>
      <c r="BD18" s="660"/>
      <c r="BE18" s="660"/>
      <c r="BF18" s="12"/>
      <c r="BG18" s="12"/>
      <c r="BH18" s="12"/>
      <c r="BI18" s="12"/>
      <c r="BJ18" s="12"/>
      <c r="BK18" s="12"/>
      <c r="BL18" s="660"/>
      <c r="BM18" s="660"/>
      <c r="BN18" s="660"/>
      <c r="BO18" s="660"/>
      <c r="BP18" s="660"/>
      <c r="BQ18" s="660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60"/>
      <c r="CF18" s="660"/>
      <c r="CG18" s="660"/>
      <c r="CH18" s="660"/>
      <c r="CI18" s="660"/>
      <c r="CJ18" s="660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60"/>
      <c r="CX18" s="660"/>
      <c r="CY18" s="660"/>
      <c r="CZ18" s="660"/>
      <c r="DA18" s="660"/>
      <c r="DB18" s="660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60"/>
      <c r="DR18" s="660"/>
      <c r="DS18" s="660"/>
      <c r="DT18" s="660"/>
      <c r="DU18" s="660"/>
      <c r="DV18" s="660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60"/>
      <c r="EL18" s="660"/>
      <c r="EM18" s="660"/>
      <c r="EN18" s="660"/>
      <c r="EO18" s="660"/>
      <c r="EP18" s="660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60"/>
      <c r="FQ18" s="660"/>
      <c r="FR18" s="660"/>
      <c r="FS18" s="660"/>
      <c r="FT18" s="660"/>
      <c r="FU18" s="660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60"/>
      <c r="GN18" s="660"/>
      <c r="GO18" s="660"/>
      <c r="GP18" s="660"/>
      <c r="GQ18" s="660"/>
      <c r="GR18" s="660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60"/>
      <c r="HI18" s="660"/>
      <c r="HJ18" s="660"/>
      <c r="HK18" s="660"/>
      <c r="HL18" s="660"/>
      <c r="HM18" s="660"/>
      <c r="HN18" s="12"/>
      <c r="HO18" s="12"/>
      <c r="HP18" s="12"/>
      <c r="HQ18" s="12"/>
      <c r="HS18" s="660"/>
      <c r="HT18" s="660"/>
      <c r="HU18" s="660"/>
      <c r="HV18" s="660"/>
      <c r="HW18" s="660"/>
      <c r="HX18" s="660"/>
      <c r="HY18" s="12"/>
      <c r="HZ18" s="12"/>
      <c r="IA18" s="12"/>
      <c r="IB18" s="12"/>
    </row>
    <row r="19" spans="1:236" ht="14.45" customHeight="1" x14ac:dyDescent="0.25">
      <c r="A19" s="58"/>
      <c r="B19" s="14"/>
      <c r="C19" s="863" t="s">
        <v>196</v>
      </c>
      <c r="D19" s="863"/>
      <c r="E19" s="863"/>
      <c r="F19" s="863"/>
      <c r="G19" s="863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61"/>
      <c r="S19" s="661"/>
      <c r="T19" s="661"/>
      <c r="U19" s="12"/>
      <c r="V19" s="12"/>
      <c r="W19" s="12"/>
      <c r="X19" s="12"/>
      <c r="Y19" s="12"/>
      <c r="Z19" s="6"/>
      <c r="AA19" s="660"/>
      <c r="AB19" s="660"/>
      <c r="AC19" s="660"/>
      <c r="AD19" s="660"/>
      <c r="AE19" s="660"/>
      <c r="AF19" s="660"/>
      <c r="AG19" s="12"/>
      <c r="AH19" s="12"/>
      <c r="AI19" s="12"/>
      <c r="AJ19" s="12"/>
      <c r="AL19" s="660"/>
      <c r="AM19" s="660"/>
      <c r="AN19" s="660"/>
      <c r="AO19" s="660"/>
      <c r="AP19" s="660"/>
      <c r="AQ19" s="660"/>
      <c r="AR19" s="12"/>
      <c r="AS19" s="12"/>
      <c r="AT19" s="12"/>
      <c r="AU19" s="12"/>
      <c r="AV19" s="12"/>
      <c r="AW19" s="12"/>
      <c r="AX19" s="12"/>
      <c r="AY19" s="12"/>
      <c r="AZ19" s="660"/>
      <c r="BA19" s="660"/>
      <c r="BB19" s="660"/>
      <c r="BC19" s="660"/>
      <c r="BD19" s="660"/>
      <c r="BE19" s="660"/>
      <c r="BF19" s="12"/>
      <c r="BG19" s="12"/>
      <c r="BH19" s="12"/>
      <c r="BI19" s="12"/>
      <c r="BJ19" s="12"/>
      <c r="BK19" s="12"/>
      <c r="BL19" s="660"/>
      <c r="BM19" s="660"/>
      <c r="BN19" s="660"/>
      <c r="BO19" s="660"/>
      <c r="BP19" s="660"/>
      <c r="BQ19" s="660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60"/>
      <c r="CF19" s="660"/>
      <c r="CG19" s="660"/>
      <c r="CH19" s="660"/>
      <c r="CI19" s="660"/>
      <c r="CJ19" s="660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60"/>
      <c r="CX19" s="660"/>
      <c r="CY19" s="660"/>
      <c r="CZ19" s="660"/>
      <c r="DA19" s="660"/>
      <c r="DB19" s="660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60"/>
      <c r="DR19" s="660"/>
      <c r="DS19" s="660"/>
      <c r="DT19" s="660"/>
      <c r="DU19" s="660"/>
      <c r="DV19" s="660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60"/>
      <c r="EL19" s="660"/>
      <c r="EM19" s="660"/>
      <c r="EN19" s="660"/>
      <c r="EO19" s="660"/>
      <c r="EP19" s="660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60"/>
      <c r="FQ19" s="660"/>
      <c r="FR19" s="660"/>
      <c r="FS19" s="660"/>
      <c r="FT19" s="660"/>
      <c r="FU19" s="660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60"/>
      <c r="GN19" s="660"/>
      <c r="GO19" s="660"/>
      <c r="GP19" s="660"/>
      <c r="GQ19" s="660"/>
      <c r="GR19" s="660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60"/>
      <c r="HI19" s="660"/>
      <c r="HJ19" s="660"/>
      <c r="HK19" s="660"/>
      <c r="HL19" s="660"/>
      <c r="HM19" s="660"/>
      <c r="HN19" s="12"/>
      <c r="HO19" s="12"/>
      <c r="HP19" s="12"/>
      <c r="HQ19" s="12"/>
      <c r="HS19" s="660"/>
      <c r="HT19" s="660"/>
      <c r="HU19" s="660"/>
      <c r="HV19" s="660"/>
      <c r="HW19" s="660"/>
      <c r="HX19" s="660"/>
      <c r="HY19" s="12"/>
      <c r="HZ19" s="12"/>
      <c r="IA19" s="12"/>
      <c r="IB19" s="12"/>
    </row>
    <row r="20" spans="1:236" ht="14.45" customHeight="1" x14ac:dyDescent="0.25">
      <c r="A20" s="58"/>
      <c r="B20" s="14"/>
      <c r="C20" s="863" t="s">
        <v>191</v>
      </c>
      <c r="D20" s="863"/>
      <c r="E20" s="863"/>
      <c r="F20" s="863"/>
      <c r="G20" s="863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61"/>
      <c r="S20" s="661"/>
      <c r="T20" s="661"/>
      <c r="U20" s="12"/>
      <c r="V20" s="12"/>
      <c r="W20" s="12"/>
      <c r="X20" s="12"/>
      <c r="Y20" s="12"/>
      <c r="Z20" s="6"/>
      <c r="AA20" s="660"/>
      <c r="AB20" s="660"/>
      <c r="AC20" s="660"/>
      <c r="AD20" s="660"/>
      <c r="AE20" s="660"/>
      <c r="AF20" s="12"/>
      <c r="AG20" s="12"/>
      <c r="AH20" s="12"/>
      <c r="AI20" s="12"/>
      <c r="AJ20" s="12"/>
      <c r="AL20" s="660"/>
      <c r="AM20" s="660"/>
      <c r="AN20" s="660"/>
      <c r="AO20" s="660"/>
      <c r="AP20" s="660"/>
      <c r="AQ20" s="660"/>
      <c r="AR20" s="12"/>
      <c r="AS20" s="12"/>
      <c r="AT20" s="12"/>
      <c r="AU20" s="12"/>
      <c r="AV20" s="12"/>
      <c r="AW20" s="12"/>
      <c r="AX20" s="12"/>
      <c r="AY20" s="12"/>
      <c r="AZ20" s="660"/>
      <c r="BA20" s="660"/>
      <c r="BB20" s="660"/>
      <c r="BC20" s="660"/>
      <c r="BD20" s="660"/>
      <c r="BE20" s="660"/>
      <c r="BF20" s="12"/>
      <c r="BG20" s="12"/>
      <c r="BH20" s="12"/>
      <c r="BI20" s="12"/>
      <c r="BJ20" s="12"/>
      <c r="BK20" s="12"/>
      <c r="BL20" s="660"/>
      <c r="BM20" s="660"/>
      <c r="BN20" s="660"/>
      <c r="BO20" s="660"/>
      <c r="BP20" s="660"/>
      <c r="BQ20" s="660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60"/>
      <c r="CF20" s="660"/>
      <c r="CG20" s="660"/>
      <c r="CH20" s="660"/>
      <c r="CI20" s="660"/>
      <c r="CJ20" s="660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60"/>
      <c r="CX20" s="660"/>
      <c r="CY20" s="660"/>
      <c r="CZ20" s="660"/>
      <c r="DA20" s="660"/>
      <c r="DB20" s="660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60"/>
      <c r="DR20" s="660"/>
      <c r="DS20" s="660"/>
      <c r="DT20" s="660"/>
      <c r="DU20" s="660"/>
      <c r="DV20" s="660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60"/>
      <c r="EL20" s="660"/>
      <c r="EM20" s="660"/>
      <c r="EN20" s="660"/>
      <c r="EO20" s="660"/>
      <c r="EP20" s="660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60"/>
      <c r="FQ20" s="660"/>
      <c r="FR20" s="660"/>
      <c r="FS20" s="660"/>
      <c r="FT20" s="660"/>
      <c r="FU20" s="660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60"/>
      <c r="GN20" s="660"/>
      <c r="GO20" s="660"/>
      <c r="GP20" s="660"/>
      <c r="GQ20" s="660"/>
      <c r="GR20" s="660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60"/>
      <c r="HI20" s="660"/>
      <c r="HJ20" s="660"/>
      <c r="HK20" s="660"/>
      <c r="HL20" s="660"/>
      <c r="HM20" s="660"/>
      <c r="HN20" s="12"/>
      <c r="HO20" s="12"/>
      <c r="HP20" s="12"/>
      <c r="HQ20" s="12"/>
      <c r="HS20" s="660"/>
      <c r="HT20" s="660"/>
      <c r="HU20" s="660"/>
      <c r="HV20" s="660"/>
      <c r="HW20" s="660"/>
      <c r="HX20" s="660"/>
      <c r="HY20" s="12"/>
      <c r="HZ20" s="12"/>
      <c r="IA20" s="12"/>
      <c r="IB20" s="12"/>
    </row>
    <row r="21" spans="1:236" ht="14.45" customHeight="1" x14ac:dyDescent="0.25">
      <c r="A21" s="58"/>
      <c r="B21" s="14"/>
      <c r="C21" s="863" t="s">
        <v>192</v>
      </c>
      <c r="D21" s="863"/>
      <c r="E21" s="863"/>
      <c r="F21" s="863"/>
      <c r="G21" s="863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61"/>
      <c r="S21" s="661"/>
      <c r="T21" s="661"/>
      <c r="U21" s="12"/>
      <c r="V21" s="12"/>
      <c r="W21" s="12"/>
      <c r="X21" s="12"/>
      <c r="Y21" s="12"/>
      <c r="Z21" s="6"/>
      <c r="AA21" s="660"/>
      <c r="AB21" s="660"/>
      <c r="AC21" s="660"/>
      <c r="AD21" s="660"/>
      <c r="AE21" s="660"/>
      <c r="AF21" s="660"/>
      <c r="AG21" s="12"/>
      <c r="AH21" s="12"/>
      <c r="AI21" s="12"/>
      <c r="AJ21" s="12"/>
      <c r="AL21" s="660"/>
      <c r="AM21" s="660"/>
      <c r="AN21" s="660"/>
      <c r="AO21" s="660"/>
      <c r="AP21" s="660"/>
      <c r="AQ21" s="660"/>
      <c r="AR21" s="12"/>
      <c r="AS21" s="12"/>
      <c r="AT21" s="12"/>
      <c r="AU21" s="12"/>
      <c r="AV21" s="12"/>
      <c r="AW21" s="12"/>
      <c r="AX21" s="12"/>
      <c r="AY21" s="12"/>
      <c r="AZ21" s="660"/>
      <c r="BA21" s="660"/>
      <c r="BB21" s="660"/>
      <c r="BC21" s="660"/>
      <c r="BD21" s="660"/>
      <c r="BE21" s="660"/>
      <c r="BF21" s="12"/>
      <c r="BG21" s="12"/>
      <c r="BH21" s="12"/>
      <c r="BI21" s="12"/>
      <c r="BJ21" s="12"/>
      <c r="BK21" s="12"/>
      <c r="BL21" s="660"/>
      <c r="BM21" s="660"/>
      <c r="BN21" s="660"/>
      <c r="BO21" s="660"/>
      <c r="BP21" s="660"/>
      <c r="BQ21" s="660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60"/>
      <c r="CF21" s="660"/>
      <c r="CG21" s="660"/>
      <c r="CH21" s="660"/>
      <c r="CI21" s="660"/>
      <c r="CJ21" s="660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60"/>
      <c r="CX21" s="660"/>
      <c r="CY21" s="660"/>
      <c r="CZ21" s="660"/>
      <c r="DA21" s="660"/>
      <c r="DB21" s="660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60"/>
      <c r="DR21" s="660"/>
      <c r="DS21" s="660"/>
      <c r="DT21" s="660"/>
      <c r="DU21" s="660"/>
      <c r="DV21" s="660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60"/>
      <c r="EL21" s="660"/>
      <c r="EM21" s="660"/>
      <c r="EN21" s="660"/>
      <c r="EO21" s="660"/>
      <c r="EP21" s="660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60"/>
      <c r="FQ21" s="660"/>
      <c r="FR21" s="660"/>
      <c r="FS21" s="660"/>
      <c r="FT21" s="660"/>
      <c r="FU21" s="660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60"/>
      <c r="GN21" s="660"/>
      <c r="GO21" s="660"/>
      <c r="GP21" s="660"/>
      <c r="GQ21" s="660"/>
      <c r="GR21" s="660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60"/>
      <c r="HI21" s="660"/>
      <c r="HJ21" s="660"/>
      <c r="HK21" s="660"/>
      <c r="HL21" s="660"/>
      <c r="HM21" s="660"/>
      <c r="HN21" s="12"/>
      <c r="HO21" s="12"/>
      <c r="HP21" s="12"/>
      <c r="HQ21" s="12"/>
      <c r="HS21" s="660"/>
      <c r="HT21" s="660"/>
      <c r="HU21" s="660"/>
      <c r="HV21" s="660"/>
      <c r="HW21" s="660"/>
      <c r="HX21" s="660"/>
      <c r="HY21" s="12"/>
      <c r="HZ21" s="12"/>
      <c r="IA21" s="12"/>
      <c r="IB21" s="12"/>
    </row>
    <row r="22" spans="1:236" ht="14.45" customHeight="1" x14ac:dyDescent="0.25">
      <c r="A22" s="58"/>
      <c r="B22" s="14"/>
      <c r="C22" s="863" t="s">
        <v>193</v>
      </c>
      <c r="D22" s="863"/>
      <c r="E22" s="863"/>
      <c r="F22" s="863"/>
      <c r="G22" s="863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61"/>
      <c r="S22" s="661"/>
      <c r="T22" s="661"/>
      <c r="U22" s="12"/>
      <c r="V22" s="12"/>
      <c r="W22" s="12"/>
      <c r="X22" s="12"/>
      <c r="Y22" s="12"/>
      <c r="Z22" s="6"/>
      <c r="AA22" s="660"/>
      <c r="AB22" s="660"/>
      <c r="AC22" s="660"/>
      <c r="AD22" s="660"/>
      <c r="AE22" s="660"/>
      <c r="AF22" s="660"/>
      <c r="AG22" s="12"/>
      <c r="AH22" s="12"/>
      <c r="AI22" s="12"/>
      <c r="AJ22" s="12"/>
      <c r="AL22" s="660"/>
      <c r="AM22" s="660"/>
      <c r="AN22" s="660"/>
      <c r="AO22" s="660"/>
      <c r="AP22" s="660"/>
      <c r="AQ22" s="660"/>
      <c r="AR22" s="12"/>
      <c r="AS22" s="12"/>
      <c r="AT22" s="12"/>
      <c r="AU22" s="12"/>
      <c r="AV22" s="12"/>
      <c r="AW22" s="12"/>
      <c r="AX22" s="12"/>
      <c r="AY22" s="12"/>
      <c r="AZ22" s="660"/>
      <c r="BA22" s="660"/>
      <c r="BB22" s="660"/>
      <c r="BC22" s="660"/>
      <c r="BD22" s="660"/>
      <c r="BE22" s="660"/>
      <c r="BF22" s="12"/>
      <c r="BG22" s="12"/>
      <c r="BH22" s="12"/>
      <c r="BI22" s="12"/>
      <c r="BJ22" s="12"/>
      <c r="BK22" s="12"/>
      <c r="BL22" s="660"/>
      <c r="BM22" s="660"/>
      <c r="BN22" s="660"/>
      <c r="BO22" s="660"/>
      <c r="BP22" s="660"/>
      <c r="BQ22" s="660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60"/>
      <c r="CF22" s="660"/>
      <c r="CG22" s="660"/>
      <c r="CH22" s="660"/>
      <c r="CI22" s="660"/>
      <c r="CJ22" s="660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60"/>
      <c r="CX22" s="660"/>
      <c r="CY22" s="660"/>
      <c r="CZ22" s="660"/>
      <c r="DA22" s="660"/>
      <c r="DB22" s="660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60"/>
      <c r="DR22" s="660"/>
      <c r="DS22" s="660"/>
      <c r="DT22" s="660"/>
      <c r="DU22" s="660"/>
      <c r="DV22" s="660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60"/>
      <c r="EL22" s="660"/>
      <c r="EM22" s="660"/>
      <c r="EN22" s="660"/>
      <c r="EO22" s="660"/>
      <c r="EP22" s="660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60"/>
      <c r="FQ22" s="660"/>
      <c r="FR22" s="660"/>
      <c r="FS22" s="660"/>
      <c r="FT22" s="660"/>
      <c r="FU22" s="660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60"/>
      <c r="GN22" s="660"/>
      <c r="GO22" s="660"/>
      <c r="GP22" s="660"/>
      <c r="GQ22" s="660"/>
      <c r="GR22" s="660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60"/>
      <c r="HI22" s="660"/>
      <c r="HJ22" s="660"/>
      <c r="HK22" s="660"/>
      <c r="HL22" s="660"/>
      <c r="HM22" s="660"/>
      <c r="HN22" s="12"/>
      <c r="HO22" s="12"/>
      <c r="HP22" s="12"/>
      <c r="HQ22" s="12"/>
      <c r="HS22" s="660"/>
      <c r="HT22" s="660"/>
      <c r="HU22" s="660"/>
      <c r="HV22" s="660"/>
      <c r="HW22" s="660"/>
      <c r="HX22" s="660"/>
      <c r="HY22" s="12"/>
      <c r="HZ22" s="12"/>
      <c r="IA22" s="12"/>
      <c r="IB22" s="12"/>
    </row>
    <row r="23" spans="1:236" ht="14.45" customHeight="1" x14ac:dyDescent="0.25">
      <c r="A23" s="58"/>
      <c r="B23" s="14"/>
      <c r="C23" s="863" t="s">
        <v>195</v>
      </c>
      <c r="D23" s="863"/>
      <c r="E23" s="863"/>
      <c r="F23" s="863"/>
      <c r="G23" s="863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61"/>
      <c r="S23" s="661"/>
      <c r="T23" s="661"/>
      <c r="U23" s="12"/>
      <c r="V23" s="12"/>
      <c r="W23" s="12"/>
      <c r="X23" s="12"/>
      <c r="Y23" s="12"/>
      <c r="Z23" s="6"/>
      <c r="AA23" s="660"/>
      <c r="AB23" s="660"/>
      <c r="AC23" s="660"/>
      <c r="AD23" s="660"/>
      <c r="AE23" s="660"/>
      <c r="AF23" s="660"/>
      <c r="AG23" s="12"/>
      <c r="AH23" s="12"/>
      <c r="AI23" s="12"/>
      <c r="AJ23" s="12"/>
      <c r="AL23" s="660"/>
      <c r="AM23" s="660"/>
      <c r="AN23" s="660"/>
      <c r="AO23" s="660"/>
      <c r="AP23" s="660"/>
      <c r="AQ23" s="660"/>
      <c r="AR23" s="12"/>
      <c r="AS23" s="12"/>
      <c r="AT23" s="12"/>
      <c r="AU23" s="12"/>
      <c r="AV23" s="12"/>
      <c r="AW23" s="12"/>
      <c r="AX23" s="12"/>
      <c r="AY23" s="12"/>
      <c r="AZ23" s="660"/>
      <c r="BA23" s="660"/>
      <c r="BB23" s="660"/>
      <c r="BC23" s="660"/>
      <c r="BD23" s="660"/>
      <c r="BE23" s="660"/>
      <c r="BF23" s="12"/>
      <c r="BG23" s="12"/>
      <c r="BH23" s="12"/>
      <c r="BI23" s="12"/>
      <c r="BJ23" s="12"/>
      <c r="BK23" s="12"/>
      <c r="BL23" s="660"/>
      <c r="BM23" s="660"/>
      <c r="BN23" s="660"/>
      <c r="BO23" s="660"/>
      <c r="BP23" s="660"/>
      <c r="BQ23" s="660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60"/>
      <c r="CF23" s="660"/>
      <c r="CG23" s="660"/>
      <c r="CH23" s="660"/>
      <c r="CI23" s="660"/>
      <c r="CJ23" s="660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60"/>
      <c r="CX23" s="660"/>
      <c r="CY23" s="660"/>
      <c r="CZ23" s="660"/>
      <c r="DA23" s="660"/>
      <c r="DB23" s="660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60"/>
      <c r="DR23" s="660"/>
      <c r="DS23" s="660"/>
      <c r="DT23" s="660"/>
      <c r="DU23" s="660"/>
      <c r="DV23" s="660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60"/>
      <c r="EL23" s="660"/>
      <c r="EM23" s="660"/>
      <c r="EN23" s="660"/>
      <c r="EO23" s="660"/>
      <c r="EP23" s="660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60"/>
      <c r="FQ23" s="660"/>
      <c r="FR23" s="660"/>
      <c r="FS23" s="660"/>
      <c r="FT23" s="660"/>
      <c r="FU23" s="660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60"/>
      <c r="GN23" s="660"/>
      <c r="GO23" s="660"/>
      <c r="GP23" s="660"/>
      <c r="GQ23" s="660"/>
      <c r="GR23" s="660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60"/>
      <c r="HI23" s="660"/>
      <c r="HJ23" s="660"/>
      <c r="HK23" s="660"/>
      <c r="HL23" s="660"/>
      <c r="HM23" s="660"/>
      <c r="HN23" s="12"/>
      <c r="HO23" s="12"/>
      <c r="HP23" s="12"/>
      <c r="HQ23" s="12"/>
      <c r="HS23" s="660"/>
      <c r="HT23" s="660"/>
      <c r="HU23" s="660"/>
      <c r="HV23" s="660"/>
      <c r="HW23" s="660"/>
      <c r="HX23" s="660"/>
      <c r="HY23" s="12"/>
      <c r="HZ23" s="12"/>
      <c r="IA23" s="12"/>
      <c r="IB23" s="12"/>
    </row>
    <row r="24" spans="1:236" ht="14.45" customHeight="1" x14ac:dyDescent="0.25">
      <c r="A24" s="58"/>
      <c r="B24" s="14"/>
      <c r="C24" s="863" t="s">
        <v>194</v>
      </c>
      <c r="D24" s="863"/>
      <c r="E24" s="863"/>
      <c r="F24" s="863"/>
      <c r="G24" s="863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61"/>
      <c r="S24" s="661"/>
      <c r="T24" s="661"/>
      <c r="U24" s="12"/>
      <c r="V24" s="12"/>
      <c r="W24" s="12"/>
      <c r="X24" s="12"/>
      <c r="Y24" s="12"/>
      <c r="Z24" s="6"/>
      <c r="AA24" s="660"/>
      <c r="AB24" s="660"/>
      <c r="AC24" s="660"/>
      <c r="AD24" s="660"/>
      <c r="AE24" s="660"/>
      <c r="AF24" s="660"/>
      <c r="AG24" s="12"/>
      <c r="AH24" s="12"/>
      <c r="AI24" s="12"/>
      <c r="AJ24" s="12"/>
      <c r="AL24" s="660"/>
      <c r="AM24" s="660"/>
      <c r="AN24" s="660"/>
      <c r="AO24" s="660"/>
      <c r="AP24" s="660"/>
      <c r="AQ24" s="660"/>
      <c r="AR24" s="12"/>
      <c r="AS24" s="12"/>
      <c r="AT24" s="12"/>
      <c r="AU24" s="12"/>
      <c r="AV24" s="12"/>
      <c r="AW24" s="12"/>
      <c r="AX24" s="12"/>
      <c r="AY24" s="12"/>
      <c r="AZ24" s="660"/>
      <c r="BA24" s="660"/>
      <c r="BB24" s="660"/>
      <c r="BC24" s="660"/>
      <c r="BD24" s="660"/>
      <c r="BE24" s="660"/>
      <c r="BF24" s="12"/>
      <c r="BG24" s="12"/>
      <c r="BH24" s="12"/>
      <c r="BI24" s="12"/>
      <c r="BJ24" s="12"/>
      <c r="BK24" s="12"/>
      <c r="BL24" s="660"/>
      <c r="BM24" s="660"/>
      <c r="BN24" s="660"/>
      <c r="BO24" s="660"/>
      <c r="BP24" s="660"/>
      <c r="BQ24" s="660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60"/>
      <c r="CF24" s="660"/>
      <c r="CG24" s="660"/>
      <c r="CH24" s="660"/>
      <c r="CI24" s="660"/>
      <c r="CJ24" s="660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60"/>
      <c r="CX24" s="660"/>
      <c r="CY24" s="660"/>
      <c r="CZ24" s="660"/>
      <c r="DA24" s="660"/>
      <c r="DB24" s="660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60"/>
      <c r="DR24" s="660"/>
      <c r="DS24" s="660"/>
      <c r="DT24" s="660"/>
      <c r="DU24" s="660"/>
      <c r="DV24" s="660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60"/>
      <c r="EL24" s="660"/>
      <c r="EM24" s="660"/>
      <c r="EN24" s="660"/>
      <c r="EO24" s="660"/>
      <c r="EP24" s="660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60"/>
      <c r="FQ24" s="660"/>
      <c r="FR24" s="660"/>
      <c r="FS24" s="660"/>
      <c r="FT24" s="660"/>
      <c r="FU24" s="660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60"/>
      <c r="GN24" s="660"/>
      <c r="GO24" s="660"/>
      <c r="GP24" s="660"/>
      <c r="GQ24" s="660"/>
      <c r="GR24" s="660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60"/>
      <c r="HI24" s="660"/>
      <c r="HJ24" s="660"/>
      <c r="HK24" s="660"/>
      <c r="HL24" s="660"/>
      <c r="HM24" s="660"/>
      <c r="HN24" s="12"/>
      <c r="HO24" s="12"/>
      <c r="HP24" s="12"/>
      <c r="HQ24" s="12"/>
      <c r="HS24" s="660"/>
      <c r="HT24" s="660"/>
      <c r="HU24" s="660"/>
      <c r="HV24" s="660"/>
      <c r="HW24" s="660"/>
      <c r="HX24" s="660"/>
      <c r="HY24" s="12"/>
      <c r="HZ24" s="12"/>
      <c r="IA24" s="12"/>
      <c r="IB24" s="12"/>
    </row>
    <row r="25" spans="1:236" ht="14.45" customHeight="1" x14ac:dyDescent="0.25">
      <c r="A25" s="58"/>
      <c r="B25" s="14"/>
      <c r="C25" s="863" t="s">
        <v>184</v>
      </c>
      <c r="D25" s="863"/>
      <c r="E25" s="863"/>
      <c r="F25" s="863"/>
      <c r="G25" s="863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61"/>
      <c r="S25" s="661"/>
      <c r="T25" s="661"/>
      <c r="U25" s="12"/>
      <c r="V25" s="12"/>
      <c r="W25" s="12"/>
      <c r="X25" s="12"/>
      <c r="Y25" s="12"/>
      <c r="Z25" s="6"/>
      <c r="AA25" s="635"/>
      <c r="AB25" s="635"/>
      <c r="AC25" s="635"/>
      <c r="AD25" s="635"/>
      <c r="AE25" s="635"/>
      <c r="AF25" s="635"/>
      <c r="AG25" s="12"/>
      <c r="AH25" s="12"/>
      <c r="AI25" s="12"/>
      <c r="AJ25" s="12"/>
      <c r="AL25" s="635"/>
      <c r="AM25" s="635"/>
      <c r="AN25" s="635"/>
      <c r="AO25" s="635"/>
      <c r="AP25" s="635"/>
      <c r="AQ25" s="635"/>
      <c r="AR25" s="12"/>
      <c r="AS25" s="12"/>
      <c r="AT25" s="12"/>
      <c r="AU25" s="12"/>
      <c r="AV25" s="12"/>
      <c r="AW25" s="12"/>
      <c r="AX25" s="12"/>
      <c r="AY25" s="12"/>
      <c r="AZ25" s="635"/>
      <c r="BA25" s="635"/>
      <c r="BB25" s="635"/>
      <c r="BC25" s="635"/>
      <c r="BD25" s="635"/>
      <c r="BE25" s="635"/>
      <c r="BF25" s="12"/>
      <c r="BG25" s="12"/>
      <c r="BH25" s="12"/>
      <c r="BI25" s="12"/>
      <c r="BJ25" s="12"/>
      <c r="BK25" s="12"/>
      <c r="BL25" s="635"/>
      <c r="BM25" s="635"/>
      <c r="BN25" s="635"/>
      <c r="BO25" s="635"/>
      <c r="BP25" s="635"/>
      <c r="BQ25" s="635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35"/>
      <c r="CF25" s="635"/>
      <c r="CG25" s="635"/>
      <c r="CH25" s="635"/>
      <c r="CI25" s="635"/>
      <c r="CJ25" s="635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35"/>
      <c r="CX25" s="635"/>
      <c r="CY25" s="635"/>
      <c r="CZ25" s="635"/>
      <c r="DA25" s="635"/>
      <c r="DB25" s="635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35"/>
      <c r="DR25" s="635"/>
      <c r="DS25" s="635"/>
      <c r="DT25" s="635"/>
      <c r="DU25" s="635"/>
      <c r="DV25" s="635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35"/>
      <c r="EL25" s="635"/>
      <c r="EM25" s="635"/>
      <c r="EN25" s="635"/>
      <c r="EO25" s="635"/>
      <c r="EP25" s="635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35"/>
      <c r="FQ25" s="635"/>
      <c r="FR25" s="635"/>
      <c r="FS25" s="635"/>
      <c r="FT25" s="635"/>
      <c r="FU25" s="635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35"/>
      <c r="GN25" s="635"/>
      <c r="GO25" s="635"/>
      <c r="GP25" s="635"/>
      <c r="GQ25" s="635"/>
      <c r="GR25" s="635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35"/>
      <c r="HI25" s="635"/>
      <c r="HJ25" s="635"/>
      <c r="HK25" s="635"/>
      <c r="HL25" s="635"/>
      <c r="HM25" s="635"/>
      <c r="HO25" s="6"/>
      <c r="HP25" s="12"/>
      <c r="HQ25" s="12"/>
      <c r="HS25" s="635"/>
      <c r="HT25" s="635"/>
      <c r="HU25" s="635"/>
      <c r="HV25" s="635"/>
      <c r="HW25" s="635"/>
      <c r="HX25" s="635"/>
      <c r="HZ25" s="6"/>
      <c r="IA25" s="12"/>
      <c r="IB25" s="12"/>
    </row>
    <row r="26" spans="1:236" ht="14.45" customHeight="1" x14ac:dyDescent="0.25">
      <c r="A26" s="58"/>
      <c r="B26" s="14"/>
      <c r="C26" s="863" t="s">
        <v>217</v>
      </c>
      <c r="D26" s="863"/>
      <c r="E26" s="863"/>
      <c r="F26" s="863"/>
      <c r="G26" s="863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61"/>
      <c r="S26" s="661"/>
      <c r="T26" s="661"/>
      <c r="U26" s="12"/>
      <c r="V26" s="12"/>
      <c r="W26" s="12"/>
      <c r="X26" s="12"/>
      <c r="Y26" s="12"/>
      <c r="Z26" s="6"/>
      <c r="AA26" s="660"/>
      <c r="AB26" s="660"/>
      <c r="AC26" s="660"/>
      <c r="AD26" s="660"/>
      <c r="AE26" s="660"/>
      <c r="AF26" s="660"/>
      <c r="AG26" s="12"/>
      <c r="AH26" s="12"/>
      <c r="AI26" s="12"/>
      <c r="AJ26" s="12"/>
      <c r="AL26" s="660"/>
      <c r="AM26" s="660"/>
      <c r="AN26" s="660"/>
      <c r="AO26" s="660"/>
      <c r="AP26" s="660"/>
      <c r="AQ26" s="660"/>
      <c r="AR26" s="12"/>
      <c r="AS26" s="12"/>
      <c r="AT26" s="12"/>
      <c r="AU26" s="12"/>
      <c r="AV26" s="12"/>
      <c r="AW26" s="12"/>
      <c r="AX26" s="12"/>
      <c r="AY26" s="12"/>
      <c r="AZ26" s="660"/>
      <c r="BA26" s="660"/>
      <c r="BB26" s="660"/>
      <c r="BC26" s="660"/>
      <c r="BD26" s="660"/>
      <c r="BE26" s="660"/>
      <c r="BF26" s="12"/>
      <c r="BG26" s="12"/>
      <c r="BH26" s="12"/>
      <c r="BI26" s="12"/>
      <c r="BJ26" s="12"/>
      <c r="BK26" s="12"/>
      <c r="BL26" s="660"/>
      <c r="BM26" s="660"/>
      <c r="BN26" s="660"/>
      <c r="BO26" s="660"/>
      <c r="BP26" s="660"/>
      <c r="BQ26" s="660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60"/>
      <c r="CF26" s="660"/>
      <c r="CG26" s="660"/>
      <c r="CH26" s="660"/>
      <c r="CI26" s="660"/>
      <c r="CJ26" s="660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60"/>
      <c r="CX26" s="660"/>
      <c r="CY26" s="660"/>
      <c r="CZ26" s="660"/>
      <c r="DA26" s="660"/>
      <c r="DB26" s="660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60"/>
      <c r="DR26" s="660"/>
      <c r="DS26" s="660"/>
      <c r="DT26" s="660"/>
      <c r="DU26" s="660"/>
      <c r="DV26" s="660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60"/>
      <c r="EL26" s="660"/>
      <c r="EM26" s="660"/>
      <c r="EN26" s="660"/>
      <c r="EO26" s="660"/>
      <c r="EP26" s="660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60"/>
      <c r="FQ26" s="660"/>
      <c r="FR26" s="660"/>
      <c r="FS26" s="660"/>
      <c r="FT26" s="660"/>
      <c r="FU26" s="660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60"/>
      <c r="GN26" s="660"/>
      <c r="GO26" s="660"/>
      <c r="GP26" s="660"/>
      <c r="GQ26" s="660"/>
      <c r="GR26" s="660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60"/>
      <c r="HI26" s="660"/>
      <c r="HJ26" s="660"/>
      <c r="HK26" s="660"/>
      <c r="HL26" s="660"/>
      <c r="HM26" s="660"/>
      <c r="HN26" s="6"/>
      <c r="HO26" s="6"/>
      <c r="HP26" s="12"/>
      <c r="HQ26" s="12"/>
      <c r="HS26" s="660"/>
      <c r="HT26" s="660"/>
      <c r="HU26" s="660"/>
      <c r="HV26" s="660"/>
      <c r="HW26" s="660"/>
      <c r="HX26" s="660"/>
      <c r="HY26" s="6"/>
      <c r="HZ26" s="6"/>
      <c r="IA26" s="12"/>
      <c r="IB26" s="12"/>
    </row>
    <row r="27" spans="1:236" ht="14.45" customHeight="1" x14ac:dyDescent="0.25">
      <c r="A27" s="58"/>
      <c r="B27" s="14"/>
      <c r="C27" s="863" t="s">
        <v>182</v>
      </c>
      <c r="D27" s="863"/>
      <c r="E27" s="863"/>
      <c r="F27" s="863"/>
      <c r="G27" s="863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61"/>
      <c r="S27" s="661"/>
      <c r="T27" s="661"/>
      <c r="U27" s="12"/>
      <c r="V27" s="12"/>
      <c r="W27" s="12"/>
      <c r="X27" s="12"/>
      <c r="Y27" s="12"/>
      <c r="Z27" s="6"/>
      <c r="AA27" s="660"/>
      <c r="AB27" s="660"/>
      <c r="AC27" s="660"/>
      <c r="AD27" s="660"/>
      <c r="AE27" s="660"/>
      <c r="AF27" s="660"/>
      <c r="AG27" s="12"/>
      <c r="AH27" s="12"/>
      <c r="AI27" s="12"/>
      <c r="AJ27" s="12"/>
      <c r="AL27" s="660"/>
      <c r="AM27" s="660"/>
      <c r="AN27" s="660"/>
      <c r="AO27" s="660"/>
      <c r="AP27" s="660"/>
      <c r="AQ27" s="660"/>
      <c r="AR27" s="12"/>
      <c r="AS27" s="12"/>
      <c r="AT27" s="12"/>
      <c r="AU27" s="12"/>
      <c r="AV27" s="12"/>
      <c r="AW27" s="12"/>
      <c r="AX27" s="12"/>
      <c r="AY27" s="12"/>
      <c r="AZ27" s="660"/>
      <c r="BA27" s="660"/>
      <c r="BB27" s="660"/>
      <c r="BC27" s="660"/>
      <c r="BD27" s="660"/>
      <c r="BE27" s="660"/>
      <c r="BF27" s="12"/>
      <c r="BG27" s="12"/>
      <c r="BH27" s="12"/>
      <c r="BI27" s="12"/>
      <c r="BJ27" s="12"/>
      <c r="BK27" s="12"/>
      <c r="BL27" s="660"/>
      <c r="BM27" s="660"/>
      <c r="BN27" s="660"/>
      <c r="BO27" s="660"/>
      <c r="BP27" s="660"/>
      <c r="BQ27" s="660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60"/>
      <c r="CF27" s="660"/>
      <c r="CG27" s="660"/>
      <c r="CH27" s="660"/>
      <c r="CI27" s="660"/>
      <c r="CJ27" s="660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60"/>
      <c r="CX27" s="660"/>
      <c r="CY27" s="660"/>
      <c r="CZ27" s="660"/>
      <c r="DA27" s="660"/>
      <c r="DB27" s="660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60"/>
      <c r="DR27" s="660"/>
      <c r="DS27" s="660"/>
      <c r="DT27" s="660"/>
      <c r="DU27" s="660"/>
      <c r="DV27" s="660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60"/>
      <c r="EL27" s="660"/>
      <c r="EM27" s="660"/>
      <c r="EN27" s="660"/>
      <c r="EO27" s="660"/>
      <c r="EP27" s="660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60"/>
      <c r="FQ27" s="660"/>
      <c r="FR27" s="660"/>
      <c r="FS27" s="660"/>
      <c r="FT27" s="660"/>
      <c r="FU27" s="660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60"/>
      <c r="GN27" s="660"/>
      <c r="GO27" s="660"/>
      <c r="GP27" s="660"/>
      <c r="GQ27" s="660"/>
      <c r="GR27" s="660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60"/>
      <c r="HI27" s="660"/>
      <c r="HJ27" s="660"/>
      <c r="HK27" s="660"/>
      <c r="HL27" s="660"/>
      <c r="HM27" s="660"/>
      <c r="HN27" s="6"/>
      <c r="HO27" s="6"/>
      <c r="HP27" s="12"/>
      <c r="HQ27" s="12"/>
      <c r="HS27" s="660"/>
      <c r="HT27" s="660"/>
      <c r="HU27" s="660"/>
      <c r="HV27" s="660"/>
      <c r="HW27" s="660"/>
      <c r="HX27" s="660"/>
      <c r="HY27" s="6"/>
      <c r="HZ27" s="6"/>
      <c r="IA27" s="12"/>
      <c r="IB27" s="12"/>
    </row>
    <row r="28" spans="1:236" ht="14.45" customHeight="1" x14ac:dyDescent="0.25">
      <c r="A28" s="58"/>
      <c r="B28" s="14"/>
      <c r="C28" s="863" t="s">
        <v>183</v>
      </c>
      <c r="D28" s="863"/>
      <c r="E28" s="863"/>
      <c r="F28" s="863"/>
      <c r="G28" s="863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61"/>
      <c r="S28" s="661"/>
      <c r="T28" s="661"/>
      <c r="U28" s="12"/>
      <c r="V28" s="12"/>
      <c r="W28" s="12"/>
      <c r="X28" s="12"/>
      <c r="Y28" s="12"/>
      <c r="Z28" s="6"/>
      <c r="AA28" s="660"/>
      <c r="AB28" s="660"/>
      <c r="AC28" s="660"/>
      <c r="AD28" s="660"/>
      <c r="AE28" s="660"/>
      <c r="AF28" s="660"/>
      <c r="AG28" s="12"/>
      <c r="AH28" s="12"/>
      <c r="AI28" s="12"/>
      <c r="AJ28" s="12"/>
      <c r="AL28" s="660"/>
      <c r="AM28" s="660"/>
      <c r="AN28" s="660"/>
      <c r="AO28" s="660"/>
      <c r="AP28" s="660"/>
      <c r="AQ28" s="660"/>
      <c r="AR28" s="12"/>
      <c r="AS28" s="12"/>
      <c r="AT28" s="12"/>
      <c r="AU28" s="12"/>
      <c r="AV28" s="12"/>
      <c r="AW28" s="12"/>
      <c r="AX28" s="12"/>
      <c r="AY28" s="12"/>
      <c r="AZ28" s="660"/>
      <c r="BA28" s="660"/>
      <c r="BB28" s="660"/>
      <c r="BC28" s="660"/>
      <c r="BD28" s="660"/>
      <c r="BE28" s="660"/>
      <c r="BF28" s="12"/>
      <c r="BG28" s="12"/>
      <c r="BH28" s="12"/>
      <c r="BI28" s="12"/>
      <c r="BJ28" s="12"/>
      <c r="BK28" s="12"/>
      <c r="BL28" s="660"/>
      <c r="BM28" s="660"/>
      <c r="BN28" s="660"/>
      <c r="BO28" s="660"/>
      <c r="BP28" s="660"/>
      <c r="BQ28" s="660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60"/>
      <c r="CF28" s="660"/>
      <c r="CG28" s="660"/>
      <c r="CH28" s="660"/>
      <c r="CI28" s="660"/>
      <c r="CJ28" s="660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60"/>
      <c r="CX28" s="660"/>
      <c r="CY28" s="660"/>
      <c r="CZ28" s="660"/>
      <c r="DA28" s="660"/>
      <c r="DB28" s="660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60"/>
      <c r="DR28" s="660"/>
      <c r="DS28" s="660"/>
      <c r="DT28" s="660"/>
      <c r="DU28" s="660"/>
      <c r="DV28" s="660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60"/>
      <c r="EL28" s="660"/>
      <c r="EM28" s="660"/>
      <c r="EN28" s="660"/>
      <c r="EO28" s="660"/>
      <c r="EP28" s="660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60"/>
      <c r="FQ28" s="660"/>
      <c r="FR28" s="660"/>
      <c r="FS28" s="660"/>
      <c r="FT28" s="660"/>
      <c r="FU28" s="660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60"/>
      <c r="GN28" s="660"/>
      <c r="GO28" s="660"/>
      <c r="GP28" s="660"/>
      <c r="GQ28" s="660"/>
      <c r="GR28" s="660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60"/>
      <c r="HI28" s="660"/>
      <c r="HJ28" s="660"/>
      <c r="HK28" s="660"/>
      <c r="HL28" s="660"/>
      <c r="HM28" s="660"/>
      <c r="HN28" s="6"/>
      <c r="HO28" s="6"/>
      <c r="HP28" s="12"/>
      <c r="HQ28" s="12"/>
      <c r="HS28" s="660"/>
      <c r="HT28" s="660"/>
      <c r="HU28" s="660"/>
      <c r="HV28" s="660"/>
      <c r="HW28" s="660"/>
      <c r="HX28" s="660"/>
      <c r="HY28" s="6"/>
      <c r="HZ28" s="6"/>
      <c r="IA28" s="12"/>
      <c r="IB28" s="12"/>
    </row>
    <row r="29" spans="1:236" ht="14.45" customHeight="1" x14ac:dyDescent="0.25">
      <c r="A29" s="58"/>
      <c r="B29" s="14"/>
      <c r="C29" s="863" t="s">
        <v>218</v>
      </c>
      <c r="D29" s="863"/>
      <c r="E29" s="863"/>
      <c r="F29" s="863"/>
      <c r="G29" s="863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61"/>
      <c r="S29" s="661"/>
      <c r="T29" s="661"/>
      <c r="U29" s="12"/>
      <c r="V29" s="12"/>
      <c r="W29" s="12"/>
      <c r="X29" s="12"/>
      <c r="Y29" s="12"/>
      <c r="Z29" s="6"/>
      <c r="AA29" s="660"/>
      <c r="AB29" s="660"/>
      <c r="AC29" s="660"/>
      <c r="AD29" s="660"/>
      <c r="AE29" s="660"/>
      <c r="AF29" s="660"/>
      <c r="AG29" s="12"/>
      <c r="AH29" s="12"/>
      <c r="AI29" s="12"/>
      <c r="AJ29" s="12"/>
      <c r="AL29" s="660"/>
      <c r="AM29" s="660"/>
      <c r="AN29" s="660"/>
      <c r="AO29" s="660"/>
      <c r="AP29" s="660"/>
      <c r="AQ29" s="660"/>
      <c r="AR29" s="12"/>
      <c r="AS29" s="12"/>
      <c r="AT29" s="12"/>
      <c r="AU29" s="12"/>
      <c r="AV29" s="12"/>
      <c r="AW29" s="12"/>
      <c r="AX29" s="12"/>
      <c r="AY29" s="12"/>
      <c r="AZ29" s="660"/>
      <c r="BA29" s="660"/>
      <c r="BB29" s="660"/>
      <c r="BC29" s="660"/>
      <c r="BD29" s="660"/>
      <c r="BE29" s="660"/>
      <c r="BF29" s="12"/>
      <c r="BG29" s="12"/>
      <c r="BH29" s="12"/>
      <c r="BI29" s="12"/>
      <c r="BJ29" s="12"/>
      <c r="BK29" s="12"/>
      <c r="BL29" s="660"/>
      <c r="BM29" s="660"/>
      <c r="BN29" s="660"/>
      <c r="BO29" s="660"/>
      <c r="BP29" s="660"/>
      <c r="BQ29" s="660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60"/>
      <c r="CF29" s="660"/>
      <c r="CG29" s="660"/>
      <c r="CH29" s="660"/>
      <c r="CI29" s="660"/>
      <c r="CJ29" s="660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60"/>
      <c r="CX29" s="660"/>
      <c r="CY29" s="660"/>
      <c r="CZ29" s="660"/>
      <c r="DA29" s="660"/>
      <c r="DB29" s="660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60"/>
      <c r="DR29" s="660"/>
      <c r="DS29" s="660"/>
      <c r="DT29" s="660"/>
      <c r="DU29" s="660"/>
      <c r="DV29" s="660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60"/>
      <c r="EL29" s="660"/>
      <c r="EM29" s="660"/>
      <c r="EN29" s="660"/>
      <c r="EO29" s="660"/>
      <c r="EP29" s="660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60"/>
      <c r="FQ29" s="660"/>
      <c r="FR29" s="660"/>
      <c r="FS29" s="660"/>
      <c r="FT29" s="660"/>
      <c r="FU29" s="660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60"/>
      <c r="GN29" s="660"/>
      <c r="GO29" s="660"/>
      <c r="GP29" s="660"/>
      <c r="GQ29" s="660"/>
      <c r="GR29" s="660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60"/>
      <c r="HI29" s="660"/>
      <c r="HJ29" s="660"/>
      <c r="HK29" s="660"/>
      <c r="HL29" s="660"/>
      <c r="HM29" s="660"/>
      <c r="HN29" s="6"/>
      <c r="HO29" s="6"/>
      <c r="HP29" s="12"/>
      <c r="HQ29" s="12"/>
      <c r="HS29" s="660"/>
      <c r="HT29" s="660"/>
      <c r="HU29" s="660"/>
      <c r="HV29" s="660"/>
      <c r="HW29" s="660"/>
      <c r="HX29" s="660"/>
      <c r="HY29" s="6"/>
      <c r="HZ29" s="6"/>
      <c r="IA29" s="12"/>
      <c r="IB29" s="12"/>
    </row>
    <row r="30" spans="1:236" ht="14.45" customHeight="1" x14ac:dyDescent="0.25">
      <c r="A30" s="58"/>
      <c r="B30" s="14"/>
      <c r="C30" s="863" t="s">
        <v>185</v>
      </c>
      <c r="D30" s="863"/>
      <c r="E30" s="863"/>
      <c r="F30" s="863"/>
      <c r="G30" s="863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61"/>
      <c r="S30" s="661"/>
      <c r="T30" s="661"/>
      <c r="U30" s="12"/>
      <c r="V30" s="12"/>
      <c r="W30" s="12"/>
      <c r="X30" s="12"/>
      <c r="Y30" s="12"/>
      <c r="Z30" s="6"/>
      <c r="AA30" s="660"/>
      <c r="AB30" s="660"/>
      <c r="AC30" s="660"/>
      <c r="AD30" s="660"/>
      <c r="AE30" s="660"/>
      <c r="AF30" s="660"/>
      <c r="AG30" s="12"/>
      <c r="AH30" s="12"/>
      <c r="AI30" s="12"/>
      <c r="AJ30" s="12"/>
      <c r="AL30" s="660"/>
      <c r="AM30" s="660"/>
      <c r="AN30" s="660"/>
      <c r="AO30" s="660"/>
      <c r="AP30" s="660"/>
      <c r="AQ30" s="660"/>
      <c r="AR30" s="12"/>
      <c r="AS30" s="12"/>
      <c r="AT30" s="12"/>
      <c r="AU30" s="12"/>
      <c r="AV30" s="12"/>
      <c r="AW30" s="12"/>
      <c r="AX30" s="12"/>
      <c r="AY30" s="12"/>
      <c r="AZ30" s="660"/>
      <c r="BA30" s="660"/>
      <c r="BB30" s="660"/>
      <c r="BC30" s="660"/>
      <c r="BD30" s="660"/>
      <c r="BE30" s="660"/>
      <c r="BF30" s="12"/>
      <c r="BG30" s="12"/>
      <c r="BH30" s="12"/>
      <c r="BI30" s="12"/>
      <c r="BJ30" s="12"/>
      <c r="BK30" s="12"/>
      <c r="BL30" s="660"/>
      <c r="BM30" s="660"/>
      <c r="BN30" s="660"/>
      <c r="BO30" s="660"/>
      <c r="BP30" s="660"/>
      <c r="BQ30" s="660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60"/>
      <c r="CF30" s="660"/>
      <c r="CG30" s="660"/>
      <c r="CH30" s="660"/>
      <c r="CI30" s="660"/>
      <c r="CJ30" s="660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60"/>
      <c r="CX30" s="660"/>
      <c r="CY30" s="660"/>
      <c r="CZ30" s="660"/>
      <c r="DA30" s="660"/>
      <c r="DB30" s="660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60"/>
      <c r="DR30" s="660"/>
      <c r="DS30" s="660"/>
      <c r="DT30" s="660"/>
      <c r="DU30" s="660"/>
      <c r="DV30" s="660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60"/>
      <c r="EL30" s="660"/>
      <c r="EM30" s="660"/>
      <c r="EN30" s="660"/>
      <c r="EO30" s="660"/>
      <c r="EP30" s="660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60"/>
      <c r="FQ30" s="660"/>
      <c r="FR30" s="660"/>
      <c r="FS30" s="660"/>
      <c r="FT30" s="660"/>
      <c r="FU30" s="660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60"/>
      <c r="GN30" s="660"/>
      <c r="GO30" s="660"/>
      <c r="GP30" s="660"/>
      <c r="GQ30" s="660"/>
      <c r="GR30" s="660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60"/>
      <c r="HI30" s="660"/>
      <c r="HJ30" s="660"/>
      <c r="HK30" s="660"/>
      <c r="HL30" s="660"/>
      <c r="HM30" s="660"/>
      <c r="HN30" s="6"/>
      <c r="HO30" s="12"/>
      <c r="HP30" s="12"/>
      <c r="HQ30" s="12"/>
      <c r="HS30" s="660"/>
      <c r="HT30" s="660"/>
      <c r="HU30" s="660"/>
      <c r="HV30" s="660"/>
      <c r="HW30" s="660"/>
      <c r="HX30" s="660"/>
      <c r="HY30" s="6"/>
      <c r="HZ30" s="12"/>
      <c r="IA30" s="12"/>
      <c r="IB30" s="12"/>
    </row>
    <row r="31" spans="1:236" ht="14.45" customHeight="1" x14ac:dyDescent="0.25">
      <c r="A31" s="58"/>
      <c r="B31" s="12"/>
      <c r="C31" s="863" t="s">
        <v>186</v>
      </c>
      <c r="D31" s="863"/>
      <c r="E31" s="863"/>
      <c r="F31" s="863"/>
      <c r="G31" s="863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61"/>
      <c r="S31" s="661"/>
      <c r="T31" s="661"/>
      <c r="U31" s="12"/>
      <c r="V31" s="12"/>
      <c r="W31" s="12"/>
      <c r="X31" s="12"/>
      <c r="Y31" s="12"/>
      <c r="Z31" s="6"/>
      <c r="AA31" s="660"/>
      <c r="AB31" s="660"/>
      <c r="AC31" s="660"/>
      <c r="AD31" s="660"/>
      <c r="AE31" s="660"/>
      <c r="AF31" s="660"/>
      <c r="AG31" s="12"/>
      <c r="AH31" s="12"/>
      <c r="AI31" s="12"/>
      <c r="AJ31" s="12"/>
      <c r="AL31" s="660"/>
      <c r="AM31" s="660"/>
      <c r="AN31" s="660"/>
      <c r="AO31" s="660"/>
      <c r="AP31" s="660"/>
      <c r="AQ31" s="660"/>
      <c r="AR31" s="12"/>
      <c r="AS31" s="12"/>
      <c r="AT31" s="12"/>
      <c r="AU31" s="12"/>
      <c r="AV31" s="12"/>
      <c r="AW31" s="12"/>
      <c r="AX31" s="12"/>
      <c r="AY31" s="12"/>
      <c r="AZ31" s="660"/>
      <c r="BA31" s="660"/>
      <c r="BB31" s="660"/>
      <c r="BC31" s="660"/>
      <c r="BD31" s="660"/>
      <c r="BE31" s="660"/>
      <c r="BF31" s="12"/>
      <c r="BG31" s="12"/>
      <c r="BH31" s="12"/>
      <c r="BI31" s="12"/>
      <c r="BJ31" s="12"/>
      <c r="BK31" s="12"/>
      <c r="BL31" s="660"/>
      <c r="BM31" s="660"/>
      <c r="BN31" s="660"/>
      <c r="BO31" s="660"/>
      <c r="BP31" s="660"/>
      <c r="BQ31" s="660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60"/>
      <c r="CF31" s="660"/>
      <c r="CG31" s="660"/>
      <c r="CH31" s="660"/>
      <c r="CI31" s="660"/>
      <c r="CJ31" s="660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60"/>
      <c r="CX31" s="660"/>
      <c r="CY31" s="660"/>
      <c r="CZ31" s="660"/>
      <c r="DA31" s="660"/>
      <c r="DB31" s="660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60"/>
      <c r="DR31" s="660"/>
      <c r="DS31" s="660"/>
      <c r="DT31" s="660"/>
      <c r="DU31" s="660"/>
      <c r="DV31" s="660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60"/>
      <c r="EL31" s="660"/>
      <c r="EM31" s="660"/>
      <c r="EN31" s="660"/>
      <c r="EO31" s="660"/>
      <c r="EP31" s="660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60"/>
      <c r="FQ31" s="660"/>
      <c r="FR31" s="660"/>
      <c r="FS31" s="660"/>
      <c r="FT31" s="660"/>
      <c r="FU31" s="660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60"/>
      <c r="GN31" s="660"/>
      <c r="GO31" s="660"/>
      <c r="GP31" s="660"/>
      <c r="GQ31" s="660"/>
      <c r="GR31" s="660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60"/>
      <c r="HI31" s="660"/>
      <c r="HJ31" s="660"/>
      <c r="HK31" s="660"/>
      <c r="HL31" s="660"/>
      <c r="HM31" s="660"/>
      <c r="HN31" s="12"/>
      <c r="HO31" s="12"/>
      <c r="HP31" s="12"/>
      <c r="HQ31" s="12"/>
      <c r="HS31" s="660"/>
      <c r="HT31" s="660"/>
      <c r="HU31" s="660"/>
      <c r="HV31" s="660"/>
      <c r="HW31" s="660"/>
      <c r="HX31" s="660"/>
      <c r="HY31" s="12"/>
      <c r="HZ31" s="12"/>
      <c r="IA31" s="12"/>
      <c r="IB31" s="12"/>
    </row>
    <row r="32" spans="1:236" ht="14.45" customHeight="1" x14ac:dyDescent="0.25">
      <c r="A32" s="58"/>
      <c r="B32" s="12"/>
      <c r="C32" s="863" t="s">
        <v>187</v>
      </c>
      <c r="D32" s="863"/>
      <c r="E32" s="863"/>
      <c r="F32" s="863"/>
      <c r="G32" s="863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61"/>
      <c r="S32" s="661"/>
      <c r="T32" s="661"/>
      <c r="U32" s="12"/>
      <c r="V32" s="12"/>
      <c r="W32" s="12"/>
      <c r="X32" s="12"/>
      <c r="Y32" s="12"/>
      <c r="Z32" s="6"/>
      <c r="AA32" s="660"/>
      <c r="AB32" s="660"/>
      <c r="AC32" s="660"/>
      <c r="AD32" s="660"/>
      <c r="AE32" s="660"/>
      <c r="AF32" s="660"/>
      <c r="AG32" s="12"/>
      <c r="AH32" s="12"/>
      <c r="AI32" s="12"/>
      <c r="AJ32" s="12"/>
      <c r="AL32" s="660"/>
      <c r="AM32" s="660"/>
      <c r="AN32" s="660"/>
      <c r="AO32" s="660"/>
      <c r="AP32" s="660"/>
      <c r="AQ32" s="660"/>
      <c r="AR32" s="12"/>
      <c r="AS32" s="12"/>
      <c r="AT32" s="12"/>
      <c r="AU32" s="12"/>
      <c r="AV32" s="12"/>
      <c r="AW32" s="12"/>
      <c r="AX32" s="12"/>
      <c r="AY32" s="12"/>
      <c r="AZ32" s="660"/>
      <c r="BA32" s="660"/>
      <c r="BB32" s="660"/>
      <c r="BC32" s="660"/>
      <c r="BD32" s="660"/>
      <c r="BE32" s="660"/>
      <c r="BF32" s="12"/>
      <c r="BG32" s="12"/>
      <c r="BH32" s="12"/>
      <c r="BI32" s="12"/>
      <c r="BJ32" s="12"/>
      <c r="BK32" s="12"/>
      <c r="BL32" s="660"/>
      <c r="BM32" s="660"/>
      <c r="BN32" s="660"/>
      <c r="BO32" s="660"/>
      <c r="BP32" s="660"/>
      <c r="BQ32" s="660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60"/>
      <c r="CF32" s="660"/>
      <c r="CG32" s="660"/>
      <c r="CH32" s="660"/>
      <c r="CI32" s="660"/>
      <c r="CJ32" s="660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60"/>
      <c r="CX32" s="660"/>
      <c r="CY32" s="660"/>
      <c r="CZ32" s="660"/>
      <c r="DA32" s="660"/>
      <c r="DB32" s="660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60"/>
      <c r="DR32" s="660"/>
      <c r="DS32" s="660"/>
      <c r="DT32" s="660"/>
      <c r="DU32" s="660"/>
      <c r="DV32" s="660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60"/>
      <c r="EL32" s="660"/>
      <c r="EM32" s="660"/>
      <c r="EN32" s="660"/>
      <c r="EO32" s="660"/>
      <c r="EP32" s="660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60"/>
      <c r="FQ32" s="660"/>
      <c r="FR32" s="660"/>
      <c r="FS32" s="660"/>
      <c r="FT32" s="660"/>
      <c r="FU32" s="660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60"/>
      <c r="GN32" s="660"/>
      <c r="GO32" s="660"/>
      <c r="GP32" s="660"/>
      <c r="GQ32" s="660"/>
      <c r="GR32" s="660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60"/>
      <c r="HI32" s="660"/>
      <c r="HJ32" s="660"/>
      <c r="HK32" s="660"/>
      <c r="HL32" s="660"/>
      <c r="HM32" s="660"/>
      <c r="HN32" s="12"/>
      <c r="HO32" s="12"/>
      <c r="HP32" s="12"/>
      <c r="HQ32" s="12"/>
      <c r="HS32" s="660"/>
      <c r="HT32" s="660"/>
      <c r="HU32" s="660"/>
      <c r="HV32" s="660"/>
      <c r="HW32" s="660"/>
      <c r="HX32" s="660"/>
      <c r="HY32" s="12"/>
      <c r="HZ32" s="12"/>
      <c r="IA32" s="12"/>
      <c r="IB32" s="12"/>
    </row>
    <row r="33" spans="1:236" ht="14.45" customHeight="1" x14ac:dyDescent="0.25">
      <c r="A33" s="58"/>
      <c r="B33" s="12"/>
      <c r="C33" s="863" t="s">
        <v>197</v>
      </c>
      <c r="D33" s="863"/>
      <c r="E33" s="863"/>
      <c r="F33" s="863"/>
      <c r="G33" s="863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61"/>
      <c r="S33" s="661"/>
      <c r="T33" s="661"/>
      <c r="U33" s="12"/>
      <c r="V33" s="12"/>
      <c r="W33" s="12"/>
      <c r="X33" s="12"/>
      <c r="Y33" s="12"/>
      <c r="Z33" s="6"/>
      <c r="AA33" s="660"/>
      <c r="AB33" s="660"/>
      <c r="AC33" s="660"/>
      <c r="AD33" s="660"/>
      <c r="AE33" s="660"/>
      <c r="AF33" s="660"/>
      <c r="AG33" s="12"/>
      <c r="AH33" s="12"/>
      <c r="AI33" s="12"/>
      <c r="AJ33" s="12"/>
      <c r="AL33" s="660"/>
      <c r="AM33" s="660"/>
      <c r="AN33" s="660"/>
      <c r="AO33" s="660"/>
      <c r="AP33" s="660"/>
      <c r="AQ33" s="660"/>
      <c r="AR33" s="12"/>
      <c r="AS33" s="12"/>
      <c r="AT33" s="12"/>
      <c r="AU33" s="12"/>
      <c r="AV33" s="12"/>
      <c r="AW33" s="12"/>
      <c r="AX33" s="12"/>
      <c r="AY33" s="12"/>
      <c r="AZ33" s="660"/>
      <c r="BA33" s="660"/>
      <c r="BB33" s="660"/>
      <c r="BC33" s="660"/>
      <c r="BD33" s="660"/>
      <c r="BE33" s="660"/>
      <c r="BF33" s="12"/>
      <c r="BG33" s="12"/>
      <c r="BH33" s="12"/>
      <c r="BI33" s="12"/>
      <c r="BJ33" s="12"/>
      <c r="BK33" s="12"/>
      <c r="BL33" s="660"/>
      <c r="BM33" s="660"/>
      <c r="BN33" s="660"/>
      <c r="BO33" s="660"/>
      <c r="BP33" s="660"/>
      <c r="BQ33" s="660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60"/>
      <c r="CF33" s="660"/>
      <c r="CG33" s="660"/>
      <c r="CH33" s="660"/>
      <c r="CI33" s="660"/>
      <c r="CJ33" s="66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60"/>
      <c r="CX33" s="660"/>
      <c r="CY33" s="660"/>
      <c r="CZ33" s="660"/>
      <c r="DA33" s="660"/>
      <c r="DB33" s="660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60"/>
      <c r="DR33" s="660"/>
      <c r="DS33" s="660"/>
      <c r="DT33" s="660"/>
      <c r="DU33" s="660"/>
      <c r="DV33" s="660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60"/>
      <c r="EL33" s="660"/>
      <c r="EM33" s="660"/>
      <c r="EN33" s="660"/>
      <c r="EO33" s="660"/>
      <c r="EP33" s="660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60"/>
      <c r="FQ33" s="660"/>
      <c r="FR33" s="660"/>
      <c r="FS33" s="660"/>
      <c r="FT33" s="660"/>
      <c r="FU33" s="660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60"/>
      <c r="GN33" s="660"/>
      <c r="GO33" s="660"/>
      <c r="GP33" s="660"/>
      <c r="GQ33" s="660"/>
      <c r="GR33" s="660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60"/>
      <c r="HI33" s="660"/>
      <c r="HJ33" s="660"/>
      <c r="HK33" s="660"/>
      <c r="HL33" s="660"/>
      <c r="HM33" s="660"/>
      <c r="HN33" s="12"/>
      <c r="HO33" s="12"/>
      <c r="HP33" s="12"/>
      <c r="HQ33" s="12"/>
      <c r="HS33" s="660"/>
      <c r="HT33" s="660"/>
      <c r="HU33" s="660"/>
      <c r="HV33" s="660"/>
      <c r="HW33" s="660"/>
      <c r="HX33" s="660"/>
      <c r="HY33" s="12"/>
      <c r="HZ33" s="12"/>
      <c r="IA33" s="12"/>
      <c r="IB33" s="12"/>
    </row>
    <row r="34" spans="1:236" ht="14.45" customHeight="1" x14ac:dyDescent="0.25">
      <c r="A34" s="58"/>
      <c r="B34" s="12"/>
      <c r="C34" s="863" t="s">
        <v>230</v>
      </c>
      <c r="D34" s="863"/>
      <c r="E34" s="863"/>
      <c r="F34" s="863"/>
      <c r="G34" s="863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61"/>
      <c r="S34" s="661"/>
      <c r="T34" s="661"/>
      <c r="U34" s="12"/>
      <c r="V34" s="12"/>
      <c r="W34" s="12"/>
      <c r="X34" s="12"/>
      <c r="Y34" s="12"/>
      <c r="Z34" s="6"/>
      <c r="AA34" s="660"/>
      <c r="AB34" s="660"/>
      <c r="AC34" s="660"/>
      <c r="AD34" s="660"/>
      <c r="AE34" s="660"/>
      <c r="AF34" s="660"/>
      <c r="AG34" s="12"/>
      <c r="AH34" s="12"/>
      <c r="AI34" s="12"/>
      <c r="AJ34" s="12"/>
      <c r="AL34" s="660"/>
      <c r="AM34" s="660"/>
      <c r="AN34" s="660"/>
      <c r="AO34" s="660"/>
      <c r="AP34" s="660"/>
      <c r="AQ34" s="660"/>
      <c r="AR34" s="12"/>
      <c r="AS34" s="12"/>
      <c r="AT34" s="12"/>
      <c r="AU34" s="12"/>
      <c r="AV34" s="12"/>
      <c r="AW34" s="12"/>
      <c r="AX34" s="12"/>
      <c r="AY34" s="12"/>
      <c r="AZ34" s="660"/>
      <c r="BA34" s="660"/>
      <c r="BB34" s="660"/>
      <c r="BC34" s="660"/>
      <c r="BD34" s="660"/>
      <c r="BE34" s="660"/>
      <c r="BF34" s="12"/>
      <c r="BG34" s="12"/>
      <c r="BH34" s="12"/>
      <c r="BI34" s="12"/>
      <c r="BJ34" s="12"/>
      <c r="BK34" s="12"/>
      <c r="BL34" s="660"/>
      <c r="BM34" s="660"/>
      <c r="BN34" s="660"/>
      <c r="BO34" s="660"/>
      <c r="BP34" s="660"/>
      <c r="BQ34" s="660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60"/>
      <c r="CF34" s="660"/>
      <c r="CG34" s="660"/>
      <c r="CH34" s="660"/>
      <c r="CI34" s="660"/>
      <c r="CJ34" s="660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60"/>
      <c r="CX34" s="660"/>
      <c r="CY34" s="660"/>
      <c r="CZ34" s="660"/>
      <c r="DA34" s="660"/>
      <c r="DB34" s="660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60"/>
      <c r="DR34" s="660"/>
      <c r="DS34" s="660"/>
      <c r="DT34" s="660"/>
      <c r="DU34" s="660"/>
      <c r="DV34" s="660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60"/>
      <c r="EL34" s="660"/>
      <c r="EM34" s="660"/>
      <c r="EN34" s="660"/>
      <c r="EO34" s="660"/>
      <c r="EP34" s="660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60"/>
      <c r="FQ34" s="660"/>
      <c r="FR34" s="660"/>
      <c r="FS34" s="660"/>
      <c r="FT34" s="660"/>
      <c r="FU34" s="660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60"/>
      <c r="GN34" s="660"/>
      <c r="GO34" s="660"/>
      <c r="GP34" s="660"/>
      <c r="GQ34" s="660"/>
      <c r="GR34" s="660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60"/>
      <c r="HI34" s="660"/>
      <c r="HJ34" s="660"/>
      <c r="HK34" s="660"/>
      <c r="HL34" s="660"/>
      <c r="HM34" s="660"/>
      <c r="HN34" s="12"/>
      <c r="HO34" s="12"/>
      <c r="HP34" s="12"/>
      <c r="HQ34" s="12"/>
      <c r="HS34" s="660"/>
      <c r="HT34" s="660"/>
      <c r="HU34" s="660"/>
      <c r="HV34" s="660"/>
      <c r="HW34" s="660"/>
      <c r="HX34" s="660"/>
      <c r="HY34" s="12"/>
      <c r="HZ34" s="12"/>
      <c r="IA34" s="12"/>
      <c r="IB34" s="12"/>
    </row>
    <row r="35" spans="1:236" ht="14.45" customHeight="1" x14ac:dyDescent="0.25">
      <c r="A35" s="58"/>
      <c r="B35" s="12"/>
      <c r="C35" s="863" t="s">
        <v>276</v>
      </c>
      <c r="D35" s="863"/>
      <c r="E35" s="863"/>
      <c r="F35" s="863"/>
      <c r="G35" s="863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61"/>
      <c r="S35" s="661"/>
      <c r="T35" s="661"/>
      <c r="U35" s="12"/>
      <c r="V35" s="12"/>
      <c r="W35" s="12"/>
      <c r="X35" s="12"/>
      <c r="Y35" s="12"/>
      <c r="Z35" s="6"/>
      <c r="AA35" s="660"/>
      <c r="AB35" s="660"/>
      <c r="AC35" s="660"/>
      <c r="AD35" s="660"/>
      <c r="AE35" s="660"/>
      <c r="AF35" s="660"/>
      <c r="AG35" s="12"/>
      <c r="AH35" s="12"/>
      <c r="AI35" s="12"/>
      <c r="AJ35" s="12"/>
      <c r="AL35" s="660"/>
      <c r="AM35" s="660"/>
      <c r="AN35" s="660"/>
      <c r="AO35" s="660"/>
      <c r="AP35" s="660"/>
      <c r="AQ35" s="660"/>
      <c r="AR35" s="12"/>
      <c r="AS35" s="12"/>
      <c r="AT35" s="12"/>
      <c r="AU35" s="12"/>
      <c r="AV35" s="12"/>
      <c r="AW35" s="12"/>
      <c r="AX35" s="12"/>
      <c r="AY35" s="12"/>
      <c r="AZ35" s="660"/>
      <c r="BA35" s="660"/>
      <c r="BB35" s="660"/>
      <c r="BC35" s="660"/>
      <c r="BD35" s="660"/>
      <c r="BE35" s="660"/>
      <c r="BF35" s="12"/>
      <c r="BG35" s="12"/>
      <c r="BH35" s="12"/>
      <c r="BI35" s="12"/>
      <c r="BJ35" s="12"/>
      <c r="BK35" s="12"/>
      <c r="BL35" s="660"/>
      <c r="BM35" s="660"/>
      <c r="BN35" s="660"/>
      <c r="BO35" s="660"/>
      <c r="BP35" s="660"/>
      <c r="BQ35" s="660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60"/>
      <c r="CF35" s="660"/>
      <c r="CG35" s="660"/>
      <c r="CH35" s="660"/>
      <c r="CI35" s="660"/>
      <c r="CJ35" s="660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60"/>
      <c r="CX35" s="660"/>
      <c r="CY35" s="660"/>
      <c r="CZ35" s="660"/>
      <c r="DA35" s="660"/>
      <c r="DB35" s="660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60"/>
      <c r="DR35" s="660"/>
      <c r="DS35" s="660"/>
      <c r="DT35" s="660"/>
      <c r="DU35" s="660"/>
      <c r="DV35" s="660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60"/>
      <c r="EL35" s="660"/>
      <c r="EM35" s="660"/>
      <c r="EN35" s="660"/>
      <c r="EO35" s="660"/>
      <c r="EP35" s="660"/>
      <c r="EQ35" s="12"/>
      <c r="ER35" s="12"/>
      <c r="ES35" s="24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60"/>
      <c r="FQ35" s="660"/>
      <c r="FR35" s="660"/>
      <c r="FS35" s="660"/>
      <c r="FT35" s="660"/>
      <c r="FU35" s="660"/>
      <c r="FV35" s="12"/>
      <c r="FW35" s="12"/>
      <c r="FX35" s="24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60"/>
      <c r="GN35" s="660"/>
      <c r="GO35" s="660"/>
      <c r="GP35" s="660"/>
      <c r="GQ35" s="660"/>
      <c r="GR35" s="660"/>
      <c r="GS35" s="12"/>
      <c r="GT35" s="24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60"/>
      <c r="HI35" s="660"/>
      <c r="HJ35" s="660"/>
      <c r="HK35" s="660"/>
      <c r="HL35" s="660"/>
      <c r="HM35" s="660"/>
      <c r="HN35" s="12"/>
      <c r="HO35" s="243"/>
      <c r="HP35" s="12"/>
      <c r="HQ35" s="12"/>
      <c r="HS35" s="660"/>
      <c r="HT35" s="660"/>
      <c r="HU35" s="660"/>
      <c r="HV35" s="660"/>
      <c r="HW35" s="660"/>
      <c r="HX35" s="660"/>
      <c r="HY35" s="12"/>
      <c r="HZ35" s="243"/>
      <c r="IA35" s="12"/>
      <c r="IB35" s="12"/>
    </row>
    <row r="36" spans="1:236" ht="14.45" customHeight="1" x14ac:dyDescent="0.25">
      <c r="A36" s="58"/>
      <c r="B36" s="12"/>
      <c r="C36" s="863" t="s">
        <v>198</v>
      </c>
      <c r="D36" s="863"/>
      <c r="E36" s="863"/>
      <c r="F36" s="863"/>
      <c r="G36" s="863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61"/>
      <c r="S36" s="661"/>
      <c r="T36" s="661"/>
      <c r="U36" s="12"/>
      <c r="V36" s="12"/>
      <c r="W36" s="12"/>
      <c r="X36" s="12"/>
      <c r="Y36" s="12"/>
      <c r="Z36" s="6"/>
      <c r="AA36" s="660"/>
      <c r="AB36" s="660"/>
      <c r="AC36" s="660"/>
      <c r="AD36" s="660"/>
      <c r="AE36" s="660"/>
      <c r="AF36" s="660"/>
      <c r="AG36" s="12"/>
      <c r="AH36" s="12"/>
      <c r="AI36" s="12"/>
      <c r="AJ36" s="12"/>
      <c r="AL36" s="660"/>
      <c r="AM36" s="660"/>
      <c r="AN36" s="660"/>
      <c r="AO36" s="660"/>
      <c r="AP36" s="660"/>
      <c r="AQ36" s="660"/>
      <c r="AR36" s="12"/>
      <c r="AS36" s="12"/>
      <c r="AT36" s="12"/>
      <c r="AU36" s="12"/>
      <c r="AV36" s="12"/>
      <c r="AW36" s="12"/>
      <c r="AX36" s="12"/>
      <c r="AY36" s="12"/>
      <c r="AZ36" s="660"/>
      <c r="BA36" s="660"/>
      <c r="BB36" s="660"/>
      <c r="BC36" s="660"/>
      <c r="BD36" s="660"/>
      <c r="BE36" s="660"/>
      <c r="BF36" s="12"/>
      <c r="BG36" s="12"/>
      <c r="BH36" s="12"/>
      <c r="BI36" s="12"/>
      <c r="BJ36" s="12"/>
      <c r="BK36" s="12"/>
      <c r="BL36" s="660"/>
      <c r="BM36" s="660"/>
      <c r="BN36" s="660"/>
      <c r="BO36" s="660"/>
      <c r="BP36" s="660"/>
      <c r="BQ36" s="660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60"/>
      <c r="CF36" s="660"/>
      <c r="CG36" s="660"/>
      <c r="CH36" s="660"/>
      <c r="CI36" s="660"/>
      <c r="CJ36" s="660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60"/>
      <c r="CX36" s="660"/>
      <c r="CY36" s="660"/>
      <c r="CZ36" s="660"/>
      <c r="DA36" s="660"/>
      <c r="DB36" s="660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60"/>
      <c r="DR36" s="660"/>
      <c r="DS36" s="660"/>
      <c r="DT36" s="660"/>
      <c r="DU36" s="660"/>
      <c r="DV36" s="660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60"/>
      <c r="EL36" s="660"/>
      <c r="EM36" s="660"/>
      <c r="EN36" s="660"/>
      <c r="EO36" s="660"/>
      <c r="EP36" s="660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60"/>
      <c r="FQ36" s="660"/>
      <c r="FR36" s="660"/>
      <c r="FS36" s="660"/>
      <c r="FT36" s="660"/>
      <c r="FU36" s="660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60"/>
      <c r="GN36" s="660"/>
      <c r="GO36" s="660"/>
      <c r="GP36" s="660"/>
      <c r="GQ36" s="660"/>
      <c r="GR36" s="660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60"/>
      <c r="HI36" s="660"/>
      <c r="HJ36" s="660"/>
      <c r="HK36" s="660"/>
      <c r="HL36" s="660"/>
      <c r="HM36" s="660"/>
      <c r="HN36" s="12"/>
      <c r="HO36" s="12"/>
      <c r="HP36" s="12"/>
      <c r="HQ36" s="12"/>
      <c r="HS36" s="660"/>
      <c r="HT36" s="660"/>
      <c r="HU36" s="660"/>
      <c r="HV36" s="660"/>
      <c r="HW36" s="660"/>
      <c r="HX36" s="660"/>
      <c r="HY36" s="12"/>
      <c r="HZ36" s="12"/>
      <c r="IA36" s="12"/>
      <c r="IB36" s="12"/>
    </row>
    <row r="37" spans="1:236" ht="14.45" customHeight="1" x14ac:dyDescent="0.25">
      <c r="A37" s="58"/>
      <c r="B37" s="12"/>
      <c r="C37" s="863" t="s">
        <v>219</v>
      </c>
      <c r="D37" s="863"/>
      <c r="E37" s="863"/>
      <c r="F37" s="863"/>
      <c r="G37" s="863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61"/>
      <c r="S37" s="661"/>
      <c r="T37" s="661"/>
      <c r="U37" s="12"/>
      <c r="V37" s="12"/>
      <c r="W37" s="12"/>
      <c r="X37" s="12"/>
      <c r="Y37" s="12"/>
      <c r="Z37" s="6"/>
      <c r="AA37" s="660"/>
      <c r="AB37" s="660"/>
      <c r="AC37" s="660"/>
      <c r="AD37" s="660"/>
      <c r="AE37" s="660"/>
      <c r="AF37" s="660"/>
      <c r="AG37" s="12"/>
      <c r="AH37" s="12"/>
      <c r="AI37" s="12"/>
      <c r="AJ37" s="12"/>
      <c r="AL37" s="660"/>
      <c r="AM37" s="660"/>
      <c r="AN37" s="660"/>
      <c r="AO37" s="660"/>
      <c r="AP37" s="660"/>
      <c r="AQ37" s="660"/>
      <c r="AR37" s="12"/>
      <c r="AS37" s="12"/>
      <c r="AT37" s="12"/>
      <c r="AU37" s="12"/>
      <c r="AV37" s="12"/>
      <c r="AW37" s="12"/>
      <c r="AX37" s="12"/>
      <c r="AY37" s="12"/>
      <c r="AZ37" s="660"/>
      <c r="BA37" s="660"/>
      <c r="BB37" s="660"/>
      <c r="BC37" s="660"/>
      <c r="BD37" s="660"/>
      <c r="BE37" s="660"/>
      <c r="BF37" s="12"/>
      <c r="BG37" s="12"/>
      <c r="BH37" s="12"/>
      <c r="BI37" s="12"/>
      <c r="BJ37" s="12"/>
      <c r="BK37" s="12"/>
      <c r="BL37" s="660"/>
      <c r="BM37" s="660"/>
      <c r="BN37" s="660"/>
      <c r="BO37" s="660"/>
      <c r="BP37" s="660"/>
      <c r="BQ37" s="660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60"/>
      <c r="CF37" s="660"/>
      <c r="CG37" s="660"/>
      <c r="CH37" s="660"/>
      <c r="CI37" s="660"/>
      <c r="CJ37" s="660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60"/>
      <c r="CX37" s="660"/>
      <c r="CY37" s="660"/>
      <c r="CZ37" s="660"/>
      <c r="DA37" s="660"/>
      <c r="DB37" s="660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60"/>
      <c r="DR37" s="660"/>
      <c r="DS37" s="660"/>
      <c r="DT37" s="660"/>
      <c r="DU37" s="660"/>
      <c r="DV37" s="660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60"/>
      <c r="EL37" s="660"/>
      <c r="EM37" s="660"/>
      <c r="EN37" s="660"/>
      <c r="EO37" s="660"/>
      <c r="EP37" s="660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60"/>
      <c r="FQ37" s="660"/>
      <c r="FR37" s="660"/>
      <c r="FS37" s="660"/>
      <c r="FT37" s="660"/>
      <c r="FU37" s="660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60"/>
      <c r="GN37" s="660"/>
      <c r="GO37" s="660"/>
      <c r="GP37" s="660"/>
      <c r="GQ37" s="660"/>
      <c r="GR37" s="660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60"/>
      <c r="HI37" s="660"/>
      <c r="HJ37" s="660"/>
      <c r="HK37" s="660"/>
      <c r="HL37" s="660"/>
      <c r="HM37" s="660"/>
      <c r="HN37" s="12"/>
      <c r="HO37" s="12"/>
      <c r="HP37" s="12"/>
      <c r="HQ37" s="12"/>
      <c r="HS37" s="660"/>
      <c r="HT37" s="660"/>
      <c r="HU37" s="660"/>
      <c r="HV37" s="660"/>
      <c r="HW37" s="660"/>
      <c r="HX37" s="660"/>
      <c r="HY37" s="12"/>
      <c r="HZ37" s="12"/>
      <c r="IA37" s="12"/>
      <c r="IB37" s="12"/>
    </row>
    <row r="38" spans="1:236" ht="14.45" customHeight="1" x14ac:dyDescent="0.25">
      <c r="A38" s="58"/>
      <c r="B38" s="12"/>
      <c r="C38" s="863" t="s">
        <v>206</v>
      </c>
      <c r="D38" s="863"/>
      <c r="E38" s="863"/>
      <c r="F38" s="863"/>
      <c r="G38" s="863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61"/>
      <c r="S38" s="661"/>
      <c r="T38" s="661"/>
      <c r="U38" s="12"/>
      <c r="V38" s="12"/>
      <c r="W38" s="12"/>
      <c r="X38" s="12"/>
      <c r="Y38" s="12"/>
      <c r="Z38" s="6"/>
      <c r="AA38" s="660"/>
      <c r="AB38" s="660"/>
      <c r="AC38" s="660"/>
      <c r="AD38" s="660"/>
      <c r="AE38" s="660"/>
      <c r="AF38" s="660"/>
      <c r="AG38" s="12"/>
      <c r="AH38" s="12"/>
      <c r="AI38" s="12"/>
      <c r="AJ38" s="12"/>
      <c r="AL38" s="660"/>
      <c r="AM38" s="660"/>
      <c r="AN38" s="660"/>
      <c r="AO38" s="660"/>
      <c r="AP38" s="660"/>
      <c r="AQ38" s="660"/>
      <c r="AR38" s="12"/>
      <c r="AS38" s="12"/>
      <c r="AT38" s="12"/>
      <c r="AU38" s="12"/>
      <c r="AV38" s="12"/>
      <c r="AW38" s="12"/>
      <c r="AX38" s="12"/>
      <c r="AY38" s="12"/>
      <c r="AZ38" s="660"/>
      <c r="BA38" s="660"/>
      <c r="BB38" s="660"/>
      <c r="BC38" s="660"/>
      <c r="BD38" s="660"/>
      <c r="BE38" s="660"/>
      <c r="BF38" s="12"/>
      <c r="BG38" s="12"/>
      <c r="BH38" s="12"/>
      <c r="BI38" s="12"/>
      <c r="BJ38" s="12"/>
      <c r="BK38" s="12"/>
      <c r="BL38" s="660"/>
      <c r="BM38" s="660"/>
      <c r="BN38" s="660"/>
      <c r="BO38" s="660"/>
      <c r="BP38" s="660"/>
      <c r="BQ38" s="660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60"/>
      <c r="CF38" s="660"/>
      <c r="CG38" s="660"/>
      <c r="CH38" s="660"/>
      <c r="CI38" s="660"/>
      <c r="CJ38" s="660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60"/>
      <c r="CX38" s="660"/>
      <c r="CY38" s="660"/>
      <c r="CZ38" s="660"/>
      <c r="DA38" s="660"/>
      <c r="DB38" s="660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60"/>
      <c r="DR38" s="660"/>
      <c r="DS38" s="660"/>
      <c r="DT38" s="660"/>
      <c r="DU38" s="660"/>
      <c r="DV38" s="660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60"/>
      <c r="EL38" s="660"/>
      <c r="EM38" s="660"/>
      <c r="EN38" s="660"/>
      <c r="EO38" s="660"/>
      <c r="EP38" s="660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60"/>
      <c r="FQ38" s="660"/>
      <c r="FR38" s="660"/>
      <c r="FS38" s="660"/>
      <c r="FT38" s="660"/>
      <c r="FU38" s="660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60"/>
      <c r="GN38" s="660"/>
      <c r="GO38" s="660"/>
      <c r="GP38" s="660"/>
      <c r="GQ38" s="660"/>
      <c r="GR38" s="660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60"/>
      <c r="HI38" s="660"/>
      <c r="HJ38" s="660"/>
      <c r="HK38" s="660"/>
      <c r="HL38" s="660"/>
      <c r="HM38" s="660"/>
      <c r="HN38" s="12"/>
      <c r="HO38" s="12"/>
      <c r="HP38" s="12"/>
      <c r="HQ38" s="12"/>
      <c r="HS38" s="660"/>
      <c r="HT38" s="660"/>
      <c r="HU38" s="660"/>
      <c r="HV38" s="660"/>
      <c r="HW38" s="660"/>
      <c r="HX38" s="660"/>
      <c r="HY38" s="12"/>
      <c r="HZ38" s="12"/>
      <c r="IA38" s="12"/>
      <c r="IB38" s="12"/>
    </row>
    <row r="39" spans="1:236" ht="14.45" customHeight="1" x14ac:dyDescent="0.25">
      <c r="A39" s="58"/>
      <c r="B39" s="12"/>
      <c r="C39" s="863" t="s">
        <v>200</v>
      </c>
      <c r="D39" s="863"/>
      <c r="E39" s="863"/>
      <c r="F39" s="863"/>
      <c r="G39" s="863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61"/>
      <c r="S39" s="661"/>
      <c r="T39" s="661"/>
      <c r="U39" s="12"/>
      <c r="V39" s="12"/>
      <c r="W39" s="12"/>
      <c r="X39" s="12"/>
      <c r="Y39" s="12"/>
      <c r="Z39" s="6"/>
      <c r="AA39" s="660"/>
      <c r="AB39" s="660"/>
      <c r="AC39" s="660"/>
      <c r="AD39" s="660"/>
      <c r="AE39" s="660"/>
      <c r="AF39" s="660"/>
      <c r="AG39" s="12"/>
      <c r="AH39" s="12"/>
      <c r="AI39" s="12"/>
      <c r="AJ39" s="12"/>
      <c r="AL39" s="660"/>
      <c r="AM39" s="660"/>
      <c r="AN39" s="660"/>
      <c r="AO39" s="660"/>
      <c r="AP39" s="660"/>
      <c r="AQ39" s="660"/>
      <c r="AR39" s="12"/>
      <c r="AS39" s="12"/>
      <c r="AT39" s="12"/>
      <c r="AU39" s="12"/>
      <c r="AV39" s="12"/>
      <c r="AW39" s="12"/>
      <c r="AX39" s="12"/>
      <c r="AY39" s="12"/>
      <c r="AZ39" s="660"/>
      <c r="BA39" s="660"/>
      <c r="BB39" s="660"/>
      <c r="BC39" s="660"/>
      <c r="BD39" s="660"/>
      <c r="BE39" s="660"/>
      <c r="BF39" s="12"/>
      <c r="BG39" s="12"/>
      <c r="BH39" s="12"/>
      <c r="BI39" s="12"/>
      <c r="BJ39" s="12"/>
      <c r="BK39" s="12"/>
      <c r="BL39" s="660"/>
      <c r="BM39" s="660"/>
      <c r="BN39" s="660"/>
      <c r="BO39" s="660"/>
      <c r="BP39" s="660"/>
      <c r="BQ39" s="660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60"/>
      <c r="CF39" s="660"/>
      <c r="CG39" s="660"/>
      <c r="CH39" s="660"/>
      <c r="CI39" s="660"/>
      <c r="CJ39" s="660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60"/>
      <c r="CX39" s="660"/>
      <c r="CY39" s="660"/>
      <c r="CZ39" s="660"/>
      <c r="DA39" s="660"/>
      <c r="DB39" s="660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60"/>
      <c r="DR39" s="660"/>
      <c r="DS39" s="660"/>
      <c r="DT39" s="660"/>
      <c r="DU39" s="660"/>
      <c r="DV39" s="660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60"/>
      <c r="EL39" s="660"/>
      <c r="EM39" s="660"/>
      <c r="EN39" s="660"/>
      <c r="EO39" s="660"/>
      <c r="EP39" s="660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60"/>
      <c r="FQ39" s="660"/>
      <c r="FR39" s="660"/>
      <c r="FS39" s="660"/>
      <c r="FT39" s="660"/>
      <c r="FU39" s="660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60"/>
      <c r="GN39" s="660"/>
      <c r="GO39" s="660"/>
      <c r="GP39" s="660"/>
      <c r="GQ39" s="660"/>
      <c r="GR39" s="660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60"/>
      <c r="HI39" s="660"/>
      <c r="HJ39" s="660"/>
      <c r="HK39" s="660"/>
      <c r="HL39" s="660"/>
      <c r="HM39" s="660"/>
      <c r="HN39" s="12"/>
      <c r="HO39" s="12"/>
      <c r="HP39" s="12"/>
      <c r="HQ39" s="12"/>
      <c r="HS39" s="660"/>
      <c r="HT39" s="660"/>
      <c r="HU39" s="660"/>
      <c r="HV39" s="660"/>
      <c r="HW39" s="660"/>
      <c r="HX39" s="660"/>
      <c r="HY39" s="12"/>
      <c r="HZ39" s="12"/>
      <c r="IA39" s="12"/>
      <c r="IB39" s="12"/>
    </row>
    <row r="40" spans="1:236" ht="14.45" customHeight="1" x14ac:dyDescent="0.25">
      <c r="A40" s="58"/>
      <c r="B40" s="12"/>
      <c r="C40" s="863" t="s">
        <v>199</v>
      </c>
      <c r="D40" s="863"/>
      <c r="E40" s="863"/>
      <c r="F40" s="863"/>
      <c r="G40" s="863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61"/>
      <c r="S40" s="661"/>
      <c r="T40" s="661"/>
      <c r="U40" s="12"/>
      <c r="V40" s="12"/>
      <c r="W40" s="12"/>
      <c r="X40" s="12"/>
      <c r="Y40" s="12"/>
      <c r="Z40" s="6"/>
      <c r="AA40" s="660"/>
      <c r="AB40" s="660"/>
      <c r="AC40" s="660"/>
      <c r="AD40" s="660"/>
      <c r="AE40" s="660"/>
      <c r="AF40" s="660"/>
      <c r="AG40" s="12"/>
      <c r="AH40" s="12"/>
      <c r="AI40" s="12"/>
      <c r="AJ40" s="12"/>
      <c r="AL40" s="660"/>
      <c r="AM40" s="660"/>
      <c r="AN40" s="660"/>
      <c r="AO40" s="660"/>
      <c r="AP40" s="660"/>
      <c r="AQ40" s="660"/>
      <c r="AR40" s="12"/>
      <c r="AS40" s="12"/>
      <c r="AT40" s="12"/>
      <c r="AU40" s="12"/>
      <c r="AV40" s="12"/>
      <c r="AW40" s="12"/>
      <c r="AX40" s="12"/>
      <c r="AY40" s="12"/>
      <c r="AZ40" s="660"/>
      <c r="BA40" s="660"/>
      <c r="BB40" s="660"/>
      <c r="BC40" s="660"/>
      <c r="BD40" s="660"/>
      <c r="BE40" s="660"/>
      <c r="BF40" s="12"/>
      <c r="BG40" s="12"/>
      <c r="BH40" s="12"/>
      <c r="BI40" s="12"/>
      <c r="BJ40" s="12"/>
      <c r="BK40" s="12"/>
      <c r="BL40" s="660"/>
      <c r="BM40" s="660"/>
      <c r="BN40" s="660"/>
      <c r="BO40" s="660"/>
      <c r="BP40" s="660"/>
      <c r="BQ40" s="660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60"/>
      <c r="CF40" s="660"/>
      <c r="CG40" s="660"/>
      <c r="CH40" s="660"/>
      <c r="CI40" s="660"/>
      <c r="CJ40" s="660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60"/>
      <c r="CX40" s="660"/>
      <c r="CY40" s="660"/>
      <c r="CZ40" s="660"/>
      <c r="DA40" s="660"/>
      <c r="DB40" s="660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60"/>
      <c r="DR40" s="660"/>
      <c r="DS40" s="660"/>
      <c r="DT40" s="660"/>
      <c r="DU40" s="660"/>
      <c r="DV40" s="660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60"/>
      <c r="EL40" s="660"/>
      <c r="EM40" s="660"/>
      <c r="EN40" s="660"/>
      <c r="EO40" s="660"/>
      <c r="EP40" s="660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60"/>
      <c r="FQ40" s="660"/>
      <c r="FR40" s="660"/>
      <c r="FS40" s="660"/>
      <c r="FT40" s="660"/>
      <c r="FU40" s="660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60"/>
      <c r="GN40" s="660"/>
      <c r="GO40" s="660"/>
      <c r="GP40" s="660"/>
      <c r="GQ40" s="660"/>
      <c r="GR40" s="660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60"/>
      <c r="HI40" s="660"/>
      <c r="HJ40" s="660"/>
      <c r="HK40" s="660"/>
      <c r="HL40" s="660"/>
      <c r="HM40" s="660"/>
      <c r="HN40" s="12"/>
      <c r="HO40" s="12"/>
      <c r="HP40" s="12"/>
      <c r="HQ40" s="12"/>
      <c r="HS40" s="660"/>
      <c r="HT40" s="660"/>
      <c r="HU40" s="660"/>
      <c r="HV40" s="660"/>
      <c r="HW40" s="660"/>
      <c r="HX40" s="660"/>
      <c r="HY40" s="12"/>
      <c r="HZ40" s="12"/>
      <c r="IA40" s="12"/>
      <c r="IB40" s="12"/>
    </row>
    <row r="41" spans="1:236" ht="14.45" customHeight="1" x14ac:dyDescent="0.25">
      <c r="A41" s="58"/>
      <c r="B41" s="12"/>
      <c r="C41" s="863" t="s">
        <v>201</v>
      </c>
      <c r="D41" s="863"/>
      <c r="E41" s="863"/>
      <c r="F41" s="863"/>
      <c r="G41" s="863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61"/>
      <c r="S41" s="661"/>
      <c r="T41" s="661"/>
      <c r="U41" s="12"/>
      <c r="V41" s="12"/>
      <c r="W41" s="12"/>
      <c r="X41" s="12"/>
      <c r="Y41" s="12"/>
      <c r="Z41" s="6"/>
      <c r="AA41" s="660"/>
      <c r="AB41" s="660"/>
      <c r="AC41" s="660"/>
      <c r="AD41" s="660"/>
      <c r="AE41" s="660"/>
      <c r="AF41" s="660"/>
      <c r="AG41" s="12"/>
      <c r="AH41" s="12"/>
      <c r="AI41" s="12"/>
      <c r="AJ41" s="12"/>
      <c r="AL41" s="660"/>
      <c r="AM41" s="660"/>
      <c r="AN41" s="660"/>
      <c r="AO41" s="660"/>
      <c r="AP41" s="660"/>
      <c r="AQ41" s="660"/>
      <c r="AR41" s="12"/>
      <c r="AS41" s="12"/>
      <c r="AT41" s="12"/>
      <c r="AU41" s="12"/>
      <c r="AV41" s="12"/>
      <c r="AW41" s="12"/>
      <c r="AX41" s="12"/>
      <c r="AY41" s="12"/>
      <c r="AZ41" s="660"/>
      <c r="BA41" s="660"/>
      <c r="BB41" s="660"/>
      <c r="BC41" s="660"/>
      <c r="BD41" s="660"/>
      <c r="BE41" s="660"/>
      <c r="BF41" s="12"/>
      <c r="BG41" s="12"/>
      <c r="BH41" s="12"/>
      <c r="BI41" s="12"/>
      <c r="BJ41" s="12"/>
      <c r="BK41" s="12"/>
      <c r="BL41" s="660"/>
      <c r="BM41" s="660"/>
      <c r="BN41" s="660"/>
      <c r="BO41" s="660"/>
      <c r="BP41" s="660"/>
      <c r="BQ41" s="660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60"/>
      <c r="CF41" s="660"/>
      <c r="CG41" s="660"/>
      <c r="CH41" s="660"/>
      <c r="CI41" s="660"/>
      <c r="CJ41" s="660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60"/>
      <c r="CX41" s="660"/>
      <c r="CY41" s="660"/>
      <c r="CZ41" s="660"/>
      <c r="DA41" s="660"/>
      <c r="DB41" s="660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60"/>
      <c r="DR41" s="660"/>
      <c r="DS41" s="660"/>
      <c r="DT41" s="660"/>
      <c r="DU41" s="660"/>
      <c r="DV41" s="660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60"/>
      <c r="EL41" s="660"/>
      <c r="EM41" s="660"/>
      <c r="EN41" s="660"/>
      <c r="EO41" s="660"/>
      <c r="EP41" s="660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60"/>
      <c r="FQ41" s="660"/>
      <c r="FR41" s="660"/>
      <c r="FS41" s="660"/>
      <c r="FT41" s="660"/>
      <c r="FU41" s="660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60"/>
      <c r="GN41" s="660"/>
      <c r="GO41" s="660"/>
      <c r="GP41" s="660"/>
      <c r="GQ41" s="660"/>
      <c r="GR41" s="660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60"/>
      <c r="HI41" s="660"/>
      <c r="HJ41" s="660"/>
      <c r="HK41" s="660"/>
      <c r="HL41" s="660"/>
      <c r="HM41" s="660"/>
      <c r="HN41" s="12"/>
      <c r="HO41" s="12"/>
      <c r="HP41" s="12"/>
      <c r="HQ41" s="12"/>
      <c r="HS41" s="660"/>
      <c r="HT41" s="660"/>
      <c r="HU41" s="660"/>
      <c r="HV41" s="660"/>
      <c r="HW41" s="660"/>
      <c r="HX41" s="660"/>
      <c r="HY41" s="12"/>
      <c r="HZ41" s="12"/>
      <c r="IA41" s="12"/>
      <c r="IB41" s="12"/>
    </row>
    <row r="42" spans="1:236" ht="14.45" customHeight="1" x14ac:dyDescent="0.25">
      <c r="A42" s="58"/>
      <c r="B42" s="12"/>
      <c r="C42" s="863" t="s">
        <v>228</v>
      </c>
      <c r="D42" s="863"/>
      <c r="E42" s="863"/>
      <c r="F42" s="863"/>
      <c r="G42" s="863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61"/>
      <c r="S42" s="661"/>
      <c r="T42" s="661"/>
      <c r="U42" s="12"/>
      <c r="V42" s="12"/>
      <c r="W42" s="12"/>
      <c r="X42" s="12"/>
      <c r="Y42" s="12"/>
      <c r="Z42" s="6"/>
      <c r="AA42" s="660"/>
      <c r="AB42" s="660"/>
      <c r="AC42" s="660"/>
      <c r="AD42" s="660"/>
      <c r="AE42" s="660"/>
      <c r="AF42" s="660"/>
      <c r="AG42" s="12"/>
      <c r="AH42" s="12"/>
      <c r="AI42" s="12"/>
      <c r="AJ42" s="12"/>
      <c r="AL42" s="660"/>
      <c r="AM42" s="660"/>
      <c r="AN42" s="660"/>
      <c r="AO42" s="660"/>
      <c r="AP42" s="660"/>
      <c r="AQ42" s="660"/>
      <c r="AR42" s="12"/>
      <c r="AS42" s="12"/>
      <c r="AT42" s="12"/>
      <c r="AU42" s="12"/>
      <c r="AV42" s="12"/>
      <c r="AW42" s="12"/>
      <c r="AX42" s="12"/>
      <c r="AY42" s="12"/>
      <c r="AZ42" s="660"/>
      <c r="BA42" s="660"/>
      <c r="BB42" s="660"/>
      <c r="BC42" s="660"/>
      <c r="BD42" s="660"/>
      <c r="BE42" s="660"/>
      <c r="BF42" s="12"/>
      <c r="BG42" s="12"/>
      <c r="BH42" s="12"/>
      <c r="BI42" s="12"/>
      <c r="BJ42" s="12"/>
      <c r="BK42" s="12"/>
      <c r="BL42" s="660"/>
      <c r="BM42" s="660"/>
      <c r="BN42" s="660"/>
      <c r="BO42" s="660"/>
      <c r="BP42" s="660"/>
      <c r="BQ42" s="660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60"/>
      <c r="CF42" s="660"/>
      <c r="CG42" s="660"/>
      <c r="CH42" s="660"/>
      <c r="CI42" s="660"/>
      <c r="CJ42" s="660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60"/>
      <c r="CX42" s="660"/>
      <c r="CY42" s="660"/>
      <c r="CZ42" s="660"/>
      <c r="DA42" s="660"/>
      <c r="DB42" s="660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60"/>
      <c r="DR42" s="660"/>
      <c r="DS42" s="660"/>
      <c r="DT42" s="660"/>
      <c r="DU42" s="660"/>
      <c r="DV42" s="660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60"/>
      <c r="EL42" s="660"/>
      <c r="EM42" s="660"/>
      <c r="EN42" s="660"/>
      <c r="EO42" s="660"/>
      <c r="EP42" s="660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60"/>
      <c r="FQ42" s="660"/>
      <c r="FR42" s="660"/>
      <c r="FS42" s="660"/>
      <c r="FT42" s="660"/>
      <c r="FU42" s="660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60"/>
      <c r="GN42" s="660"/>
      <c r="GO42" s="660"/>
      <c r="GP42" s="660"/>
      <c r="GQ42" s="660"/>
      <c r="GR42" s="660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60"/>
      <c r="HI42" s="660"/>
      <c r="HJ42" s="660"/>
      <c r="HK42" s="660"/>
      <c r="HL42" s="660"/>
      <c r="HM42" s="660"/>
      <c r="HN42" s="12"/>
      <c r="HO42" s="12"/>
      <c r="HP42" s="12"/>
      <c r="HQ42" s="12"/>
      <c r="HS42" s="660"/>
      <c r="HT42" s="660"/>
      <c r="HU42" s="660"/>
      <c r="HV42" s="660"/>
      <c r="HW42" s="660"/>
      <c r="HX42" s="660"/>
      <c r="HY42" s="12"/>
      <c r="HZ42" s="12"/>
      <c r="IA42" s="12"/>
      <c r="IB42" s="12"/>
    </row>
    <row r="43" spans="1:236" ht="14.45" customHeight="1" x14ac:dyDescent="0.25">
      <c r="A43" s="58"/>
      <c r="B43" s="12"/>
      <c r="C43" s="863" t="s">
        <v>229</v>
      </c>
      <c r="D43" s="863"/>
      <c r="E43" s="863"/>
      <c r="F43" s="863"/>
      <c r="G43" s="863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61"/>
      <c r="S43" s="661"/>
      <c r="T43" s="661"/>
      <c r="U43" s="12"/>
      <c r="V43" s="12"/>
      <c r="W43" s="12"/>
      <c r="X43" s="12"/>
      <c r="Y43" s="12"/>
      <c r="Z43" s="6"/>
      <c r="AA43" s="660"/>
      <c r="AB43" s="660"/>
      <c r="AC43" s="660"/>
      <c r="AD43" s="660"/>
      <c r="AE43" s="660"/>
      <c r="AF43" s="660"/>
      <c r="AG43" s="12"/>
      <c r="AH43" s="12"/>
      <c r="AI43" s="12"/>
      <c r="AJ43" s="12"/>
      <c r="AL43" s="660"/>
      <c r="AM43" s="660"/>
      <c r="AN43" s="660"/>
      <c r="AO43" s="660"/>
      <c r="AP43" s="660"/>
      <c r="AQ43" s="660"/>
      <c r="AR43" s="12"/>
      <c r="AS43" s="12"/>
      <c r="AT43" s="12"/>
      <c r="AU43" s="12"/>
      <c r="AV43" s="12"/>
      <c r="AW43" s="12"/>
      <c r="AX43" s="12"/>
      <c r="AY43" s="12"/>
      <c r="AZ43" s="660"/>
      <c r="BA43" s="660"/>
      <c r="BB43" s="660"/>
      <c r="BC43" s="660"/>
      <c r="BD43" s="660"/>
      <c r="BE43" s="660"/>
      <c r="BF43" s="12"/>
      <c r="BG43" s="12"/>
      <c r="BH43" s="12"/>
      <c r="BI43" s="12"/>
      <c r="BJ43" s="12"/>
      <c r="BK43" s="12"/>
      <c r="BL43" s="660"/>
      <c r="BM43" s="660"/>
      <c r="BN43" s="660"/>
      <c r="BO43" s="660"/>
      <c r="BP43" s="660"/>
      <c r="BQ43" s="660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60"/>
      <c r="CF43" s="660"/>
      <c r="CG43" s="660"/>
      <c r="CH43" s="660"/>
      <c r="CI43" s="660"/>
      <c r="CJ43" s="660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60"/>
      <c r="CX43" s="660"/>
      <c r="CY43" s="660"/>
      <c r="CZ43" s="660"/>
      <c r="DA43" s="660"/>
      <c r="DB43" s="660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60"/>
      <c r="DR43" s="660"/>
      <c r="DS43" s="660"/>
      <c r="DT43" s="660"/>
      <c r="DU43" s="660"/>
      <c r="DV43" s="660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60"/>
      <c r="EL43" s="660"/>
      <c r="EM43" s="660"/>
      <c r="EN43" s="660"/>
      <c r="EO43" s="660"/>
      <c r="EP43" s="660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60"/>
      <c r="FQ43" s="660"/>
      <c r="FR43" s="660"/>
      <c r="FS43" s="660"/>
      <c r="FT43" s="660"/>
      <c r="FU43" s="660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60"/>
      <c r="GN43" s="660"/>
      <c r="GO43" s="660"/>
      <c r="GP43" s="660"/>
      <c r="GQ43" s="660"/>
      <c r="GR43" s="660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60"/>
      <c r="HI43" s="660"/>
      <c r="HJ43" s="660"/>
      <c r="HK43" s="660"/>
      <c r="HL43" s="660"/>
      <c r="HM43" s="660"/>
      <c r="HN43" s="12"/>
      <c r="HO43" s="12"/>
      <c r="HP43" s="12"/>
      <c r="HQ43" s="12"/>
      <c r="HS43" s="660"/>
      <c r="HT43" s="660"/>
      <c r="HU43" s="660"/>
      <c r="HV43" s="660"/>
      <c r="HW43" s="660"/>
      <c r="HX43" s="660"/>
      <c r="HY43" s="12"/>
      <c r="HZ43" s="12"/>
      <c r="IA43" s="12"/>
      <c r="IB43" s="12"/>
    </row>
    <row r="44" spans="1:236" ht="14.45" customHeight="1" x14ac:dyDescent="0.25">
      <c r="A44" s="58"/>
      <c r="B44" s="12"/>
      <c r="C44" s="863" t="s">
        <v>205</v>
      </c>
      <c r="D44" s="863"/>
      <c r="E44" s="863"/>
      <c r="F44" s="863"/>
      <c r="G44" s="863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61"/>
      <c r="S44" s="661"/>
      <c r="T44" s="661"/>
      <c r="U44" s="12"/>
      <c r="V44" s="12"/>
      <c r="W44" s="12"/>
      <c r="X44" s="12"/>
      <c r="Y44" s="12"/>
      <c r="Z44" s="6"/>
      <c r="AA44" s="660"/>
      <c r="AB44" s="660"/>
      <c r="AC44" s="660"/>
      <c r="AD44" s="660"/>
      <c r="AE44" s="660"/>
      <c r="AF44" s="660"/>
      <c r="AG44" s="12"/>
      <c r="AH44" s="12"/>
      <c r="AI44" s="12"/>
      <c r="AJ44" s="12"/>
      <c r="AL44" s="660"/>
      <c r="AM44" s="660"/>
      <c r="AN44" s="660"/>
      <c r="AO44" s="660"/>
      <c r="AP44" s="660"/>
      <c r="AQ44" s="660"/>
      <c r="AR44" s="12"/>
      <c r="AS44" s="12"/>
      <c r="AT44" s="12"/>
      <c r="AU44" s="12"/>
      <c r="AV44" s="12"/>
      <c r="AW44" s="12"/>
      <c r="AX44" s="12"/>
      <c r="AY44" s="12"/>
      <c r="AZ44" s="660"/>
      <c r="BA44" s="660"/>
      <c r="BB44" s="660"/>
      <c r="BC44" s="660"/>
      <c r="BD44" s="660"/>
      <c r="BE44" s="660"/>
      <c r="BF44" s="12"/>
      <c r="BG44" s="12"/>
      <c r="BH44" s="12"/>
      <c r="BI44" s="12"/>
      <c r="BJ44" s="12"/>
      <c r="BK44" s="12"/>
      <c r="BL44" s="660"/>
      <c r="BM44" s="660"/>
      <c r="BN44" s="660"/>
      <c r="BO44" s="660"/>
      <c r="BP44" s="660"/>
      <c r="BQ44" s="660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60"/>
      <c r="CF44" s="660"/>
      <c r="CG44" s="660"/>
      <c r="CH44" s="660"/>
      <c r="CI44" s="660"/>
      <c r="CJ44" s="660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60"/>
      <c r="CX44" s="660"/>
      <c r="CY44" s="660"/>
      <c r="CZ44" s="660"/>
      <c r="DA44" s="660"/>
      <c r="DB44" s="660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60"/>
      <c r="DR44" s="660"/>
      <c r="DS44" s="660"/>
      <c r="DT44" s="660"/>
      <c r="DU44" s="660"/>
      <c r="DV44" s="660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60"/>
      <c r="EL44" s="660"/>
      <c r="EM44" s="660"/>
      <c r="EN44" s="660"/>
      <c r="EO44" s="660"/>
      <c r="EP44" s="660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60"/>
      <c r="FQ44" s="660"/>
      <c r="FR44" s="660"/>
      <c r="FS44" s="660"/>
      <c r="FT44" s="660"/>
      <c r="FU44" s="660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60"/>
      <c r="GN44" s="660"/>
      <c r="GO44" s="660"/>
      <c r="GP44" s="660"/>
      <c r="GQ44" s="660"/>
      <c r="GR44" s="660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60"/>
      <c r="HI44" s="660"/>
      <c r="HJ44" s="660"/>
      <c r="HK44" s="660"/>
      <c r="HL44" s="660"/>
      <c r="HM44" s="660"/>
      <c r="HN44" s="12"/>
      <c r="HO44" s="12"/>
      <c r="HP44" s="12"/>
      <c r="HQ44" s="12"/>
      <c r="HS44" s="660"/>
      <c r="HT44" s="660"/>
      <c r="HU44" s="660"/>
      <c r="HV44" s="660"/>
      <c r="HW44" s="660"/>
      <c r="HX44" s="660"/>
      <c r="HY44" s="12"/>
      <c r="HZ44" s="12"/>
      <c r="IA44" s="12"/>
      <c r="IB44" s="12"/>
    </row>
    <row r="45" spans="1:236" ht="14.45" customHeight="1" x14ac:dyDescent="0.25">
      <c r="A45" s="58"/>
      <c r="B45" s="12"/>
      <c r="C45" s="863" t="s">
        <v>202</v>
      </c>
      <c r="D45" s="863"/>
      <c r="E45" s="863"/>
      <c r="F45" s="863"/>
      <c r="G45" s="863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61"/>
      <c r="S45" s="661"/>
      <c r="T45" s="661"/>
      <c r="U45" s="12"/>
      <c r="V45" s="12"/>
      <c r="W45" s="12"/>
      <c r="X45" s="12"/>
      <c r="Y45" s="12"/>
      <c r="Z45" s="6"/>
      <c r="AA45" s="660"/>
      <c r="AB45" s="660"/>
      <c r="AC45" s="660"/>
      <c r="AD45" s="660"/>
      <c r="AE45" s="660"/>
      <c r="AF45" s="660"/>
      <c r="AG45" s="12"/>
      <c r="AH45" s="12"/>
      <c r="AI45" s="12"/>
      <c r="AJ45" s="12"/>
      <c r="AL45" s="660"/>
      <c r="AM45" s="660"/>
      <c r="AN45" s="660"/>
      <c r="AO45" s="660"/>
      <c r="AP45" s="660"/>
      <c r="AQ45" s="660"/>
      <c r="AR45" s="12"/>
      <c r="AS45" s="12"/>
      <c r="AT45" s="12"/>
      <c r="AU45" s="12"/>
      <c r="AV45" s="12"/>
      <c r="AW45" s="12"/>
      <c r="AX45" s="12"/>
      <c r="AY45" s="12"/>
      <c r="AZ45" s="660"/>
      <c r="BA45" s="660"/>
      <c r="BB45" s="660"/>
      <c r="BC45" s="660"/>
      <c r="BD45" s="660"/>
      <c r="BE45" s="660"/>
      <c r="BF45" s="12"/>
      <c r="BG45" s="12"/>
      <c r="BH45" s="12"/>
      <c r="BI45" s="12"/>
      <c r="BJ45" s="12"/>
      <c r="BK45" s="12"/>
      <c r="BL45" s="660"/>
      <c r="BM45" s="660"/>
      <c r="BN45" s="660"/>
      <c r="BO45" s="660"/>
      <c r="BP45" s="660"/>
      <c r="BQ45" s="660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60"/>
      <c r="CF45" s="660"/>
      <c r="CG45" s="660"/>
      <c r="CH45" s="660"/>
      <c r="CI45" s="660"/>
      <c r="CJ45" s="660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60"/>
      <c r="CX45" s="660"/>
      <c r="CY45" s="660"/>
      <c r="CZ45" s="660"/>
      <c r="DA45" s="660"/>
      <c r="DB45" s="660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60"/>
      <c r="DR45" s="660"/>
      <c r="DS45" s="660"/>
      <c r="DT45" s="660"/>
      <c r="DU45" s="660"/>
      <c r="DV45" s="660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60"/>
      <c r="EL45" s="660"/>
      <c r="EM45" s="660"/>
      <c r="EN45" s="660"/>
      <c r="EO45" s="660"/>
      <c r="EP45" s="660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60"/>
      <c r="FQ45" s="660"/>
      <c r="FR45" s="660"/>
      <c r="FS45" s="660"/>
      <c r="FT45" s="660"/>
      <c r="FU45" s="660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60"/>
      <c r="GN45" s="660"/>
      <c r="GO45" s="660"/>
      <c r="GP45" s="660"/>
      <c r="GQ45" s="660"/>
      <c r="GR45" s="660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60"/>
      <c r="HI45" s="660"/>
      <c r="HJ45" s="660"/>
      <c r="HK45" s="660"/>
      <c r="HL45" s="660"/>
      <c r="HM45" s="660"/>
      <c r="HN45" s="12"/>
      <c r="HO45" s="12"/>
      <c r="HP45" s="12"/>
      <c r="HQ45" s="12"/>
      <c r="HS45" s="660"/>
      <c r="HT45" s="660"/>
      <c r="HU45" s="660"/>
      <c r="HV45" s="660"/>
      <c r="HW45" s="660"/>
      <c r="HX45" s="660"/>
      <c r="HY45" s="12"/>
      <c r="HZ45" s="12"/>
      <c r="IA45" s="12"/>
      <c r="IB45" s="12"/>
    </row>
    <row r="46" spans="1:236" ht="14.45" customHeight="1" x14ac:dyDescent="0.25">
      <c r="A46" s="58"/>
      <c r="B46" s="12"/>
      <c r="C46" s="863" t="s">
        <v>203</v>
      </c>
      <c r="D46" s="863"/>
      <c r="E46" s="863"/>
      <c r="F46" s="863"/>
      <c r="G46" s="863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61"/>
      <c r="S46" s="661"/>
      <c r="T46" s="661"/>
      <c r="U46" s="12"/>
      <c r="V46" s="12"/>
      <c r="W46" s="12"/>
      <c r="X46" s="12"/>
      <c r="Y46" s="12"/>
      <c r="Z46" s="6"/>
      <c r="AA46" s="660"/>
      <c r="AB46" s="660"/>
      <c r="AC46" s="660"/>
      <c r="AD46" s="660"/>
      <c r="AE46" s="660"/>
      <c r="AF46" s="660"/>
      <c r="AG46" s="12"/>
      <c r="AH46" s="12"/>
      <c r="AI46" s="12"/>
      <c r="AJ46" s="12"/>
      <c r="AL46" s="660"/>
      <c r="AM46" s="660"/>
      <c r="AN46" s="660"/>
      <c r="AO46" s="660"/>
      <c r="AP46" s="660"/>
      <c r="AQ46" s="660"/>
      <c r="AR46" s="12"/>
      <c r="AS46" s="12"/>
      <c r="AT46" s="12"/>
      <c r="AU46" s="12"/>
      <c r="AV46" s="12"/>
      <c r="AW46" s="12"/>
      <c r="AX46" s="12"/>
      <c r="AY46" s="12"/>
      <c r="AZ46" s="660"/>
      <c r="BA46" s="660"/>
      <c r="BB46" s="660"/>
      <c r="BC46" s="660"/>
      <c r="BD46" s="660"/>
      <c r="BE46" s="660"/>
      <c r="BF46" s="12"/>
      <c r="BG46" s="12"/>
      <c r="BH46" s="12"/>
      <c r="BI46" s="12"/>
      <c r="BJ46" s="12"/>
      <c r="BK46" s="12"/>
      <c r="BL46" s="660"/>
      <c r="BM46" s="660"/>
      <c r="BN46" s="660"/>
      <c r="BO46" s="660"/>
      <c r="BP46" s="660"/>
      <c r="BQ46" s="660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60"/>
      <c r="CF46" s="660"/>
      <c r="CG46" s="660"/>
      <c r="CH46" s="660"/>
      <c r="CI46" s="660"/>
      <c r="CJ46" s="660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60"/>
      <c r="CX46" s="660"/>
      <c r="CY46" s="660"/>
      <c r="CZ46" s="660"/>
      <c r="DA46" s="660"/>
      <c r="DB46" s="660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60"/>
      <c r="DR46" s="660"/>
      <c r="DS46" s="660"/>
      <c r="DT46" s="660"/>
      <c r="DU46" s="660"/>
      <c r="DV46" s="660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60"/>
      <c r="EL46" s="660"/>
      <c r="EM46" s="660"/>
      <c r="EN46" s="660"/>
      <c r="EO46" s="660"/>
      <c r="EP46" s="660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60"/>
      <c r="FQ46" s="660"/>
      <c r="FR46" s="660"/>
      <c r="FS46" s="660"/>
      <c r="FT46" s="660"/>
      <c r="FU46" s="660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60"/>
      <c r="GN46" s="660"/>
      <c r="GO46" s="660"/>
      <c r="GP46" s="660"/>
      <c r="GQ46" s="660"/>
      <c r="GR46" s="660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60"/>
      <c r="HI46" s="660"/>
      <c r="HJ46" s="660"/>
      <c r="HK46" s="660"/>
      <c r="HL46" s="660"/>
      <c r="HM46" s="660"/>
      <c r="HN46" s="12"/>
      <c r="HO46" s="12"/>
      <c r="HP46" s="12"/>
      <c r="HQ46" s="12"/>
      <c r="HS46" s="660"/>
      <c r="HT46" s="660"/>
      <c r="HU46" s="660"/>
      <c r="HV46" s="660"/>
      <c r="HW46" s="660"/>
      <c r="HX46" s="660"/>
      <c r="HY46" s="12"/>
      <c r="HZ46" s="12"/>
      <c r="IA46" s="12"/>
      <c r="IB46" s="12"/>
    </row>
    <row r="47" spans="1:236" ht="14.45" customHeight="1" x14ac:dyDescent="0.25">
      <c r="A47" s="58"/>
      <c r="B47" s="12"/>
      <c r="C47" s="863" t="s">
        <v>204</v>
      </c>
      <c r="D47" s="863"/>
      <c r="E47" s="863"/>
      <c r="F47" s="863"/>
      <c r="G47" s="863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61"/>
      <c r="S47" s="661"/>
      <c r="T47" s="661"/>
      <c r="U47" s="12"/>
      <c r="V47" s="12"/>
      <c r="W47" s="12"/>
      <c r="X47" s="12"/>
      <c r="Y47" s="12"/>
      <c r="Z47" s="6"/>
      <c r="AA47" s="660"/>
      <c r="AB47" s="660"/>
      <c r="AC47" s="660"/>
      <c r="AD47" s="660"/>
      <c r="AE47" s="660"/>
      <c r="AF47" s="660"/>
      <c r="AG47" s="12"/>
      <c r="AH47" s="12"/>
      <c r="AI47" s="12"/>
      <c r="AJ47" s="12"/>
      <c r="AL47" s="660"/>
      <c r="AM47" s="660"/>
      <c r="AN47" s="660"/>
      <c r="AO47" s="660"/>
      <c r="AP47" s="660"/>
      <c r="AQ47" s="660"/>
      <c r="AR47" s="12"/>
      <c r="AS47" s="12"/>
      <c r="AT47" s="12"/>
      <c r="AU47" s="12"/>
      <c r="AV47" s="12"/>
      <c r="AW47" s="12"/>
      <c r="AX47" s="12"/>
      <c r="AY47" s="12"/>
      <c r="AZ47" s="660"/>
      <c r="BA47" s="660"/>
      <c r="BB47" s="660"/>
      <c r="BC47" s="660"/>
      <c r="BD47" s="660"/>
      <c r="BE47" s="660"/>
      <c r="BF47" s="12"/>
      <c r="BG47" s="12"/>
      <c r="BH47" s="12"/>
      <c r="BI47" s="12"/>
      <c r="BJ47" s="12"/>
      <c r="BK47" s="12"/>
      <c r="BL47" s="660"/>
      <c r="BM47" s="660"/>
      <c r="BN47" s="660"/>
      <c r="BO47" s="660"/>
      <c r="BP47" s="660"/>
      <c r="BQ47" s="660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60"/>
      <c r="CF47" s="660"/>
      <c r="CG47" s="660"/>
      <c r="CH47" s="660"/>
      <c r="CI47" s="660"/>
      <c r="CJ47" s="660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60"/>
      <c r="CX47" s="660"/>
      <c r="CY47" s="660"/>
      <c r="CZ47" s="660"/>
      <c r="DA47" s="660"/>
      <c r="DB47" s="660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60"/>
      <c r="DR47" s="660"/>
      <c r="DS47" s="660"/>
      <c r="DT47" s="660"/>
      <c r="DU47" s="660"/>
      <c r="DV47" s="660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60"/>
      <c r="EL47" s="660"/>
      <c r="EM47" s="660"/>
      <c r="EN47" s="660"/>
      <c r="EO47" s="660"/>
      <c r="EP47" s="660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60"/>
      <c r="FQ47" s="660"/>
      <c r="FR47" s="660"/>
      <c r="FS47" s="660"/>
      <c r="FT47" s="660"/>
      <c r="FU47" s="660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60"/>
      <c r="GN47" s="660"/>
      <c r="GO47" s="660"/>
      <c r="GP47" s="660"/>
      <c r="GQ47" s="660"/>
      <c r="GR47" s="660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60"/>
      <c r="HI47" s="660"/>
      <c r="HJ47" s="660"/>
      <c r="HK47" s="660"/>
      <c r="HL47" s="660"/>
      <c r="HM47" s="660"/>
      <c r="HN47" s="12"/>
      <c r="HO47" s="12"/>
      <c r="HP47" s="12"/>
      <c r="HQ47" s="12"/>
      <c r="HS47" s="660"/>
      <c r="HT47" s="660"/>
      <c r="HU47" s="660"/>
      <c r="HV47" s="660"/>
      <c r="HW47" s="660"/>
      <c r="HX47" s="660"/>
      <c r="HY47" s="12"/>
      <c r="HZ47" s="12"/>
      <c r="IA47" s="12"/>
      <c r="IB47" s="12"/>
    </row>
    <row r="48" spans="1:236" ht="14.45" customHeight="1" x14ac:dyDescent="0.25">
      <c r="A48" s="58"/>
      <c r="B48" s="12"/>
      <c r="C48" s="863" t="s">
        <v>221</v>
      </c>
      <c r="D48" s="863"/>
      <c r="E48" s="863"/>
      <c r="F48" s="863"/>
      <c r="G48" s="863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61"/>
      <c r="S48" s="661"/>
      <c r="T48" s="661"/>
      <c r="U48" s="12"/>
      <c r="V48" s="12"/>
      <c r="W48" s="12"/>
      <c r="X48" s="12"/>
      <c r="Y48" s="12"/>
      <c r="Z48" s="6"/>
      <c r="AA48" s="660"/>
      <c r="AB48" s="660"/>
      <c r="AC48" s="660"/>
      <c r="AD48" s="660"/>
      <c r="AE48" s="660"/>
      <c r="AF48" s="660"/>
      <c r="AG48" s="12"/>
      <c r="AH48" s="12"/>
      <c r="AI48" s="12"/>
      <c r="AJ48" s="12"/>
      <c r="AL48" s="660"/>
      <c r="AM48" s="660"/>
      <c r="AN48" s="660"/>
      <c r="AO48" s="660"/>
      <c r="AP48" s="660"/>
      <c r="AQ48" s="660"/>
      <c r="AR48" s="12"/>
      <c r="AS48" s="12"/>
      <c r="AT48" s="12"/>
      <c r="AU48" s="12"/>
      <c r="AV48" s="12"/>
      <c r="AW48" s="12"/>
      <c r="AX48" s="12"/>
      <c r="AY48" s="12"/>
      <c r="AZ48" s="660"/>
      <c r="BA48" s="660"/>
      <c r="BB48" s="660"/>
      <c r="BC48" s="660"/>
      <c r="BD48" s="660"/>
      <c r="BE48" s="660"/>
      <c r="BF48" s="12"/>
      <c r="BG48" s="12"/>
      <c r="BH48" s="12"/>
      <c r="BI48" s="12"/>
      <c r="BJ48" s="12"/>
      <c r="BK48" s="12"/>
      <c r="BL48" s="660"/>
      <c r="BM48" s="660"/>
      <c r="BN48" s="660"/>
      <c r="BO48" s="660"/>
      <c r="BP48" s="660"/>
      <c r="BQ48" s="660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60"/>
      <c r="CF48" s="660"/>
      <c r="CG48" s="660"/>
      <c r="CH48" s="660"/>
      <c r="CI48" s="660"/>
      <c r="CJ48" s="660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60"/>
      <c r="CX48" s="660"/>
      <c r="CY48" s="660"/>
      <c r="CZ48" s="660"/>
      <c r="DA48" s="660"/>
      <c r="DB48" s="660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60"/>
      <c r="DR48" s="660"/>
      <c r="DS48" s="660"/>
      <c r="DT48" s="660"/>
      <c r="DU48" s="660"/>
      <c r="DV48" s="660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60"/>
      <c r="EL48" s="660"/>
      <c r="EM48" s="660"/>
      <c r="EN48" s="660"/>
      <c r="EO48" s="660"/>
      <c r="EP48" s="660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60"/>
      <c r="FQ48" s="660"/>
      <c r="FR48" s="660"/>
      <c r="FS48" s="660"/>
      <c r="FT48" s="660"/>
      <c r="FU48" s="660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60"/>
      <c r="GN48" s="660"/>
      <c r="GO48" s="660"/>
      <c r="GP48" s="660"/>
      <c r="GQ48" s="660"/>
      <c r="GR48" s="660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60"/>
      <c r="HI48" s="660"/>
      <c r="HJ48" s="660"/>
      <c r="HK48" s="660"/>
      <c r="HL48" s="660"/>
      <c r="HM48" s="660"/>
      <c r="HN48" s="12"/>
      <c r="HO48" s="12"/>
      <c r="HP48" s="12"/>
      <c r="HQ48" s="12"/>
      <c r="HS48" s="660"/>
      <c r="HT48" s="660"/>
      <c r="HU48" s="660"/>
      <c r="HV48" s="660"/>
      <c r="HW48" s="660"/>
      <c r="HX48" s="660"/>
      <c r="HY48" s="12"/>
      <c r="HZ48" s="12"/>
      <c r="IA48" s="12"/>
      <c r="IB48" s="12"/>
    </row>
    <row r="49" spans="1:236" ht="14.45" customHeight="1" x14ac:dyDescent="0.25">
      <c r="A49" s="58"/>
      <c r="B49" s="12"/>
      <c r="C49" s="863" t="s">
        <v>222</v>
      </c>
      <c r="D49" s="863"/>
      <c r="E49" s="863"/>
      <c r="F49" s="863"/>
      <c r="G49" s="863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61"/>
      <c r="S49" s="661"/>
      <c r="T49" s="661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60"/>
      <c r="EL49" s="660"/>
      <c r="EM49" s="660"/>
      <c r="EN49" s="660"/>
      <c r="EO49" s="660"/>
      <c r="EP49" s="660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60"/>
      <c r="FQ49" s="660"/>
      <c r="FR49" s="660"/>
      <c r="FS49" s="660"/>
      <c r="FT49" s="660"/>
      <c r="FU49" s="660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60"/>
      <c r="GN49" s="660"/>
      <c r="GO49" s="660"/>
      <c r="GP49" s="660"/>
      <c r="GQ49" s="660"/>
      <c r="GR49" s="660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60"/>
      <c r="HI49" s="660"/>
      <c r="HJ49" s="660"/>
      <c r="HK49" s="660"/>
      <c r="HL49" s="660"/>
      <c r="HM49" s="660"/>
      <c r="HN49" s="12"/>
      <c r="HO49" s="12"/>
      <c r="HP49" s="12"/>
      <c r="HQ49" s="12"/>
      <c r="HS49" s="660"/>
      <c r="HT49" s="660"/>
      <c r="HU49" s="660"/>
      <c r="HV49" s="660"/>
      <c r="HW49" s="660"/>
      <c r="HX49" s="660"/>
      <c r="HY49" s="12"/>
      <c r="HZ49" s="12"/>
      <c r="IA49" s="12"/>
      <c r="IB49" s="12"/>
    </row>
    <row r="50" spans="1:236" ht="14.45" customHeight="1" x14ac:dyDescent="0.25">
      <c r="A50" s="58"/>
      <c r="B50" s="12"/>
      <c r="C50" s="863" t="s">
        <v>277</v>
      </c>
      <c r="D50" s="863"/>
      <c r="E50" s="863"/>
      <c r="F50" s="863"/>
      <c r="G50" s="863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61"/>
      <c r="S50" s="661"/>
      <c r="T50" s="661"/>
      <c r="U50" s="12"/>
      <c r="V50" s="12"/>
      <c r="W50" s="12"/>
      <c r="X50" s="12"/>
      <c r="Y50" s="12"/>
      <c r="Z50" s="6"/>
      <c r="AA50" s="660"/>
      <c r="AB50" s="660"/>
      <c r="AC50" s="660"/>
      <c r="AD50" s="660"/>
      <c r="AE50" s="660"/>
      <c r="AF50" s="660"/>
      <c r="AG50" s="12"/>
      <c r="AH50" s="12"/>
      <c r="AI50" s="12"/>
      <c r="AJ50" s="12"/>
      <c r="AL50" s="660"/>
      <c r="AM50" s="660"/>
      <c r="AN50" s="660"/>
      <c r="AO50" s="660"/>
      <c r="AP50" s="660"/>
      <c r="AQ50" s="660"/>
      <c r="AR50" s="12"/>
      <c r="AS50" s="12"/>
      <c r="AT50" s="12"/>
      <c r="AU50" s="12"/>
      <c r="AV50" s="12"/>
      <c r="AW50" s="12"/>
      <c r="AX50" s="12"/>
      <c r="AY50" s="12"/>
      <c r="AZ50" s="660"/>
      <c r="BA50" s="660"/>
      <c r="BB50" s="660"/>
      <c r="BC50" s="660"/>
      <c r="BD50" s="660"/>
      <c r="BE50" s="660"/>
      <c r="BF50" s="12"/>
      <c r="BG50" s="12"/>
      <c r="BH50" s="12"/>
      <c r="BI50" s="12"/>
      <c r="BJ50" s="12"/>
      <c r="BK50" s="12"/>
      <c r="BL50" s="660"/>
      <c r="BM50" s="660"/>
      <c r="BN50" s="660"/>
      <c r="BO50" s="660"/>
      <c r="BP50" s="660"/>
      <c r="BQ50" s="660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60"/>
      <c r="CF50" s="660"/>
      <c r="CG50" s="660"/>
      <c r="CH50" s="660"/>
      <c r="CI50" s="660"/>
      <c r="CJ50" s="660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60"/>
      <c r="CX50" s="660"/>
      <c r="CY50" s="660"/>
      <c r="CZ50" s="660"/>
      <c r="DA50" s="660"/>
      <c r="DB50" s="660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60"/>
      <c r="DR50" s="660"/>
      <c r="DS50" s="660"/>
      <c r="DT50" s="660"/>
      <c r="DU50" s="660"/>
      <c r="DV50" s="660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60"/>
      <c r="EL50" s="660"/>
      <c r="EM50" s="660"/>
      <c r="EN50" s="660"/>
      <c r="EO50" s="660"/>
      <c r="EP50" s="660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60"/>
      <c r="FQ50" s="660"/>
      <c r="FR50" s="660"/>
      <c r="FS50" s="660"/>
      <c r="FT50" s="660"/>
      <c r="FU50" s="660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60"/>
      <c r="GN50" s="660"/>
      <c r="GO50" s="660"/>
      <c r="GP50" s="660"/>
      <c r="GQ50" s="660"/>
      <c r="GR50" s="660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60"/>
      <c r="HI50" s="660"/>
      <c r="HJ50" s="660"/>
      <c r="HK50" s="660"/>
      <c r="HL50" s="660"/>
      <c r="HM50" s="660"/>
      <c r="HN50" s="12"/>
      <c r="HO50" s="12"/>
      <c r="HP50" s="12"/>
      <c r="HQ50" s="12"/>
      <c r="HS50" s="660"/>
      <c r="HT50" s="660"/>
      <c r="HU50" s="660"/>
      <c r="HV50" s="660"/>
      <c r="HW50" s="660"/>
      <c r="HX50" s="660"/>
      <c r="HY50" s="12"/>
      <c r="HZ50" s="12"/>
      <c r="IA50" s="12"/>
      <c r="IB50" s="12"/>
    </row>
    <row r="51" spans="1:236" ht="14.45" customHeight="1" x14ac:dyDescent="0.25">
      <c r="A51" s="58"/>
      <c r="B51" s="12"/>
      <c r="C51" s="863" t="s">
        <v>278</v>
      </c>
      <c r="D51" s="863"/>
      <c r="E51" s="863"/>
      <c r="F51" s="863"/>
      <c r="G51" s="863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61"/>
      <c r="S51" s="661"/>
      <c r="T51" s="661"/>
      <c r="U51" s="12"/>
      <c r="V51" s="12"/>
      <c r="W51" s="12"/>
      <c r="X51" s="12"/>
      <c r="Y51" s="12"/>
      <c r="Z51" s="6"/>
      <c r="AA51" s="660"/>
      <c r="AB51" s="660"/>
      <c r="AC51" s="660"/>
      <c r="AD51" s="660"/>
      <c r="AE51" s="660"/>
      <c r="AF51" s="660"/>
      <c r="AG51" s="12"/>
      <c r="AH51" s="12"/>
      <c r="AI51" s="12"/>
      <c r="AJ51" s="12"/>
      <c r="AL51" s="660"/>
      <c r="AM51" s="660"/>
      <c r="AN51" s="660"/>
      <c r="AO51" s="660"/>
      <c r="AP51" s="660"/>
      <c r="AQ51" s="660"/>
      <c r="AR51" s="12"/>
      <c r="AS51" s="12"/>
      <c r="AT51" s="12"/>
      <c r="AU51" s="12"/>
      <c r="AV51" s="12"/>
      <c r="AW51" s="12"/>
      <c r="AX51" s="12"/>
      <c r="AY51" s="12"/>
      <c r="AZ51" s="660"/>
      <c r="BA51" s="660"/>
      <c r="BB51" s="660"/>
      <c r="BC51" s="660"/>
      <c r="BD51" s="660"/>
      <c r="BE51" s="660"/>
      <c r="BF51" s="12"/>
      <c r="BG51" s="12"/>
      <c r="BH51" s="12"/>
      <c r="BI51" s="12"/>
      <c r="BJ51" s="12"/>
      <c r="BK51" s="12"/>
      <c r="BL51" s="660"/>
      <c r="BM51" s="660"/>
      <c r="BN51" s="660"/>
      <c r="BO51" s="660"/>
      <c r="BP51" s="660"/>
      <c r="BQ51" s="660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60"/>
      <c r="CF51" s="660"/>
      <c r="CG51" s="660"/>
      <c r="CH51" s="660"/>
      <c r="CI51" s="660"/>
      <c r="CJ51" s="660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60"/>
      <c r="CX51" s="660"/>
      <c r="CY51" s="660"/>
      <c r="CZ51" s="660"/>
      <c r="DA51" s="660"/>
      <c r="DB51" s="660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60"/>
      <c r="DR51" s="660"/>
      <c r="DS51" s="660"/>
      <c r="DT51" s="660"/>
      <c r="DU51" s="660"/>
      <c r="DV51" s="660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60"/>
      <c r="EL51" s="660"/>
      <c r="EM51" s="660"/>
      <c r="EN51" s="660"/>
      <c r="EO51" s="660"/>
      <c r="EP51" s="660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60"/>
      <c r="FQ51" s="660"/>
      <c r="FR51" s="660"/>
      <c r="FS51" s="660"/>
      <c r="FT51" s="660"/>
      <c r="FU51" s="660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60"/>
      <c r="GN51" s="660"/>
      <c r="GO51" s="660"/>
      <c r="GP51" s="660"/>
      <c r="GQ51" s="660"/>
      <c r="GR51" s="660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60"/>
      <c r="HI51" s="660"/>
      <c r="HJ51" s="660"/>
      <c r="HK51" s="660"/>
      <c r="HL51" s="660"/>
      <c r="HM51" s="660"/>
      <c r="HN51" s="12"/>
      <c r="HO51" s="12"/>
      <c r="HP51" s="12"/>
      <c r="HQ51" s="12"/>
      <c r="HS51" s="660"/>
      <c r="HT51" s="660"/>
      <c r="HU51" s="660"/>
      <c r="HV51" s="660"/>
      <c r="HW51" s="660"/>
      <c r="HX51" s="660"/>
      <c r="HY51" s="12"/>
      <c r="HZ51" s="12"/>
      <c r="IA51" s="12"/>
      <c r="IB51" s="12"/>
    </row>
    <row r="52" spans="1:236" ht="14.45" customHeight="1" x14ac:dyDescent="0.25">
      <c r="A52" s="58"/>
      <c r="B52" s="12"/>
      <c r="C52" s="863" t="s">
        <v>237</v>
      </c>
      <c r="D52" s="863"/>
      <c r="E52" s="863"/>
      <c r="F52" s="863"/>
      <c r="G52" s="863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61"/>
      <c r="S52" s="661"/>
      <c r="T52" s="661"/>
      <c r="U52" s="12"/>
      <c r="V52" s="12"/>
      <c r="W52" s="12"/>
      <c r="X52" s="12"/>
      <c r="Y52" s="12"/>
      <c r="Z52" s="6"/>
      <c r="AA52" s="660"/>
      <c r="AB52" s="660"/>
      <c r="AC52" s="660"/>
      <c r="AD52" s="660"/>
      <c r="AE52" s="660"/>
      <c r="AF52" s="660"/>
      <c r="AG52" s="12"/>
      <c r="AH52" s="12"/>
      <c r="AI52" s="12"/>
      <c r="AJ52" s="12"/>
      <c r="AL52" s="660"/>
      <c r="AM52" s="660"/>
      <c r="AN52" s="660"/>
      <c r="AO52" s="660"/>
      <c r="AP52" s="660"/>
      <c r="AQ52" s="660"/>
      <c r="AR52" s="12"/>
      <c r="AS52" s="12"/>
      <c r="AT52" s="12"/>
      <c r="AU52" s="12"/>
      <c r="AV52" s="12"/>
      <c r="AW52" s="12"/>
      <c r="AX52" s="12"/>
      <c r="AY52" s="12"/>
      <c r="AZ52" s="660"/>
      <c r="BA52" s="660"/>
      <c r="BB52" s="660"/>
      <c r="BC52" s="660"/>
      <c r="BD52" s="660"/>
      <c r="BE52" s="660"/>
      <c r="BF52" s="12"/>
      <c r="BG52" s="12"/>
      <c r="BH52" s="12"/>
      <c r="BI52" s="12"/>
      <c r="BJ52" s="12"/>
      <c r="BK52" s="12"/>
      <c r="BL52" s="660"/>
      <c r="BM52" s="660"/>
      <c r="BN52" s="660"/>
      <c r="BO52" s="660"/>
      <c r="BP52" s="660"/>
      <c r="BQ52" s="660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60"/>
      <c r="CF52" s="660"/>
      <c r="CG52" s="660"/>
      <c r="CH52" s="660"/>
      <c r="CI52" s="660"/>
      <c r="CJ52" s="660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60"/>
      <c r="CX52" s="660"/>
      <c r="CY52" s="660"/>
      <c r="CZ52" s="660"/>
      <c r="DA52" s="660"/>
      <c r="DB52" s="660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60"/>
      <c r="DR52" s="660"/>
      <c r="DS52" s="660"/>
      <c r="DT52" s="660"/>
      <c r="DU52" s="660"/>
      <c r="DV52" s="660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60"/>
      <c r="EL52" s="660"/>
      <c r="EM52" s="660"/>
      <c r="EN52" s="660"/>
      <c r="EO52" s="660"/>
      <c r="EP52" s="660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60"/>
      <c r="FQ52" s="660"/>
      <c r="FR52" s="660"/>
      <c r="FS52" s="660"/>
      <c r="FT52" s="660"/>
      <c r="FU52" s="660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60"/>
      <c r="GN52" s="660"/>
      <c r="GO52" s="660"/>
      <c r="GP52" s="660"/>
      <c r="GQ52" s="660"/>
      <c r="GR52" s="660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60"/>
      <c r="HI52" s="660"/>
      <c r="HJ52" s="660"/>
      <c r="HK52" s="660"/>
      <c r="HL52" s="660"/>
      <c r="HM52" s="660"/>
      <c r="HN52" s="12"/>
      <c r="HO52" s="12"/>
      <c r="HP52" s="12"/>
      <c r="HQ52" s="12"/>
      <c r="HS52" s="660"/>
      <c r="HT52" s="660"/>
      <c r="HU52" s="660"/>
      <c r="HV52" s="660"/>
      <c r="HW52" s="660"/>
      <c r="HX52" s="660"/>
      <c r="HY52" s="12"/>
      <c r="HZ52" s="12"/>
      <c r="IA52" s="12"/>
      <c r="IB52" s="12"/>
    </row>
    <row r="53" spans="1:236" ht="14.45" customHeight="1" x14ac:dyDescent="0.25">
      <c r="A53" s="58"/>
      <c r="B53" s="12"/>
      <c r="C53" s="863" t="s">
        <v>235</v>
      </c>
      <c r="D53" s="863"/>
      <c r="E53" s="863"/>
      <c r="F53" s="863"/>
      <c r="G53" s="863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61"/>
      <c r="S53" s="661"/>
      <c r="T53" s="661"/>
      <c r="U53" s="12"/>
      <c r="V53" s="12"/>
      <c r="W53" s="12"/>
      <c r="X53" s="12"/>
      <c r="Y53" s="12"/>
      <c r="Z53" s="6"/>
      <c r="AA53" s="660"/>
      <c r="AB53" s="660"/>
      <c r="AC53" s="660"/>
      <c r="AD53" s="660"/>
      <c r="AE53" s="660"/>
      <c r="AF53" s="660"/>
      <c r="AG53" s="12"/>
      <c r="AH53" s="12"/>
      <c r="AI53" s="12"/>
      <c r="AJ53" s="12"/>
      <c r="AL53" s="660"/>
      <c r="AM53" s="660"/>
      <c r="AN53" s="660"/>
      <c r="AO53" s="660"/>
      <c r="AP53" s="660"/>
      <c r="AQ53" s="660"/>
      <c r="AR53" s="12"/>
      <c r="AS53" s="12"/>
      <c r="AT53" s="12"/>
      <c r="AU53" s="12"/>
      <c r="AV53" s="12"/>
      <c r="AW53" s="12"/>
      <c r="AX53" s="12"/>
      <c r="AY53" s="12"/>
      <c r="AZ53" s="660"/>
      <c r="BA53" s="660"/>
      <c r="BB53" s="660"/>
      <c r="BC53" s="660"/>
      <c r="BD53" s="660"/>
      <c r="BE53" s="660"/>
      <c r="BF53" s="12"/>
      <c r="BG53" s="12"/>
      <c r="BH53" s="12"/>
      <c r="BI53" s="12"/>
      <c r="BJ53" s="12"/>
      <c r="BK53" s="12"/>
      <c r="BL53" s="660"/>
      <c r="BM53" s="660"/>
      <c r="BN53" s="660"/>
      <c r="BO53" s="660"/>
      <c r="BP53" s="660"/>
      <c r="BQ53" s="660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60"/>
      <c r="CF53" s="660"/>
      <c r="CG53" s="660"/>
      <c r="CH53" s="660"/>
      <c r="CI53" s="660"/>
      <c r="CJ53" s="660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60"/>
      <c r="CX53" s="660"/>
      <c r="CY53" s="660"/>
      <c r="CZ53" s="660"/>
      <c r="DA53" s="660"/>
      <c r="DB53" s="660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60"/>
      <c r="DR53" s="660"/>
      <c r="DS53" s="660"/>
      <c r="DT53" s="660"/>
      <c r="DU53" s="660"/>
      <c r="DV53" s="660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60"/>
      <c r="EL53" s="660"/>
      <c r="EM53" s="660"/>
      <c r="EN53" s="660"/>
      <c r="EO53" s="660"/>
      <c r="EP53" s="660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60"/>
      <c r="FQ53" s="660"/>
      <c r="FR53" s="660"/>
      <c r="FS53" s="660"/>
      <c r="FT53" s="660"/>
      <c r="FU53" s="660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60"/>
      <c r="GN53" s="660"/>
      <c r="GO53" s="660"/>
      <c r="GP53" s="660"/>
      <c r="GQ53" s="660"/>
      <c r="GR53" s="660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60"/>
      <c r="HI53" s="660"/>
      <c r="HJ53" s="660"/>
      <c r="HK53" s="660"/>
      <c r="HL53" s="660"/>
      <c r="HM53" s="660"/>
      <c r="HN53" s="12"/>
      <c r="HO53" s="12"/>
      <c r="HP53" s="12"/>
      <c r="HQ53" s="12"/>
      <c r="HS53" s="660"/>
      <c r="HT53" s="660"/>
      <c r="HU53" s="660"/>
      <c r="HV53" s="660"/>
      <c r="HW53" s="660"/>
      <c r="HX53" s="660"/>
      <c r="HY53" s="12"/>
      <c r="HZ53" s="12"/>
      <c r="IA53" s="12"/>
      <c r="IB53" s="12"/>
    </row>
    <row r="54" spans="1:236" ht="14.45" customHeight="1" x14ac:dyDescent="0.25">
      <c r="A54" s="58"/>
      <c r="B54" s="12"/>
      <c r="C54" s="863" t="s">
        <v>236</v>
      </c>
      <c r="D54" s="863"/>
      <c r="E54" s="863"/>
      <c r="F54" s="863"/>
      <c r="G54" s="863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61"/>
      <c r="S54" s="661"/>
      <c r="T54" s="661"/>
      <c r="U54" s="12"/>
      <c r="V54" s="12"/>
      <c r="W54" s="12"/>
      <c r="X54" s="12"/>
      <c r="Y54" s="12"/>
      <c r="Z54" s="6"/>
      <c r="AA54" s="660"/>
      <c r="AB54" s="660"/>
      <c r="AC54" s="660"/>
      <c r="AD54" s="660"/>
      <c r="AE54" s="660"/>
      <c r="AF54" s="660"/>
      <c r="AG54" s="12"/>
      <c r="AH54" s="12"/>
      <c r="AI54" s="12"/>
      <c r="AJ54" s="12"/>
      <c r="AL54" s="660"/>
      <c r="AM54" s="660"/>
      <c r="AN54" s="660"/>
      <c r="AO54" s="660"/>
      <c r="AP54" s="660"/>
      <c r="AQ54" s="660"/>
      <c r="AR54" s="12"/>
      <c r="AS54" s="12"/>
      <c r="AT54" s="12"/>
      <c r="AU54" s="12"/>
      <c r="AV54" s="12"/>
      <c r="AW54" s="12"/>
      <c r="AX54" s="12"/>
      <c r="AY54" s="12"/>
      <c r="AZ54" s="660"/>
      <c r="BA54" s="660"/>
      <c r="BB54" s="660"/>
      <c r="BC54" s="660"/>
      <c r="BD54" s="660"/>
      <c r="BE54" s="660"/>
      <c r="BF54" s="12"/>
      <c r="BG54" s="12"/>
      <c r="BH54" s="12"/>
      <c r="BI54" s="12"/>
      <c r="BJ54" s="12"/>
      <c r="BK54" s="12"/>
      <c r="BL54" s="660"/>
      <c r="BM54" s="660"/>
      <c r="BN54" s="660"/>
      <c r="BO54" s="660"/>
      <c r="BP54" s="660"/>
      <c r="BQ54" s="660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60"/>
      <c r="CF54" s="660"/>
      <c r="CG54" s="660"/>
      <c r="CH54" s="660"/>
      <c r="CI54" s="660"/>
      <c r="CJ54" s="660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60"/>
      <c r="CX54" s="660"/>
      <c r="CY54" s="660"/>
      <c r="CZ54" s="660"/>
      <c r="DA54" s="660"/>
      <c r="DB54" s="660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60"/>
      <c r="DR54" s="660"/>
      <c r="DS54" s="660"/>
      <c r="DT54" s="660"/>
      <c r="DU54" s="660"/>
      <c r="DV54" s="660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60"/>
      <c r="EL54" s="660"/>
      <c r="EM54" s="660"/>
      <c r="EN54" s="660"/>
      <c r="EO54" s="660"/>
      <c r="EP54" s="660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60"/>
      <c r="FQ54" s="660"/>
      <c r="FR54" s="660"/>
      <c r="FS54" s="660"/>
      <c r="FT54" s="660"/>
      <c r="FU54" s="660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60"/>
      <c r="GN54" s="660"/>
      <c r="GO54" s="660"/>
      <c r="GP54" s="660"/>
      <c r="GQ54" s="660"/>
      <c r="GR54" s="660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60"/>
      <c r="HI54" s="660"/>
      <c r="HJ54" s="660"/>
      <c r="HK54" s="660"/>
      <c r="HL54" s="660"/>
      <c r="HM54" s="660"/>
      <c r="HN54" s="12"/>
      <c r="HO54" s="12"/>
      <c r="HP54" s="12"/>
      <c r="HQ54" s="12"/>
      <c r="HS54" s="660"/>
      <c r="HT54" s="660"/>
      <c r="HU54" s="660"/>
      <c r="HV54" s="660"/>
      <c r="HW54" s="660"/>
      <c r="HX54" s="660"/>
      <c r="HY54" s="12"/>
      <c r="HZ54" s="12"/>
      <c r="IA54" s="12"/>
      <c r="IB54" s="12"/>
    </row>
    <row r="55" spans="1:236" ht="14.45" customHeight="1" x14ac:dyDescent="0.25">
      <c r="A55" s="58"/>
      <c r="B55" s="12"/>
      <c r="C55" s="863" t="s">
        <v>188</v>
      </c>
      <c r="D55" s="863"/>
      <c r="E55" s="863"/>
      <c r="F55" s="863"/>
      <c r="G55" s="863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61"/>
      <c r="S55" s="661"/>
      <c r="T55" s="661"/>
      <c r="U55" s="12"/>
      <c r="V55" s="12"/>
      <c r="W55" s="12"/>
      <c r="X55" s="12"/>
      <c r="Y55" s="12"/>
      <c r="Z55" s="6"/>
      <c r="AA55" s="660"/>
      <c r="AB55" s="660"/>
      <c r="AC55" s="660"/>
      <c r="AD55" s="660"/>
      <c r="AE55" s="660"/>
      <c r="AF55" s="660"/>
      <c r="AG55" s="12"/>
      <c r="AH55" s="12"/>
      <c r="AI55" s="12"/>
      <c r="AJ55" s="12"/>
      <c r="AL55" s="660"/>
      <c r="AM55" s="660"/>
      <c r="AN55" s="660"/>
      <c r="AO55" s="660"/>
      <c r="AP55" s="660"/>
      <c r="AQ55" s="660"/>
      <c r="AR55" s="12"/>
      <c r="AS55" s="12"/>
      <c r="AT55" s="12"/>
      <c r="AU55" s="12"/>
      <c r="AV55" s="12"/>
      <c r="AW55" s="12"/>
      <c r="AX55" s="12"/>
      <c r="AY55" s="12"/>
      <c r="AZ55" s="660"/>
      <c r="BA55" s="660"/>
      <c r="BB55" s="660"/>
      <c r="BC55" s="660"/>
      <c r="BD55" s="660"/>
      <c r="BE55" s="660"/>
      <c r="BF55" s="12"/>
      <c r="BG55" s="12"/>
      <c r="BH55" s="12"/>
      <c r="BI55" s="12"/>
      <c r="BJ55" s="12"/>
      <c r="BK55" s="12"/>
      <c r="BL55" s="660"/>
      <c r="BM55" s="660"/>
      <c r="BN55" s="660"/>
      <c r="BO55" s="660"/>
      <c r="BP55" s="660"/>
      <c r="BQ55" s="660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60"/>
      <c r="CF55" s="660"/>
      <c r="CG55" s="660"/>
      <c r="CH55" s="660"/>
      <c r="CI55" s="660"/>
      <c r="CJ55" s="660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60"/>
      <c r="CX55" s="660"/>
      <c r="CY55" s="660"/>
      <c r="CZ55" s="660"/>
      <c r="DA55" s="660"/>
      <c r="DB55" s="660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60"/>
      <c r="DR55" s="660"/>
      <c r="DS55" s="660"/>
      <c r="DT55" s="660"/>
      <c r="DU55" s="660"/>
      <c r="DV55" s="660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60"/>
      <c r="EL55" s="660"/>
      <c r="EM55" s="660"/>
      <c r="EN55" s="660"/>
      <c r="EO55" s="660"/>
      <c r="EP55" s="660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60"/>
      <c r="FQ55" s="660"/>
      <c r="FR55" s="660"/>
      <c r="FS55" s="660"/>
      <c r="FT55" s="660"/>
      <c r="FU55" s="660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60"/>
      <c r="GN55" s="660"/>
      <c r="GO55" s="660"/>
      <c r="GP55" s="660"/>
      <c r="GQ55" s="660"/>
      <c r="GR55" s="660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60"/>
      <c r="HI55" s="660"/>
      <c r="HJ55" s="660"/>
      <c r="HK55" s="660"/>
      <c r="HL55" s="660"/>
      <c r="HM55" s="660"/>
      <c r="HN55" s="12"/>
      <c r="HO55" s="12"/>
      <c r="HP55" s="12"/>
      <c r="HQ55" s="12"/>
      <c r="HS55" s="660"/>
      <c r="HT55" s="660"/>
      <c r="HU55" s="660"/>
      <c r="HV55" s="660"/>
      <c r="HW55" s="660"/>
      <c r="HX55" s="660"/>
      <c r="HY55" s="12"/>
      <c r="HZ55" s="12"/>
      <c r="IA55" s="12"/>
      <c r="IB55" s="12"/>
    </row>
    <row r="56" spans="1:236" ht="14.45" customHeight="1" x14ac:dyDescent="0.25">
      <c r="A56" s="58"/>
      <c r="B56" s="12"/>
      <c r="C56" s="863" t="s">
        <v>189</v>
      </c>
      <c r="D56" s="863"/>
      <c r="E56" s="863"/>
      <c r="F56" s="863"/>
      <c r="G56" s="863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61"/>
      <c r="S56" s="661"/>
      <c r="T56" s="661"/>
      <c r="U56" s="12"/>
      <c r="V56" s="12"/>
      <c r="W56" s="12"/>
      <c r="X56" s="12"/>
      <c r="Y56" s="12"/>
      <c r="Z56" s="6"/>
      <c r="AA56" s="660"/>
      <c r="AB56" s="660"/>
      <c r="AC56" s="660"/>
      <c r="AD56" s="660"/>
      <c r="AE56" s="660"/>
      <c r="AF56" s="660"/>
      <c r="AG56" s="12"/>
      <c r="AH56" s="12"/>
      <c r="AI56" s="12"/>
      <c r="AJ56" s="12"/>
      <c r="AL56" s="660"/>
      <c r="AM56" s="660"/>
      <c r="AN56" s="660"/>
      <c r="AO56" s="660"/>
      <c r="AP56" s="660"/>
      <c r="AQ56" s="660"/>
      <c r="AR56" s="12"/>
      <c r="AS56" s="12"/>
      <c r="AT56" s="12"/>
      <c r="AU56" s="12"/>
      <c r="AV56" s="12"/>
      <c r="AW56" s="12"/>
      <c r="AX56" s="12"/>
      <c r="AY56" s="12"/>
      <c r="AZ56" s="660"/>
      <c r="BA56" s="660"/>
      <c r="BB56" s="660"/>
      <c r="BC56" s="660"/>
      <c r="BD56" s="660"/>
      <c r="BE56" s="660"/>
      <c r="BF56" s="12"/>
      <c r="BG56" s="12"/>
      <c r="BH56" s="12"/>
      <c r="BI56" s="12"/>
      <c r="BJ56" s="12"/>
      <c r="BK56" s="12"/>
      <c r="BL56" s="660"/>
      <c r="BM56" s="660"/>
      <c r="BN56" s="660"/>
      <c r="BO56" s="660"/>
      <c r="BP56" s="660"/>
      <c r="BQ56" s="660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60"/>
      <c r="CF56" s="660"/>
      <c r="CG56" s="660"/>
      <c r="CH56" s="660"/>
      <c r="CI56" s="660"/>
      <c r="CJ56" s="660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60"/>
      <c r="CX56" s="660"/>
      <c r="CY56" s="660"/>
      <c r="CZ56" s="660"/>
      <c r="DA56" s="660"/>
      <c r="DB56" s="660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60"/>
      <c r="DR56" s="660"/>
      <c r="DS56" s="660"/>
      <c r="DT56" s="660"/>
      <c r="DU56" s="660"/>
      <c r="DV56" s="660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60"/>
      <c r="EL56" s="660"/>
      <c r="EM56" s="660"/>
      <c r="EN56" s="660"/>
      <c r="EO56" s="660"/>
      <c r="EP56" s="660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60"/>
      <c r="FQ56" s="660"/>
      <c r="FR56" s="660"/>
      <c r="FS56" s="660"/>
      <c r="FT56" s="660"/>
      <c r="FU56" s="660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60"/>
      <c r="GN56" s="660"/>
      <c r="GO56" s="660"/>
      <c r="GP56" s="660"/>
      <c r="GQ56" s="660"/>
      <c r="GR56" s="660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60"/>
      <c r="HI56" s="660"/>
      <c r="HJ56" s="660"/>
      <c r="HK56" s="660"/>
      <c r="HL56" s="660"/>
      <c r="HM56" s="660"/>
      <c r="HN56" s="12"/>
      <c r="HO56" s="12"/>
      <c r="HP56" s="12"/>
      <c r="HQ56" s="12"/>
      <c r="HS56" s="660"/>
      <c r="HT56" s="660"/>
      <c r="HU56" s="660"/>
      <c r="HV56" s="660"/>
      <c r="HW56" s="660"/>
      <c r="HX56" s="660"/>
      <c r="HY56" s="12"/>
      <c r="HZ56" s="12"/>
      <c r="IA56" s="12"/>
      <c r="IB56" s="12"/>
    </row>
    <row r="57" spans="1:236" ht="14.45" customHeight="1" x14ac:dyDescent="0.25">
      <c r="A57" s="58"/>
      <c r="B57" s="12"/>
      <c r="C57" s="863" t="s">
        <v>216</v>
      </c>
      <c r="D57" s="863"/>
      <c r="E57" s="863"/>
      <c r="F57" s="863"/>
      <c r="G57" s="863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61"/>
      <c r="S57" s="661"/>
      <c r="T57" s="661"/>
      <c r="U57" s="12"/>
      <c r="V57" s="12"/>
      <c r="W57" s="12"/>
      <c r="X57" s="12"/>
      <c r="Y57" s="12"/>
      <c r="Z57" s="6"/>
      <c r="AA57" s="660"/>
      <c r="AB57" s="660"/>
      <c r="AC57" s="660"/>
      <c r="AD57" s="660"/>
      <c r="AE57" s="660"/>
      <c r="AF57" s="660"/>
      <c r="AG57" s="12"/>
      <c r="AH57" s="12"/>
      <c r="AI57" s="12"/>
      <c r="AJ57" s="12"/>
      <c r="AL57" s="660"/>
      <c r="AM57" s="660"/>
      <c r="AN57" s="660"/>
      <c r="AO57" s="660"/>
      <c r="AP57" s="660"/>
      <c r="AQ57" s="660"/>
      <c r="AR57" s="12"/>
      <c r="AS57" s="12"/>
      <c r="AT57" s="12"/>
      <c r="AU57" s="12"/>
      <c r="AV57" s="12"/>
      <c r="AW57" s="12"/>
      <c r="AX57" s="12"/>
      <c r="AY57" s="12"/>
      <c r="AZ57" s="660"/>
      <c r="BA57" s="660"/>
      <c r="BB57" s="660"/>
      <c r="BC57" s="660"/>
      <c r="BD57" s="660"/>
      <c r="BE57" s="660"/>
      <c r="BF57" s="12"/>
      <c r="BG57" s="12"/>
      <c r="BH57" s="12"/>
      <c r="BI57" s="12"/>
      <c r="BJ57" s="12"/>
      <c r="BK57" s="12"/>
      <c r="BL57" s="660"/>
      <c r="BM57" s="660"/>
      <c r="BN57" s="660"/>
      <c r="BO57" s="660"/>
      <c r="BP57" s="660"/>
      <c r="BQ57" s="660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60"/>
      <c r="CF57" s="660"/>
      <c r="CG57" s="660"/>
      <c r="CH57" s="660"/>
      <c r="CI57" s="660"/>
      <c r="CJ57" s="660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60"/>
      <c r="CX57" s="660"/>
      <c r="CY57" s="660"/>
      <c r="CZ57" s="660"/>
      <c r="DA57" s="660"/>
      <c r="DB57" s="660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60"/>
      <c r="DR57" s="660"/>
      <c r="DS57" s="660"/>
      <c r="DT57" s="660"/>
      <c r="DU57" s="660"/>
      <c r="DV57" s="660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60"/>
      <c r="EL57" s="660"/>
      <c r="EM57" s="660"/>
      <c r="EN57" s="660"/>
      <c r="EO57" s="660"/>
      <c r="EP57" s="660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60"/>
      <c r="FQ57" s="660"/>
      <c r="FR57" s="660"/>
      <c r="FS57" s="660"/>
      <c r="FT57" s="660"/>
      <c r="FU57" s="660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60"/>
      <c r="GN57" s="660"/>
      <c r="GO57" s="660"/>
      <c r="GP57" s="660"/>
      <c r="GQ57" s="660"/>
      <c r="GR57" s="660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60"/>
      <c r="HI57" s="660"/>
      <c r="HJ57" s="660"/>
      <c r="HK57" s="660"/>
      <c r="HL57" s="660"/>
      <c r="HM57" s="660"/>
      <c r="HN57" s="12"/>
      <c r="HO57" s="12"/>
      <c r="HP57" s="12"/>
      <c r="HQ57" s="12"/>
      <c r="HS57" s="660"/>
      <c r="HT57" s="660"/>
      <c r="HU57" s="660"/>
      <c r="HV57" s="660"/>
      <c r="HW57" s="660"/>
      <c r="HX57" s="660"/>
      <c r="HY57" s="12"/>
      <c r="HZ57" s="12"/>
      <c r="IA57" s="12"/>
      <c r="IB57" s="12"/>
    </row>
    <row r="58" spans="1:236" ht="14.45" customHeight="1" x14ac:dyDescent="0.25">
      <c r="A58" s="58"/>
      <c r="B58" s="12"/>
      <c r="C58" s="863" t="s">
        <v>176</v>
      </c>
      <c r="D58" s="863"/>
      <c r="E58" s="863"/>
      <c r="F58" s="863"/>
      <c r="G58" s="863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61"/>
      <c r="S58" s="661"/>
      <c r="T58" s="661"/>
      <c r="U58" s="12"/>
      <c r="V58" s="12"/>
      <c r="W58" s="12"/>
      <c r="X58" s="12"/>
      <c r="Y58" s="12"/>
      <c r="Z58" s="6"/>
      <c r="AA58" s="660"/>
      <c r="AB58" s="660"/>
      <c r="AC58" s="660"/>
      <c r="AD58" s="660"/>
      <c r="AE58" s="660"/>
      <c r="AF58" s="660"/>
      <c r="AG58" s="12"/>
      <c r="AH58" s="12"/>
      <c r="AI58" s="12"/>
      <c r="AJ58" s="12"/>
      <c r="AL58" s="660"/>
      <c r="AM58" s="660"/>
      <c r="AN58" s="660"/>
      <c r="AO58" s="660"/>
      <c r="AP58" s="660"/>
      <c r="AQ58" s="660"/>
      <c r="AR58" s="12"/>
      <c r="AS58" s="12"/>
      <c r="AT58" s="12"/>
      <c r="AU58" s="12"/>
      <c r="AV58" s="12"/>
      <c r="AW58" s="12"/>
      <c r="AX58" s="12"/>
      <c r="AY58" s="12"/>
      <c r="AZ58" s="660"/>
      <c r="BA58" s="660"/>
      <c r="BB58" s="660"/>
      <c r="BC58" s="660"/>
      <c r="BD58" s="660"/>
      <c r="BE58" s="660"/>
      <c r="BF58" s="12"/>
      <c r="BG58" s="12"/>
      <c r="BH58" s="12"/>
      <c r="BI58" s="12"/>
      <c r="BJ58" s="12"/>
      <c r="BK58" s="12"/>
      <c r="BL58" s="660"/>
      <c r="BM58" s="660"/>
      <c r="BN58" s="660"/>
      <c r="BO58" s="660"/>
      <c r="BP58" s="660"/>
      <c r="BQ58" s="660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60"/>
      <c r="CF58" s="660"/>
      <c r="CG58" s="660"/>
      <c r="CH58" s="660"/>
      <c r="CI58" s="660"/>
      <c r="CJ58" s="660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60"/>
      <c r="CX58" s="660"/>
      <c r="CY58" s="660"/>
      <c r="CZ58" s="660"/>
      <c r="DA58" s="660"/>
      <c r="DB58" s="660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60"/>
      <c r="DR58" s="660"/>
      <c r="DS58" s="660"/>
      <c r="DT58" s="660"/>
      <c r="DU58" s="660"/>
      <c r="DV58" s="660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60"/>
      <c r="EL58" s="660"/>
      <c r="EM58" s="660"/>
      <c r="EN58" s="660"/>
      <c r="EO58" s="660"/>
      <c r="EP58" s="660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60"/>
      <c r="FQ58" s="660"/>
      <c r="FR58" s="660"/>
      <c r="FS58" s="660"/>
      <c r="FT58" s="660"/>
      <c r="FU58" s="660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60"/>
      <c r="GN58" s="660"/>
      <c r="GO58" s="660"/>
      <c r="GP58" s="660"/>
      <c r="GQ58" s="660"/>
      <c r="GR58" s="660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60"/>
      <c r="HI58" s="660"/>
      <c r="HJ58" s="660"/>
      <c r="HK58" s="660"/>
      <c r="HL58" s="660"/>
      <c r="HM58" s="660"/>
      <c r="HN58" s="12"/>
      <c r="HO58" s="12"/>
      <c r="HP58" s="12"/>
      <c r="HQ58" s="12"/>
      <c r="HS58" s="660"/>
      <c r="HT58" s="660"/>
      <c r="HU58" s="660"/>
      <c r="HV58" s="660"/>
      <c r="HW58" s="660"/>
      <c r="HX58" s="660"/>
      <c r="HY58" s="12"/>
      <c r="HZ58" s="12"/>
      <c r="IA58" s="12"/>
      <c r="IB58" s="12"/>
    </row>
    <row r="59" spans="1:236" ht="14.45" customHeight="1" x14ac:dyDescent="0.25">
      <c r="A59" s="58"/>
      <c r="B59" s="12"/>
      <c r="C59" s="863" t="s">
        <v>177</v>
      </c>
      <c r="D59" s="863"/>
      <c r="E59" s="863"/>
      <c r="F59" s="863"/>
      <c r="G59" s="863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61"/>
      <c r="S59" s="661"/>
      <c r="T59" s="661"/>
      <c r="U59" s="12"/>
      <c r="V59" s="12"/>
      <c r="W59" s="12"/>
      <c r="X59" s="12"/>
      <c r="Y59" s="12"/>
      <c r="Z59" s="6"/>
      <c r="AA59" s="660"/>
      <c r="AB59" s="660"/>
      <c r="AC59" s="660"/>
      <c r="AD59" s="660"/>
      <c r="AE59" s="660"/>
      <c r="AF59" s="660"/>
      <c r="AG59" s="12"/>
      <c r="AH59" s="12"/>
      <c r="AI59" s="12"/>
      <c r="AJ59" s="12"/>
      <c r="AL59" s="660"/>
      <c r="AM59" s="660"/>
      <c r="AN59" s="660"/>
      <c r="AO59" s="660"/>
      <c r="AP59" s="660"/>
      <c r="AQ59" s="660"/>
      <c r="AR59" s="12"/>
      <c r="AS59" s="12"/>
      <c r="AT59" s="12"/>
      <c r="AU59" s="12"/>
      <c r="AV59" s="12"/>
      <c r="AW59" s="12"/>
      <c r="AX59" s="12"/>
      <c r="AY59" s="12"/>
      <c r="AZ59" s="660"/>
      <c r="BA59" s="660"/>
      <c r="BB59" s="660"/>
      <c r="BC59" s="660"/>
      <c r="BD59" s="660"/>
      <c r="BE59" s="660"/>
      <c r="BF59" s="12"/>
      <c r="BG59" s="12"/>
      <c r="BH59" s="12"/>
      <c r="BI59" s="12"/>
      <c r="BJ59" s="12"/>
      <c r="BK59" s="12"/>
      <c r="BL59" s="660"/>
      <c r="BM59" s="660"/>
      <c r="BN59" s="660"/>
      <c r="BO59" s="660"/>
      <c r="BP59" s="660"/>
      <c r="BQ59" s="660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60"/>
      <c r="CF59" s="660"/>
      <c r="CG59" s="660"/>
      <c r="CH59" s="660"/>
      <c r="CI59" s="660"/>
      <c r="CJ59" s="660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60"/>
      <c r="CX59" s="660"/>
      <c r="CY59" s="660"/>
      <c r="CZ59" s="660"/>
      <c r="DA59" s="660"/>
      <c r="DB59" s="660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60"/>
      <c r="DR59" s="660"/>
      <c r="DS59" s="660"/>
      <c r="DT59" s="660"/>
      <c r="DU59" s="660"/>
      <c r="DV59" s="660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60"/>
      <c r="EL59" s="660"/>
      <c r="EM59" s="660"/>
      <c r="EN59" s="660"/>
      <c r="EO59" s="660"/>
      <c r="EP59" s="660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60"/>
      <c r="FQ59" s="660"/>
      <c r="FR59" s="660"/>
      <c r="FS59" s="660"/>
      <c r="FT59" s="660"/>
      <c r="FU59" s="660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60"/>
      <c r="GN59" s="660"/>
      <c r="GO59" s="660"/>
      <c r="GP59" s="660"/>
      <c r="GQ59" s="660"/>
      <c r="GR59" s="660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60"/>
      <c r="HI59" s="660"/>
      <c r="HJ59" s="660"/>
      <c r="HK59" s="660"/>
      <c r="HL59" s="660"/>
      <c r="HM59" s="660"/>
      <c r="HN59" s="12"/>
      <c r="HO59" s="12"/>
      <c r="HP59" s="12"/>
      <c r="HQ59" s="12"/>
      <c r="HS59" s="660"/>
      <c r="HT59" s="660"/>
      <c r="HU59" s="660"/>
      <c r="HV59" s="660"/>
      <c r="HW59" s="660"/>
      <c r="HX59" s="660"/>
      <c r="HY59" s="12"/>
      <c r="HZ59" s="12"/>
      <c r="IA59" s="12"/>
      <c r="IB59" s="12"/>
    </row>
    <row r="60" spans="1:236" ht="14.45" customHeight="1" x14ac:dyDescent="0.25">
      <c r="A60" s="58"/>
      <c r="B60" s="12"/>
      <c r="C60" s="863" t="s">
        <v>211</v>
      </c>
      <c r="D60" s="863"/>
      <c r="E60" s="863"/>
      <c r="F60" s="863"/>
      <c r="G60" s="863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61"/>
      <c r="S60" s="661"/>
      <c r="T60" s="661"/>
      <c r="U60" s="12"/>
      <c r="V60" s="12"/>
      <c r="W60" s="12"/>
      <c r="X60" s="12"/>
      <c r="Y60" s="12"/>
      <c r="Z60" s="6"/>
      <c r="AA60" s="660"/>
      <c r="AB60" s="660"/>
      <c r="AC60" s="660"/>
      <c r="AD60" s="660"/>
      <c r="AE60" s="660"/>
      <c r="AF60" s="660"/>
      <c r="AG60" s="12"/>
      <c r="AH60" s="12"/>
      <c r="AI60" s="12"/>
      <c r="AJ60" s="12"/>
      <c r="AL60" s="660"/>
      <c r="AM60" s="660"/>
      <c r="AN60" s="660"/>
      <c r="AO60" s="660"/>
      <c r="AP60" s="660"/>
      <c r="AQ60" s="660"/>
      <c r="AR60" s="12"/>
      <c r="AS60" s="12"/>
      <c r="AT60" s="12"/>
      <c r="AU60" s="12"/>
      <c r="AV60" s="12"/>
      <c r="AW60" s="12"/>
      <c r="AX60" s="12"/>
      <c r="AY60" s="12"/>
      <c r="AZ60" s="660"/>
      <c r="BA60" s="660"/>
      <c r="BB60" s="660"/>
      <c r="BC60" s="660"/>
      <c r="BD60" s="660"/>
      <c r="BE60" s="660"/>
      <c r="BF60" s="12"/>
      <c r="BG60" s="12"/>
      <c r="BH60" s="12"/>
      <c r="BI60" s="12"/>
      <c r="BJ60" s="12"/>
      <c r="BK60" s="12"/>
      <c r="BL60" s="660"/>
      <c r="BM60" s="660"/>
      <c r="BN60" s="660"/>
      <c r="BO60" s="660"/>
      <c r="BP60" s="660"/>
      <c r="BQ60" s="660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60"/>
      <c r="CF60" s="660"/>
      <c r="CG60" s="660"/>
      <c r="CH60" s="660"/>
      <c r="CI60" s="660"/>
      <c r="CJ60" s="660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60"/>
      <c r="CX60" s="660"/>
      <c r="CY60" s="660"/>
      <c r="CZ60" s="660"/>
      <c r="DA60" s="660"/>
      <c r="DB60" s="660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60"/>
      <c r="DR60" s="660"/>
      <c r="DS60" s="660"/>
      <c r="DT60" s="660"/>
      <c r="DU60" s="660"/>
      <c r="DV60" s="660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60"/>
      <c r="EL60" s="660"/>
      <c r="EM60" s="660"/>
      <c r="EN60" s="660"/>
      <c r="EO60" s="660"/>
      <c r="EP60" s="660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60"/>
      <c r="FQ60" s="660"/>
      <c r="FR60" s="660"/>
      <c r="FS60" s="660"/>
      <c r="FT60" s="660"/>
      <c r="FU60" s="660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60"/>
      <c r="GN60" s="660"/>
      <c r="GO60" s="660"/>
      <c r="GP60" s="660"/>
      <c r="GQ60" s="660"/>
      <c r="GR60" s="660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60"/>
      <c r="HI60" s="660"/>
      <c r="HJ60" s="660"/>
      <c r="HK60" s="660"/>
      <c r="HL60" s="660"/>
      <c r="HM60" s="660"/>
      <c r="HN60" s="12"/>
      <c r="HO60" s="12"/>
      <c r="HP60" s="12"/>
      <c r="HQ60" s="12"/>
      <c r="HS60" s="660"/>
      <c r="HT60" s="660"/>
      <c r="HU60" s="660"/>
      <c r="HV60" s="660"/>
      <c r="HW60" s="660"/>
      <c r="HX60" s="660"/>
      <c r="HY60" s="12"/>
      <c r="HZ60" s="12"/>
      <c r="IA60" s="12"/>
      <c r="IB60" s="12"/>
    </row>
    <row r="61" spans="1:236" ht="14.45" customHeight="1" x14ac:dyDescent="0.25">
      <c r="A61" s="58"/>
      <c r="B61" s="12"/>
      <c r="C61" s="863" t="s">
        <v>212</v>
      </c>
      <c r="D61" s="863"/>
      <c r="E61" s="863"/>
      <c r="F61" s="863"/>
      <c r="G61" s="863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61"/>
      <c r="S61" s="661"/>
      <c r="T61" s="661"/>
      <c r="U61" s="12"/>
      <c r="V61" s="12"/>
      <c r="W61" s="12"/>
      <c r="X61" s="12"/>
      <c r="Y61" s="12"/>
      <c r="Z61" s="6"/>
      <c r="AA61" s="660"/>
      <c r="AB61" s="660"/>
      <c r="AC61" s="660"/>
      <c r="AD61" s="660"/>
      <c r="AE61" s="660"/>
      <c r="AF61" s="660"/>
      <c r="AG61" s="12"/>
      <c r="AH61" s="12"/>
      <c r="AI61" s="12"/>
      <c r="AJ61" s="12"/>
      <c r="AL61" s="660"/>
      <c r="AM61" s="660"/>
      <c r="AN61" s="660"/>
      <c r="AO61" s="660"/>
      <c r="AP61" s="660"/>
      <c r="AQ61" s="660"/>
      <c r="AR61" s="12"/>
      <c r="AS61" s="12"/>
      <c r="AT61" s="12"/>
      <c r="AU61" s="12"/>
      <c r="AV61" s="12"/>
      <c r="AW61" s="12"/>
      <c r="AX61" s="12"/>
      <c r="AY61" s="12"/>
      <c r="AZ61" s="660"/>
      <c r="BA61" s="660"/>
      <c r="BB61" s="660"/>
      <c r="BC61" s="660"/>
      <c r="BD61" s="660"/>
      <c r="BE61" s="660"/>
      <c r="BF61" s="12"/>
      <c r="BG61" s="12"/>
      <c r="BH61" s="12"/>
      <c r="BI61" s="12"/>
      <c r="BJ61" s="12"/>
      <c r="BK61" s="12"/>
      <c r="BL61" s="660"/>
      <c r="BM61" s="660"/>
      <c r="BN61" s="660"/>
      <c r="BO61" s="660"/>
      <c r="BP61" s="660"/>
      <c r="BQ61" s="660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60"/>
      <c r="CF61" s="660"/>
      <c r="CG61" s="660"/>
      <c r="CH61" s="660"/>
      <c r="CI61" s="660"/>
      <c r="CJ61" s="660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60"/>
      <c r="CX61" s="660"/>
      <c r="CY61" s="660"/>
      <c r="CZ61" s="660"/>
      <c r="DA61" s="660"/>
      <c r="DB61" s="660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60"/>
      <c r="DR61" s="660"/>
      <c r="DS61" s="660"/>
      <c r="DT61" s="660"/>
      <c r="DU61" s="660"/>
      <c r="DV61" s="660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60"/>
      <c r="EL61" s="660"/>
      <c r="EM61" s="660"/>
      <c r="EN61" s="660"/>
      <c r="EO61" s="660"/>
      <c r="EP61" s="660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60"/>
      <c r="FQ61" s="660"/>
      <c r="FR61" s="660"/>
      <c r="FS61" s="660"/>
      <c r="FT61" s="660"/>
      <c r="FU61" s="660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60"/>
      <c r="GN61" s="660"/>
      <c r="GO61" s="660"/>
      <c r="GP61" s="660"/>
      <c r="GQ61" s="660"/>
      <c r="GR61" s="660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60"/>
      <c r="HI61" s="660"/>
      <c r="HJ61" s="660"/>
      <c r="HK61" s="660"/>
      <c r="HL61" s="660"/>
      <c r="HM61" s="660"/>
      <c r="HN61" s="12"/>
      <c r="HO61" s="12"/>
      <c r="HP61" s="12"/>
      <c r="HQ61" s="12"/>
      <c r="HS61" s="660"/>
      <c r="HT61" s="660"/>
      <c r="HU61" s="660"/>
      <c r="HV61" s="660"/>
      <c r="HW61" s="660"/>
      <c r="HX61" s="660"/>
      <c r="HY61" s="12"/>
      <c r="HZ61" s="12"/>
      <c r="IA61" s="12"/>
      <c r="IB61" s="12"/>
    </row>
    <row r="62" spans="1:236" ht="14.45" customHeight="1" x14ac:dyDescent="0.25">
      <c r="A62" s="58"/>
      <c r="B62" s="12"/>
      <c r="C62" s="863" t="s">
        <v>213</v>
      </c>
      <c r="D62" s="863"/>
      <c r="E62" s="863"/>
      <c r="F62" s="863"/>
      <c r="G62" s="863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61"/>
      <c r="S62" s="661"/>
      <c r="T62" s="661"/>
      <c r="U62" s="12"/>
      <c r="V62" s="12"/>
      <c r="W62" s="12"/>
      <c r="X62" s="12"/>
      <c r="Y62" s="12"/>
      <c r="Z62" s="6"/>
      <c r="AA62" s="660"/>
      <c r="AB62" s="660"/>
      <c r="AC62" s="660"/>
      <c r="AD62" s="660"/>
      <c r="AE62" s="660"/>
      <c r="AF62" s="660"/>
      <c r="AG62" s="12"/>
      <c r="AH62" s="12"/>
      <c r="AI62" s="12"/>
      <c r="AJ62" s="12"/>
      <c r="AL62" s="660"/>
      <c r="AM62" s="660"/>
      <c r="AN62" s="660"/>
      <c r="AO62" s="660"/>
      <c r="AP62" s="660"/>
      <c r="AQ62" s="660"/>
      <c r="AR62" s="12"/>
      <c r="AS62" s="12"/>
      <c r="AT62" s="12"/>
      <c r="AU62" s="12"/>
      <c r="AV62" s="12"/>
      <c r="AW62" s="12"/>
      <c r="AX62" s="12"/>
      <c r="AY62" s="12"/>
      <c r="AZ62" s="660"/>
      <c r="BA62" s="660"/>
      <c r="BB62" s="660"/>
      <c r="BC62" s="660"/>
      <c r="BD62" s="660"/>
      <c r="BE62" s="660"/>
      <c r="BF62" s="12"/>
      <c r="BG62" s="12"/>
      <c r="BH62" s="12"/>
      <c r="BI62" s="12"/>
      <c r="BJ62" s="12"/>
      <c r="BK62" s="12"/>
      <c r="BL62" s="660"/>
      <c r="BM62" s="660"/>
      <c r="BN62" s="660"/>
      <c r="BO62" s="660"/>
      <c r="BP62" s="660"/>
      <c r="BQ62" s="660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60"/>
      <c r="CF62" s="660"/>
      <c r="CG62" s="660"/>
      <c r="CH62" s="660"/>
      <c r="CI62" s="660"/>
      <c r="CJ62" s="660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60"/>
      <c r="CX62" s="660"/>
      <c r="CY62" s="660"/>
      <c r="CZ62" s="660"/>
      <c r="DA62" s="660"/>
      <c r="DB62" s="660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60"/>
      <c r="DR62" s="660"/>
      <c r="DS62" s="660"/>
      <c r="DT62" s="660"/>
      <c r="DU62" s="660"/>
      <c r="DV62" s="660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60"/>
      <c r="EL62" s="660"/>
      <c r="EM62" s="660"/>
      <c r="EN62" s="660"/>
      <c r="EO62" s="660"/>
      <c r="EP62" s="660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60"/>
      <c r="FQ62" s="660"/>
      <c r="FR62" s="660"/>
      <c r="FS62" s="660"/>
      <c r="FT62" s="660"/>
      <c r="FU62" s="660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60"/>
      <c r="GN62" s="660"/>
      <c r="GO62" s="660"/>
      <c r="GP62" s="660"/>
      <c r="GQ62" s="660"/>
      <c r="GR62" s="660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60"/>
      <c r="HI62" s="660"/>
      <c r="HJ62" s="660"/>
      <c r="HK62" s="660"/>
      <c r="HL62" s="660"/>
      <c r="HM62" s="660"/>
      <c r="HN62" s="12"/>
      <c r="HO62" s="12"/>
      <c r="HP62" s="12"/>
      <c r="HQ62" s="12"/>
      <c r="HS62" s="660"/>
      <c r="HT62" s="660"/>
      <c r="HU62" s="660"/>
      <c r="HV62" s="660"/>
      <c r="HW62" s="660"/>
      <c r="HX62" s="660"/>
      <c r="HY62" s="12"/>
      <c r="HZ62" s="12"/>
      <c r="IA62" s="12"/>
      <c r="IB62" s="12"/>
    </row>
    <row r="63" spans="1:236" ht="14.45" customHeight="1" x14ac:dyDescent="0.25">
      <c r="A63" s="58"/>
      <c r="B63" s="12"/>
      <c r="C63" s="863" t="s">
        <v>208</v>
      </c>
      <c r="D63" s="863"/>
      <c r="E63" s="863"/>
      <c r="F63" s="863"/>
      <c r="G63" s="863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61"/>
      <c r="S63" s="661"/>
      <c r="T63" s="661"/>
      <c r="U63" s="12"/>
      <c r="V63" s="12"/>
      <c r="W63" s="12"/>
      <c r="X63" s="12"/>
      <c r="Y63" s="12"/>
      <c r="Z63" s="6"/>
      <c r="AA63" s="660"/>
      <c r="AB63" s="660"/>
      <c r="AC63" s="660"/>
      <c r="AD63" s="660"/>
      <c r="AE63" s="660"/>
      <c r="AF63" s="660"/>
      <c r="AG63" s="12"/>
      <c r="AH63" s="12"/>
      <c r="AI63" s="12"/>
      <c r="AJ63" s="12"/>
      <c r="AL63" s="660"/>
      <c r="AM63" s="660"/>
      <c r="AN63" s="660"/>
      <c r="AO63" s="660"/>
      <c r="AP63" s="660"/>
      <c r="AQ63" s="660"/>
      <c r="AR63" s="12"/>
      <c r="AS63" s="12"/>
      <c r="AT63" s="12"/>
      <c r="AU63" s="12"/>
      <c r="AV63" s="12"/>
      <c r="AW63" s="12"/>
      <c r="AX63" s="12"/>
      <c r="AY63" s="12"/>
      <c r="AZ63" s="660"/>
      <c r="BA63" s="660"/>
      <c r="BB63" s="660"/>
      <c r="BC63" s="660"/>
      <c r="BD63" s="660"/>
      <c r="BE63" s="660"/>
      <c r="BF63" s="12"/>
      <c r="BG63" s="12"/>
      <c r="BH63" s="12"/>
      <c r="BI63" s="12"/>
      <c r="BJ63" s="12"/>
      <c r="BK63" s="12"/>
      <c r="BL63" s="660"/>
      <c r="BM63" s="660"/>
      <c r="BN63" s="660"/>
      <c r="BO63" s="660"/>
      <c r="BP63" s="660"/>
      <c r="BQ63" s="660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60"/>
      <c r="CF63" s="660"/>
      <c r="CG63" s="660"/>
      <c r="CH63" s="660"/>
      <c r="CI63" s="660"/>
      <c r="CJ63" s="660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60"/>
      <c r="CX63" s="660"/>
      <c r="CY63" s="660"/>
      <c r="CZ63" s="660"/>
      <c r="DA63" s="660"/>
      <c r="DB63" s="660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60"/>
      <c r="DR63" s="660"/>
      <c r="DS63" s="660"/>
      <c r="DT63" s="660"/>
      <c r="DU63" s="660"/>
      <c r="DV63" s="660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60"/>
      <c r="EL63" s="660"/>
      <c r="EM63" s="660"/>
      <c r="EN63" s="660"/>
      <c r="EO63" s="660"/>
      <c r="EP63" s="660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60"/>
      <c r="FQ63" s="660"/>
      <c r="FR63" s="660"/>
      <c r="FS63" s="660"/>
      <c r="FT63" s="660"/>
      <c r="FU63" s="660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60"/>
      <c r="GN63" s="660"/>
      <c r="GO63" s="660"/>
      <c r="GP63" s="660"/>
      <c r="GQ63" s="660"/>
      <c r="GR63" s="660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60"/>
      <c r="HI63" s="660"/>
      <c r="HJ63" s="660"/>
      <c r="HK63" s="660"/>
      <c r="HL63" s="660"/>
      <c r="HM63" s="660"/>
      <c r="HN63" s="12"/>
      <c r="HO63" s="12"/>
      <c r="HP63" s="12"/>
      <c r="HQ63" s="12"/>
      <c r="HS63" s="660"/>
      <c r="HT63" s="660"/>
      <c r="HU63" s="660"/>
      <c r="HV63" s="660"/>
      <c r="HW63" s="660"/>
      <c r="HX63" s="660"/>
      <c r="HY63" s="12"/>
      <c r="HZ63" s="12"/>
      <c r="IA63" s="12"/>
      <c r="IB63" s="12"/>
    </row>
    <row r="64" spans="1:236" ht="14.45" customHeight="1" x14ac:dyDescent="0.25">
      <c r="A64" s="58"/>
      <c r="B64" s="12"/>
      <c r="C64" s="863" t="s">
        <v>210</v>
      </c>
      <c r="D64" s="863"/>
      <c r="E64" s="863"/>
      <c r="F64" s="863"/>
      <c r="G64" s="863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61"/>
      <c r="S64" s="661"/>
      <c r="T64" s="661"/>
      <c r="U64" s="12"/>
      <c r="V64" s="12"/>
      <c r="W64" s="12"/>
      <c r="X64" s="12"/>
      <c r="Y64" s="12"/>
      <c r="Z64" s="6"/>
      <c r="AA64" s="660"/>
      <c r="AB64" s="660"/>
      <c r="AC64" s="660"/>
      <c r="AD64" s="660"/>
      <c r="AE64" s="660"/>
      <c r="AF64" s="660"/>
      <c r="AG64" s="12"/>
      <c r="AH64" s="12"/>
      <c r="AI64" s="12"/>
      <c r="AJ64" s="12"/>
      <c r="AL64" s="660"/>
      <c r="AM64" s="660"/>
      <c r="AN64" s="660"/>
      <c r="AO64" s="660"/>
      <c r="AP64" s="660"/>
      <c r="AQ64" s="660"/>
      <c r="AR64" s="12"/>
      <c r="AS64" s="12"/>
      <c r="AT64" s="12"/>
      <c r="AU64" s="12"/>
      <c r="AV64" s="12"/>
      <c r="AW64" s="12"/>
      <c r="AX64" s="12"/>
      <c r="AY64" s="12"/>
      <c r="AZ64" s="660"/>
      <c r="BA64" s="660"/>
      <c r="BB64" s="660"/>
      <c r="BC64" s="660"/>
      <c r="BD64" s="660"/>
      <c r="BE64" s="660"/>
      <c r="BF64" s="12"/>
      <c r="BG64" s="12"/>
      <c r="BH64" s="12"/>
      <c r="BI64" s="12"/>
      <c r="BJ64" s="12"/>
      <c r="BK64" s="12"/>
      <c r="BL64" s="660"/>
      <c r="BM64" s="660"/>
      <c r="BN64" s="660"/>
      <c r="BO64" s="660"/>
      <c r="BP64" s="660"/>
      <c r="BQ64" s="660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60"/>
      <c r="CF64" s="660"/>
      <c r="CG64" s="660"/>
      <c r="CH64" s="660"/>
      <c r="CI64" s="660"/>
      <c r="CJ64" s="660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60"/>
      <c r="CX64" s="660"/>
      <c r="CY64" s="660"/>
      <c r="CZ64" s="660"/>
      <c r="DA64" s="660"/>
      <c r="DB64" s="660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60"/>
      <c r="DR64" s="660"/>
      <c r="DS64" s="660"/>
      <c r="DT64" s="660"/>
      <c r="DU64" s="660"/>
      <c r="DV64" s="660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60"/>
      <c r="EL64" s="660"/>
      <c r="EM64" s="660"/>
      <c r="EN64" s="660"/>
      <c r="EO64" s="660"/>
      <c r="EP64" s="660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60"/>
      <c r="FQ64" s="660"/>
      <c r="FR64" s="660"/>
      <c r="FS64" s="660"/>
      <c r="FT64" s="660"/>
      <c r="FU64" s="660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60"/>
      <c r="GN64" s="660"/>
      <c r="GO64" s="660"/>
      <c r="GP64" s="660"/>
      <c r="GQ64" s="660"/>
      <c r="GR64" s="660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60"/>
      <c r="HI64" s="660"/>
      <c r="HJ64" s="660"/>
      <c r="HK64" s="660"/>
      <c r="HL64" s="660"/>
      <c r="HM64" s="660"/>
      <c r="HN64" s="12"/>
      <c r="HO64" s="12"/>
      <c r="HP64" s="12"/>
      <c r="HQ64" s="12"/>
      <c r="HS64" s="660"/>
      <c r="HT64" s="660"/>
      <c r="HU64" s="660"/>
      <c r="HV64" s="660"/>
      <c r="HW64" s="660"/>
      <c r="HX64" s="660"/>
      <c r="HY64" s="12"/>
      <c r="HZ64" s="12"/>
      <c r="IA64" s="12"/>
      <c r="IB64" s="12"/>
    </row>
    <row r="65" spans="1:236" ht="14.45" customHeight="1" x14ac:dyDescent="0.25">
      <c r="A65" s="58"/>
      <c r="B65" s="12"/>
      <c r="C65" s="863" t="s">
        <v>207</v>
      </c>
      <c r="D65" s="863"/>
      <c r="E65" s="863"/>
      <c r="F65" s="863"/>
      <c r="G65" s="863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61"/>
      <c r="S65" s="661"/>
      <c r="T65" s="661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60"/>
      <c r="EL65" s="660"/>
      <c r="EM65" s="660"/>
      <c r="EN65" s="660"/>
      <c r="EO65" s="660"/>
      <c r="EP65" s="660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60"/>
      <c r="FQ65" s="660"/>
      <c r="FR65" s="660"/>
      <c r="FS65" s="660"/>
      <c r="FT65" s="660"/>
      <c r="FU65" s="660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60"/>
      <c r="GN65" s="660"/>
      <c r="GO65" s="660"/>
      <c r="GP65" s="660"/>
      <c r="GQ65" s="660"/>
      <c r="GR65" s="660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60"/>
      <c r="HI65" s="660"/>
      <c r="HJ65" s="660"/>
      <c r="HK65" s="660"/>
      <c r="HL65" s="660"/>
      <c r="HM65" s="660"/>
      <c r="HN65" s="12"/>
      <c r="HO65" s="12"/>
      <c r="HP65" s="12"/>
      <c r="HQ65" s="12"/>
      <c r="HS65" s="660"/>
      <c r="HT65" s="660"/>
      <c r="HU65" s="660"/>
      <c r="HV65" s="660"/>
      <c r="HW65" s="660"/>
      <c r="HX65" s="660"/>
      <c r="HY65" s="12"/>
      <c r="HZ65" s="12"/>
      <c r="IA65" s="12"/>
      <c r="IB65" s="12"/>
    </row>
    <row r="66" spans="1:236" ht="14.45" customHeight="1" x14ac:dyDescent="0.25">
      <c r="A66" s="58"/>
      <c r="B66" s="12"/>
      <c r="C66" s="863" t="s">
        <v>209</v>
      </c>
      <c r="D66" s="863"/>
      <c r="E66" s="863"/>
      <c r="F66" s="863"/>
      <c r="G66" s="863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61"/>
      <c r="S66" s="661"/>
      <c r="T66" s="661"/>
      <c r="U66" s="12"/>
      <c r="V66" s="12"/>
      <c r="W66" s="12"/>
      <c r="X66" s="12"/>
      <c r="Y66" s="12"/>
      <c r="Z66" s="6"/>
      <c r="AA66" s="660"/>
      <c r="AB66" s="660"/>
      <c r="AC66" s="660"/>
      <c r="AD66" s="660"/>
      <c r="AE66" s="660"/>
      <c r="AF66" s="660"/>
      <c r="AG66" s="12"/>
      <c r="AH66" s="12"/>
      <c r="AI66" s="12"/>
      <c r="AJ66" s="12"/>
      <c r="AL66" s="660"/>
      <c r="AM66" s="660"/>
      <c r="AN66" s="660"/>
      <c r="AO66" s="660"/>
      <c r="AP66" s="660"/>
      <c r="AQ66" s="660"/>
      <c r="AR66" s="12"/>
      <c r="AS66" s="12"/>
      <c r="AT66" s="12"/>
      <c r="AU66" s="12"/>
      <c r="AV66" s="12"/>
      <c r="AW66" s="12"/>
      <c r="AX66" s="12"/>
      <c r="AY66" s="12"/>
      <c r="AZ66" s="660"/>
      <c r="BA66" s="660"/>
      <c r="BB66" s="660"/>
      <c r="BC66" s="660"/>
      <c r="BD66" s="660"/>
      <c r="BE66" s="660"/>
      <c r="BF66" s="12"/>
      <c r="BG66" s="12"/>
      <c r="BH66" s="12"/>
      <c r="BI66" s="12"/>
      <c r="BJ66" s="12"/>
      <c r="BK66" s="12"/>
      <c r="BL66" s="660"/>
      <c r="BM66" s="660"/>
      <c r="BN66" s="660"/>
      <c r="BO66" s="660"/>
      <c r="BP66" s="660"/>
      <c r="BQ66" s="660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60"/>
      <c r="CF66" s="660"/>
      <c r="CG66" s="660"/>
      <c r="CH66" s="660"/>
      <c r="CI66" s="660"/>
      <c r="CJ66" s="660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60"/>
      <c r="CX66" s="660"/>
      <c r="CY66" s="660"/>
      <c r="CZ66" s="660"/>
      <c r="DA66" s="660"/>
      <c r="DB66" s="660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60"/>
      <c r="DR66" s="660"/>
      <c r="DS66" s="660"/>
      <c r="DT66" s="660"/>
      <c r="DU66" s="660"/>
      <c r="DV66" s="660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60"/>
      <c r="EL66" s="660"/>
      <c r="EM66" s="660"/>
      <c r="EN66" s="660"/>
      <c r="EO66" s="660"/>
      <c r="EP66" s="660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60"/>
      <c r="FQ66" s="660"/>
      <c r="FR66" s="660"/>
      <c r="FS66" s="660"/>
      <c r="FT66" s="660"/>
      <c r="FU66" s="660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60"/>
      <c r="GN66" s="660"/>
      <c r="GO66" s="660"/>
      <c r="GP66" s="660"/>
      <c r="GQ66" s="660"/>
      <c r="GR66" s="660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60"/>
      <c r="HI66" s="660"/>
      <c r="HJ66" s="660"/>
      <c r="HK66" s="660"/>
      <c r="HL66" s="660"/>
      <c r="HM66" s="660"/>
      <c r="HN66" s="12"/>
      <c r="HO66" s="12"/>
      <c r="HP66" s="12"/>
      <c r="HQ66" s="12"/>
      <c r="HS66" s="660"/>
      <c r="HT66" s="660"/>
      <c r="HU66" s="660"/>
      <c r="HV66" s="660"/>
      <c r="HW66" s="660"/>
      <c r="HX66" s="660"/>
      <c r="HY66" s="12"/>
      <c r="HZ66" s="12"/>
      <c r="IA66" s="12"/>
      <c r="IB66" s="12"/>
    </row>
    <row r="67" spans="1:236" ht="14.45" customHeight="1" x14ac:dyDescent="0.25">
      <c r="A67" s="58"/>
      <c r="B67" s="12"/>
      <c r="C67" s="863" t="s">
        <v>214</v>
      </c>
      <c r="D67" s="863"/>
      <c r="E67" s="863"/>
      <c r="F67" s="863"/>
      <c r="G67" s="863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61"/>
      <c r="S67" s="661"/>
      <c r="T67" s="661"/>
      <c r="U67" s="12"/>
      <c r="V67" s="12"/>
      <c r="W67" s="12"/>
      <c r="X67" s="12"/>
      <c r="Y67" s="12"/>
      <c r="Z67" s="6"/>
      <c r="AA67" s="660"/>
      <c r="AB67" s="660"/>
      <c r="AC67" s="660"/>
      <c r="AD67" s="660"/>
      <c r="AE67" s="660"/>
      <c r="AF67" s="660"/>
      <c r="AG67" s="12"/>
      <c r="AH67" s="12"/>
      <c r="AI67" s="12"/>
      <c r="AJ67" s="12"/>
      <c r="AL67" s="660"/>
      <c r="AM67" s="660"/>
      <c r="AN67" s="660"/>
      <c r="AO67" s="660"/>
      <c r="AP67" s="660"/>
      <c r="AQ67" s="660"/>
      <c r="AR67" s="12"/>
      <c r="AS67" s="12"/>
      <c r="AT67" s="12"/>
      <c r="AU67" s="12"/>
      <c r="AV67" s="12"/>
      <c r="AW67" s="12"/>
      <c r="AX67" s="12"/>
      <c r="AY67" s="12"/>
      <c r="AZ67" s="660"/>
      <c r="BA67" s="660"/>
      <c r="BB67" s="660"/>
      <c r="BC67" s="660"/>
      <c r="BD67" s="660"/>
      <c r="BE67" s="660"/>
      <c r="BF67" s="12"/>
      <c r="BG67" s="12"/>
      <c r="BH67" s="12"/>
      <c r="BI67" s="12"/>
      <c r="BJ67" s="12"/>
      <c r="BK67" s="12"/>
      <c r="BL67" s="660"/>
      <c r="BM67" s="660"/>
      <c r="BN67" s="660"/>
      <c r="BO67" s="660"/>
      <c r="BP67" s="660"/>
      <c r="BQ67" s="660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60"/>
      <c r="CF67" s="660"/>
      <c r="CG67" s="660"/>
      <c r="CH67" s="660"/>
      <c r="CI67" s="660"/>
      <c r="CJ67" s="660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60"/>
      <c r="CX67" s="660"/>
      <c r="CY67" s="660"/>
      <c r="CZ67" s="660"/>
      <c r="DA67" s="660"/>
      <c r="DB67" s="660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60"/>
      <c r="DR67" s="660"/>
      <c r="DS67" s="660"/>
      <c r="DT67" s="660"/>
      <c r="DU67" s="660"/>
      <c r="DV67" s="660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60"/>
      <c r="EL67" s="660"/>
      <c r="EM67" s="660"/>
      <c r="EN67" s="660"/>
      <c r="EO67" s="660"/>
      <c r="EP67" s="660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60"/>
      <c r="FQ67" s="660"/>
      <c r="FR67" s="660"/>
      <c r="FS67" s="660"/>
      <c r="FT67" s="660"/>
      <c r="FU67" s="660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60"/>
      <c r="GN67" s="660"/>
      <c r="GO67" s="660"/>
      <c r="GP67" s="660"/>
      <c r="GQ67" s="660"/>
      <c r="GR67" s="660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60"/>
      <c r="HI67" s="660"/>
      <c r="HJ67" s="660"/>
      <c r="HK67" s="660"/>
      <c r="HL67" s="660"/>
      <c r="HM67" s="660"/>
      <c r="HN67" s="12"/>
      <c r="HO67" s="12"/>
      <c r="HP67" s="12"/>
      <c r="HQ67" s="12"/>
      <c r="HS67" s="660"/>
      <c r="HT67" s="660"/>
      <c r="HU67" s="660"/>
      <c r="HV67" s="660"/>
      <c r="HW67" s="660"/>
      <c r="HX67" s="660"/>
      <c r="HY67" s="12"/>
      <c r="HZ67" s="12"/>
      <c r="IA67" s="12"/>
      <c r="IB67" s="12"/>
    </row>
    <row r="68" spans="1:236" ht="14.45" customHeight="1" x14ac:dyDescent="0.25">
      <c r="A68" s="58"/>
      <c r="B68" s="12"/>
      <c r="C68" s="863" t="s">
        <v>215</v>
      </c>
      <c r="D68" s="863"/>
      <c r="E68" s="863"/>
      <c r="F68" s="863"/>
      <c r="G68" s="863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61"/>
      <c r="S68" s="661"/>
      <c r="T68" s="661"/>
      <c r="U68" s="12"/>
      <c r="V68" s="12"/>
      <c r="W68" s="12"/>
      <c r="X68" s="12"/>
      <c r="Y68" s="12"/>
      <c r="Z68" s="6"/>
      <c r="AA68" s="660"/>
      <c r="AB68" s="660"/>
      <c r="AC68" s="660"/>
      <c r="AD68" s="660"/>
      <c r="AE68" s="660"/>
      <c r="AF68" s="660"/>
      <c r="AG68" s="12"/>
      <c r="AH68" s="12"/>
      <c r="AI68" s="12"/>
      <c r="AJ68" s="12"/>
      <c r="AL68" s="660"/>
      <c r="AM68" s="660"/>
      <c r="AN68" s="660"/>
      <c r="AO68" s="660"/>
      <c r="AP68" s="660"/>
      <c r="AQ68" s="660"/>
      <c r="AR68" s="12"/>
      <c r="AS68" s="12"/>
      <c r="AT68" s="12"/>
      <c r="AU68" s="12"/>
      <c r="AV68" s="12"/>
      <c r="AW68" s="12"/>
      <c r="AX68" s="12"/>
      <c r="AY68" s="12"/>
      <c r="AZ68" s="660"/>
      <c r="BA68" s="660"/>
      <c r="BB68" s="660"/>
      <c r="BC68" s="660"/>
      <c r="BD68" s="660"/>
      <c r="BE68" s="660"/>
      <c r="BF68" s="12"/>
      <c r="BG68" s="12"/>
      <c r="BH68" s="12"/>
      <c r="BI68" s="12"/>
      <c r="BJ68" s="12"/>
      <c r="BK68" s="12"/>
      <c r="BL68" s="660"/>
      <c r="BM68" s="660"/>
      <c r="BN68" s="660"/>
      <c r="BO68" s="660"/>
      <c r="BP68" s="660"/>
      <c r="BQ68" s="660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60"/>
      <c r="CF68" s="660"/>
      <c r="CG68" s="660"/>
      <c r="CH68" s="660"/>
      <c r="CI68" s="660"/>
      <c r="CJ68" s="660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60"/>
      <c r="CX68" s="660"/>
      <c r="CY68" s="660"/>
      <c r="CZ68" s="660"/>
      <c r="DA68" s="660"/>
      <c r="DB68" s="660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60"/>
      <c r="DR68" s="660"/>
      <c r="DS68" s="660"/>
      <c r="DT68" s="660"/>
      <c r="DU68" s="660"/>
      <c r="DV68" s="660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60"/>
      <c r="EL68" s="660"/>
      <c r="EM68" s="660"/>
      <c r="EN68" s="660"/>
      <c r="EO68" s="660"/>
      <c r="EP68" s="660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60"/>
      <c r="FQ68" s="660"/>
      <c r="FR68" s="660"/>
      <c r="FS68" s="660"/>
      <c r="FT68" s="660"/>
      <c r="FU68" s="660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60"/>
      <c r="GN68" s="660"/>
      <c r="GO68" s="660"/>
      <c r="GP68" s="660"/>
      <c r="GQ68" s="660"/>
      <c r="GR68" s="660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60"/>
      <c r="HI68" s="660"/>
      <c r="HJ68" s="660"/>
      <c r="HK68" s="660"/>
      <c r="HL68" s="660"/>
      <c r="HM68" s="660"/>
      <c r="HN68" s="12"/>
      <c r="HO68" s="12"/>
      <c r="HP68" s="12"/>
      <c r="HQ68" s="12"/>
      <c r="HS68" s="660"/>
      <c r="HT68" s="660"/>
      <c r="HU68" s="660"/>
      <c r="HV68" s="660"/>
      <c r="HW68" s="660"/>
      <c r="HX68" s="660"/>
      <c r="HY68" s="12"/>
      <c r="HZ68" s="12"/>
      <c r="IA68" s="12"/>
      <c r="IB68" s="12"/>
    </row>
    <row r="69" spans="1:236" ht="14.45" customHeight="1" x14ac:dyDescent="0.25">
      <c r="A69" s="58"/>
      <c r="B69" s="12"/>
      <c r="C69" s="863" t="s">
        <v>169</v>
      </c>
      <c r="D69" s="863"/>
      <c r="E69" s="863"/>
      <c r="F69" s="863"/>
      <c r="G69" s="863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61"/>
      <c r="S69" s="661"/>
      <c r="T69" s="661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60"/>
      <c r="EL69" s="660"/>
      <c r="EM69" s="660"/>
      <c r="EN69" s="660"/>
      <c r="EO69" s="660"/>
      <c r="EP69" s="660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60"/>
      <c r="FQ69" s="660"/>
      <c r="FR69" s="660"/>
      <c r="FS69" s="660"/>
      <c r="FT69" s="660"/>
      <c r="FU69" s="660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60"/>
      <c r="GN69" s="660"/>
      <c r="GO69" s="660"/>
      <c r="GP69" s="660"/>
      <c r="GQ69" s="660"/>
      <c r="GR69" s="660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60"/>
      <c r="HI69" s="660"/>
      <c r="HJ69" s="660"/>
      <c r="HK69" s="660"/>
      <c r="HL69" s="660"/>
      <c r="HM69" s="660"/>
      <c r="HN69" s="12"/>
      <c r="HO69" s="12"/>
      <c r="HP69" s="12"/>
      <c r="HQ69" s="12"/>
      <c r="HS69" s="660"/>
      <c r="HT69" s="660"/>
      <c r="HU69" s="660"/>
      <c r="HV69" s="660"/>
      <c r="HW69" s="660"/>
      <c r="HX69" s="660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61"/>
      <c r="S70" s="661"/>
      <c r="T70" s="661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64"/>
      <c r="BM70" s="864"/>
      <c r="BN70" s="864"/>
      <c r="BO70" s="864"/>
      <c r="BP70" s="864"/>
      <c r="BQ70" s="86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64"/>
      <c r="CF70" s="864"/>
      <c r="CG70" s="864"/>
      <c r="CH70" s="864"/>
      <c r="CI70" s="864"/>
      <c r="CJ70" s="864"/>
      <c r="CK70" s="12"/>
      <c r="CL70" s="5"/>
      <c r="CM70" s="5"/>
      <c r="CN70" s="5"/>
      <c r="CO70" s="5"/>
      <c r="CP70" s="5"/>
      <c r="CQ70" s="5"/>
      <c r="CR70" s="5"/>
      <c r="CS70" s="242"/>
      <c r="CT70" s="12"/>
      <c r="CU70" s="17"/>
      <c r="CV70" s="242"/>
      <c r="CW70" s="12"/>
      <c r="CX70" s="12"/>
      <c r="CY70" s="12"/>
      <c r="CZ70" s="12"/>
      <c r="DA70" s="12"/>
      <c r="DB70" s="12"/>
      <c r="DC70" s="1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2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5"/>
      <c r="BM71" s="255"/>
      <c r="BN71" s="255"/>
      <c r="BO71" s="255"/>
      <c r="BP71" s="255"/>
      <c r="BQ71" s="25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5"/>
      <c r="CF71" s="255"/>
      <c r="CG71" s="255"/>
      <c r="CH71" s="255"/>
      <c r="CI71" s="255"/>
      <c r="CJ71" s="255"/>
      <c r="CK71" s="12"/>
      <c r="CL71" s="5"/>
      <c r="CM71" s="5"/>
      <c r="CN71" s="5"/>
      <c r="CO71" s="5"/>
      <c r="CP71" s="5"/>
      <c r="CQ71" s="5"/>
      <c r="CR71" s="5"/>
      <c r="CS71" s="242"/>
      <c r="CT71" s="12"/>
      <c r="CU71" s="17"/>
      <c r="CV71" s="242"/>
      <c r="CW71" s="12"/>
      <c r="CX71" s="12"/>
      <c r="CY71" s="12"/>
      <c r="CZ71" s="12"/>
      <c r="DA71" s="12"/>
      <c r="DB71" s="12"/>
      <c r="DC71" s="1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2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5"/>
      <c r="BM72" s="255"/>
      <c r="BN72" s="255"/>
      <c r="BO72" s="255"/>
      <c r="BP72" s="255"/>
      <c r="BQ72" s="25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5"/>
      <c r="CF72" s="255"/>
      <c r="CG72" s="255"/>
      <c r="CH72" s="255"/>
      <c r="CI72" s="255"/>
      <c r="CJ72" s="255"/>
      <c r="CK72" s="12"/>
      <c r="CL72" s="5"/>
      <c r="CM72" s="5"/>
      <c r="CN72" s="5"/>
      <c r="CO72" s="5"/>
      <c r="CP72" s="5"/>
      <c r="CQ72" s="5"/>
      <c r="CR72" s="5"/>
      <c r="CS72" s="242"/>
      <c r="CT72" s="12"/>
      <c r="CU72" s="17"/>
      <c r="CV72" s="242"/>
      <c r="CW72" s="12"/>
      <c r="CX72" s="12"/>
      <c r="CY72" s="12"/>
      <c r="CZ72" s="12"/>
      <c r="DA72" s="12"/>
      <c r="DB72" s="12"/>
      <c r="DC72" s="12"/>
      <c r="DD72" s="242"/>
      <c r="DE72" s="242"/>
      <c r="DF72" s="242"/>
      <c r="DG72" s="242"/>
      <c r="DH72" s="242"/>
      <c r="DI72" s="242"/>
      <c r="DJ72" s="242"/>
      <c r="DK72" s="242"/>
      <c r="DL72" s="242"/>
      <c r="DM72" s="242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2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5"/>
      <c r="BM73" s="255"/>
      <c r="BN73" s="255"/>
      <c r="BO73" s="255"/>
      <c r="BP73" s="255"/>
      <c r="BQ73" s="25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5"/>
      <c r="CF73" s="255"/>
      <c r="CG73" s="255"/>
      <c r="CH73" s="255"/>
      <c r="CI73" s="255"/>
      <c r="CJ73" s="255"/>
      <c r="CK73" s="12"/>
      <c r="CL73" s="5"/>
      <c r="CM73" s="5"/>
      <c r="CN73" s="5"/>
      <c r="CO73" s="5"/>
      <c r="CP73" s="5"/>
      <c r="CQ73" s="5"/>
      <c r="CR73" s="5"/>
      <c r="CS73" s="242"/>
      <c r="CT73" s="12"/>
      <c r="CU73" s="17"/>
      <c r="CV73" s="242"/>
      <c r="CW73" s="12"/>
      <c r="CX73" s="12"/>
      <c r="CY73" s="12"/>
      <c r="CZ73" s="12"/>
      <c r="DA73" s="12"/>
      <c r="DB73" s="12"/>
      <c r="DC73" s="1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2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5"/>
      <c r="BM74" s="255"/>
      <c r="BN74" s="255"/>
      <c r="BO74" s="255"/>
      <c r="BP74" s="255"/>
      <c r="BQ74" s="25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5"/>
      <c r="CF74" s="255"/>
      <c r="CG74" s="255"/>
      <c r="CH74" s="255"/>
      <c r="CI74" s="255"/>
      <c r="CJ74" s="255"/>
      <c r="CK74" s="12"/>
      <c r="CL74" s="5"/>
      <c r="CM74" s="5"/>
      <c r="CN74" s="5"/>
      <c r="CO74" s="5"/>
      <c r="CP74" s="5"/>
      <c r="CQ74" s="5"/>
      <c r="CR74" s="5"/>
      <c r="CS74" s="242"/>
      <c r="CT74" s="12"/>
      <c r="CU74" s="17"/>
      <c r="CV74" s="242"/>
      <c r="CW74" s="12"/>
      <c r="CX74" s="12"/>
      <c r="CY74" s="12"/>
      <c r="CZ74" s="12"/>
      <c r="DA74" s="12"/>
      <c r="DB74" s="12"/>
      <c r="DC74" s="1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2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5"/>
      <c r="BM75" s="255"/>
      <c r="BN75" s="255"/>
      <c r="BO75" s="255"/>
      <c r="BP75" s="255"/>
      <c r="BQ75" s="25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5"/>
      <c r="CF75" s="255"/>
      <c r="CG75" s="255"/>
      <c r="CH75" s="255"/>
      <c r="CI75" s="255"/>
      <c r="CJ75" s="255"/>
      <c r="CK75" s="12"/>
      <c r="CL75" s="5"/>
      <c r="CM75" s="5"/>
      <c r="CN75" s="5"/>
      <c r="CO75" s="5"/>
      <c r="CP75" s="5"/>
      <c r="CQ75" s="5"/>
      <c r="CR75" s="5"/>
      <c r="CS75" s="242"/>
      <c r="CT75" s="12"/>
      <c r="CU75" s="17"/>
      <c r="CV75" s="242"/>
      <c r="CW75" s="12"/>
      <c r="CX75" s="12"/>
      <c r="CY75" s="12"/>
      <c r="CZ75" s="12"/>
      <c r="DA75" s="12"/>
      <c r="DB75" s="12"/>
      <c r="DC75" s="12"/>
      <c r="DD75" s="242"/>
      <c r="DE75" s="242"/>
      <c r="DF75" s="242"/>
      <c r="DG75" s="242"/>
      <c r="DH75" s="242"/>
      <c r="DI75" s="242"/>
      <c r="DJ75" s="242"/>
      <c r="DK75" s="242"/>
      <c r="DL75" s="242"/>
      <c r="DM75" s="242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2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5"/>
      <c r="BM76" s="255"/>
      <c r="BN76" s="255"/>
      <c r="BO76" s="255"/>
      <c r="BP76" s="255"/>
      <c r="BQ76" s="25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5"/>
      <c r="CF76" s="255"/>
      <c r="CG76" s="255"/>
      <c r="CH76" s="255"/>
      <c r="CI76" s="255"/>
      <c r="CJ76" s="255"/>
      <c r="CK76" s="12"/>
      <c r="CL76" s="5"/>
      <c r="CM76" s="5"/>
      <c r="CN76" s="5"/>
      <c r="CO76" s="5"/>
      <c r="CP76" s="5"/>
      <c r="CQ76" s="5"/>
      <c r="CR76" s="5"/>
      <c r="CS76" s="242"/>
      <c r="CT76" s="12"/>
      <c r="CU76" s="17"/>
      <c r="CV76" s="242"/>
      <c r="CW76" s="12"/>
      <c r="CX76" s="12"/>
      <c r="CY76" s="12"/>
      <c r="CZ76" s="12"/>
      <c r="DA76" s="12"/>
      <c r="DB76" s="12"/>
      <c r="DC76" s="12"/>
      <c r="DD76" s="242"/>
      <c r="DE76" s="242"/>
      <c r="DF76" s="242"/>
      <c r="DG76" s="242"/>
      <c r="DH76" s="242"/>
      <c r="DI76" s="242"/>
      <c r="DJ76" s="242"/>
      <c r="DK76" s="242"/>
      <c r="DL76" s="242"/>
      <c r="DM76" s="242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2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5"/>
      <c r="BM77" s="255"/>
      <c r="BN77" s="255"/>
      <c r="BO77" s="255"/>
      <c r="BP77" s="255"/>
      <c r="BQ77" s="25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5"/>
      <c r="CF77" s="255"/>
      <c r="CG77" s="255"/>
      <c r="CH77" s="255"/>
      <c r="CI77" s="255"/>
      <c r="CJ77" s="255"/>
      <c r="CK77" s="12"/>
      <c r="CL77" s="5"/>
      <c r="CM77" s="5"/>
      <c r="CN77" s="5"/>
      <c r="CO77" s="5"/>
      <c r="CP77" s="5"/>
      <c r="CQ77" s="5"/>
      <c r="CR77" s="5"/>
      <c r="CS77" s="242"/>
      <c r="CT77" s="12"/>
      <c r="CU77" s="17"/>
      <c r="CV77" s="242"/>
      <c r="CW77" s="12"/>
      <c r="CX77" s="12"/>
      <c r="CY77" s="12"/>
      <c r="CZ77" s="12"/>
      <c r="DA77" s="12"/>
      <c r="DB77" s="12"/>
      <c r="DC77" s="12"/>
      <c r="DD77" s="242"/>
      <c r="DE77" s="242"/>
      <c r="DF77" s="242"/>
      <c r="DG77" s="242"/>
      <c r="DH77" s="242"/>
      <c r="DI77" s="242"/>
      <c r="DJ77" s="242"/>
      <c r="DK77" s="242"/>
      <c r="DL77" s="242"/>
      <c r="DM77" s="242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2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5"/>
      <c r="BM78" s="255"/>
      <c r="BN78" s="255"/>
      <c r="BO78" s="255"/>
      <c r="BP78" s="255"/>
      <c r="BQ78" s="25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5"/>
      <c r="CF78" s="255"/>
      <c r="CG78" s="255"/>
      <c r="CH78" s="255"/>
      <c r="CI78" s="255"/>
      <c r="CJ78" s="255"/>
      <c r="CK78" s="12"/>
      <c r="CL78" s="5"/>
      <c r="CM78" s="5"/>
      <c r="CN78" s="5"/>
      <c r="CO78" s="5"/>
      <c r="CP78" s="5"/>
      <c r="CQ78" s="5"/>
      <c r="CR78" s="5"/>
      <c r="CS78" s="242"/>
      <c r="CT78" s="12"/>
      <c r="CU78" s="17"/>
      <c r="CV78" s="242"/>
      <c r="CW78" s="12"/>
      <c r="CX78" s="12"/>
      <c r="CY78" s="12"/>
      <c r="CZ78" s="12"/>
      <c r="DA78" s="12"/>
      <c r="DB78" s="12"/>
      <c r="DC78" s="12"/>
      <c r="DD78" s="242"/>
      <c r="DE78" s="242"/>
      <c r="DF78" s="242"/>
      <c r="DG78" s="242"/>
      <c r="DH78" s="242"/>
      <c r="DI78" s="242"/>
      <c r="DJ78" s="242"/>
      <c r="DK78" s="242"/>
      <c r="DL78" s="242"/>
      <c r="DM78" s="242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2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5"/>
      <c r="BM79" s="255"/>
      <c r="BN79" s="255"/>
      <c r="BO79" s="255"/>
      <c r="BP79" s="255"/>
      <c r="BQ79" s="25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5"/>
      <c r="CF79" s="255"/>
      <c r="CG79" s="255"/>
      <c r="CH79" s="255"/>
      <c r="CI79" s="255"/>
      <c r="CJ79" s="255"/>
      <c r="CK79" s="12"/>
      <c r="CL79" s="5"/>
      <c r="CM79" s="5"/>
      <c r="CN79" s="5"/>
      <c r="CO79" s="5"/>
      <c r="CP79" s="5"/>
      <c r="CQ79" s="5"/>
      <c r="CR79" s="5"/>
      <c r="CS79" s="242"/>
      <c r="CT79" s="12"/>
      <c r="CU79" s="17"/>
      <c r="CV79" s="242"/>
      <c r="CW79" s="12"/>
      <c r="CX79" s="12"/>
      <c r="CY79" s="12"/>
      <c r="CZ79" s="12"/>
      <c r="DA79" s="12"/>
      <c r="DB79" s="12"/>
      <c r="DC79" s="12"/>
      <c r="DD79" s="242"/>
      <c r="DE79" s="242"/>
      <c r="DF79" s="242"/>
      <c r="DG79" s="242"/>
      <c r="DH79" s="242"/>
      <c r="DI79" s="242"/>
      <c r="DJ79" s="242"/>
      <c r="DK79" s="242"/>
      <c r="DL79" s="242"/>
      <c r="DM79" s="242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2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5"/>
      <c r="BM80" s="255"/>
      <c r="BN80" s="255"/>
      <c r="BO80" s="255"/>
      <c r="BP80" s="255"/>
      <c r="BQ80" s="25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5"/>
      <c r="CF80" s="255"/>
      <c r="CG80" s="255"/>
      <c r="CH80" s="255"/>
      <c r="CI80" s="255"/>
      <c r="CJ80" s="255"/>
      <c r="CK80" s="12"/>
      <c r="CL80" s="5"/>
      <c r="CM80" s="5"/>
      <c r="CN80" s="5"/>
      <c r="CO80" s="5"/>
      <c r="CP80" s="5"/>
      <c r="CQ80" s="5"/>
      <c r="CR80" s="5"/>
      <c r="CS80" s="242"/>
      <c r="CT80" s="12"/>
      <c r="CU80" s="17"/>
      <c r="CV80" s="242"/>
      <c r="CW80" s="12"/>
      <c r="CX80" s="12"/>
      <c r="CY80" s="12"/>
      <c r="CZ80" s="12"/>
      <c r="DA80" s="12"/>
      <c r="DB80" s="12"/>
      <c r="DC80" s="12"/>
      <c r="DD80" s="242"/>
      <c r="DE80" s="242"/>
      <c r="DF80" s="242"/>
      <c r="DG80" s="242"/>
      <c r="DH80" s="242"/>
      <c r="DI80" s="242"/>
      <c r="DJ80" s="242"/>
      <c r="DK80" s="242"/>
      <c r="DL80" s="242"/>
      <c r="DM80" s="242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2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5"/>
      <c r="BM81" s="255"/>
      <c r="BN81" s="255"/>
      <c r="BO81" s="255"/>
      <c r="BP81" s="255"/>
      <c r="BQ81" s="25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5"/>
      <c r="CF81" s="255"/>
      <c r="CG81" s="255"/>
      <c r="CH81" s="255"/>
      <c r="CI81" s="255"/>
      <c r="CJ81" s="255"/>
      <c r="CK81" s="12"/>
      <c r="CL81" s="5"/>
      <c r="CM81" s="5"/>
      <c r="CN81" s="5"/>
      <c r="CO81" s="5"/>
      <c r="CP81" s="5"/>
      <c r="CQ81" s="5"/>
      <c r="CR81" s="5"/>
      <c r="CS81" s="242"/>
      <c r="CT81" s="12"/>
      <c r="CU81" s="17"/>
      <c r="CV81" s="242"/>
      <c r="CW81" s="12"/>
      <c r="CX81" s="12"/>
      <c r="CY81" s="12"/>
      <c r="CZ81" s="12"/>
      <c r="DA81" s="12"/>
      <c r="DB81" s="12"/>
      <c r="DC81" s="12"/>
      <c r="DD81" s="242"/>
      <c r="DE81" s="242"/>
      <c r="DF81" s="242"/>
      <c r="DG81" s="242"/>
      <c r="DH81" s="242"/>
      <c r="DI81" s="242"/>
      <c r="DJ81" s="242"/>
      <c r="DK81" s="242"/>
      <c r="DL81" s="242"/>
      <c r="DM81" s="242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2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5"/>
      <c r="BM82" s="255"/>
      <c r="BN82" s="255"/>
      <c r="BO82" s="255"/>
      <c r="BP82" s="255"/>
      <c r="BQ82" s="25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5"/>
      <c r="CF82" s="255"/>
      <c r="CG82" s="255"/>
      <c r="CH82" s="255"/>
      <c r="CI82" s="255"/>
      <c r="CJ82" s="255"/>
      <c r="CK82" s="12"/>
      <c r="CL82" s="5"/>
      <c r="CM82" s="5"/>
      <c r="CN82" s="5"/>
      <c r="CO82" s="5"/>
      <c r="CP82" s="5"/>
      <c r="CQ82" s="5"/>
      <c r="CR82" s="5"/>
      <c r="CS82" s="242"/>
      <c r="CT82" s="12"/>
      <c r="CU82" s="17"/>
      <c r="CV82" s="242"/>
      <c r="CW82" s="12"/>
      <c r="CX82" s="12"/>
      <c r="CY82" s="12"/>
      <c r="CZ82" s="12"/>
      <c r="DA82" s="12"/>
      <c r="DB82" s="12"/>
      <c r="DC82" s="12"/>
      <c r="DD82" s="242"/>
      <c r="DE82" s="242"/>
      <c r="DF82" s="242"/>
      <c r="DG82" s="242"/>
      <c r="DH82" s="242"/>
      <c r="DI82" s="242"/>
      <c r="DJ82" s="242"/>
      <c r="DK82" s="242"/>
      <c r="DL82" s="242"/>
      <c r="DM82" s="242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2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5"/>
      <c r="BM83" s="255"/>
      <c r="BN83" s="255"/>
      <c r="BO83" s="255"/>
      <c r="BP83" s="255"/>
      <c r="BQ83" s="25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5"/>
      <c r="CF83" s="255"/>
      <c r="CG83" s="255"/>
      <c r="CH83" s="255"/>
      <c r="CI83" s="255"/>
      <c r="CJ83" s="255"/>
      <c r="CK83" s="12"/>
      <c r="CL83" s="5"/>
      <c r="CM83" s="5"/>
      <c r="CN83" s="5"/>
      <c r="CO83" s="5"/>
      <c r="CP83" s="5"/>
      <c r="CQ83" s="5"/>
      <c r="CR83" s="5"/>
      <c r="CS83" s="242"/>
      <c r="CT83" s="12"/>
      <c r="CU83" s="17"/>
      <c r="CV83" s="242"/>
      <c r="CW83" s="12"/>
      <c r="CX83" s="12"/>
      <c r="CY83" s="12"/>
      <c r="CZ83" s="12"/>
      <c r="DA83" s="12"/>
      <c r="DB83" s="12"/>
      <c r="DC83" s="12"/>
      <c r="DD83" s="242"/>
      <c r="DE83" s="242"/>
      <c r="DF83" s="242"/>
      <c r="DG83" s="242"/>
      <c r="DH83" s="242"/>
      <c r="DI83" s="242"/>
      <c r="DJ83" s="242"/>
      <c r="DK83" s="242"/>
      <c r="DL83" s="242"/>
      <c r="DM83" s="242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2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5"/>
      <c r="BM84" s="255"/>
      <c r="BN84" s="255"/>
      <c r="BO84" s="255"/>
      <c r="BP84" s="255"/>
      <c r="BQ84" s="25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5"/>
      <c r="CF84" s="255"/>
      <c r="CG84" s="255"/>
      <c r="CH84" s="255"/>
      <c r="CI84" s="255"/>
      <c r="CJ84" s="255"/>
      <c r="CK84" s="12"/>
      <c r="CL84" s="5"/>
      <c r="CM84" s="5"/>
      <c r="CN84" s="5"/>
      <c r="CO84" s="5"/>
      <c r="CP84" s="5"/>
      <c r="CQ84" s="5"/>
      <c r="CR84" s="5"/>
      <c r="CS84" s="242"/>
      <c r="CT84" s="12"/>
      <c r="CU84" s="17"/>
      <c r="CV84" s="242"/>
      <c r="CW84" s="12"/>
      <c r="CX84" s="12"/>
      <c r="CY84" s="12"/>
      <c r="CZ84" s="12"/>
      <c r="DA84" s="12"/>
      <c r="DB84" s="12"/>
      <c r="DC84" s="12"/>
      <c r="DD84" s="242"/>
      <c r="DE84" s="242"/>
      <c r="DF84" s="242"/>
      <c r="DG84" s="242"/>
      <c r="DH84" s="242"/>
      <c r="DI84" s="242"/>
      <c r="DJ84" s="242"/>
      <c r="DK84" s="242"/>
      <c r="DL84" s="242"/>
      <c r="DM84" s="242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2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5"/>
      <c r="BM85" s="255"/>
      <c r="BN85" s="255"/>
      <c r="BO85" s="255"/>
      <c r="BP85" s="255"/>
      <c r="BQ85" s="25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5"/>
      <c r="CF85" s="255"/>
      <c r="CG85" s="255"/>
      <c r="CH85" s="255"/>
      <c r="CI85" s="255"/>
      <c r="CJ85" s="255"/>
      <c r="CK85" s="12"/>
      <c r="CL85" s="5"/>
      <c r="CM85" s="5"/>
      <c r="CN85" s="5"/>
      <c r="CO85" s="5"/>
      <c r="CP85" s="5"/>
      <c r="CQ85" s="5"/>
      <c r="CR85" s="5"/>
      <c r="CS85" s="242"/>
      <c r="CT85" s="12"/>
      <c r="CU85" s="17"/>
      <c r="CV85" s="242"/>
      <c r="CW85" s="12"/>
      <c r="CX85" s="12"/>
      <c r="CY85" s="12"/>
      <c r="CZ85" s="12"/>
      <c r="DA85" s="12"/>
      <c r="DB85" s="12"/>
      <c r="DC85" s="12"/>
      <c r="DD85" s="242"/>
      <c r="DE85" s="242"/>
      <c r="DF85" s="242"/>
      <c r="DG85" s="242"/>
      <c r="DH85" s="242"/>
      <c r="DI85" s="242"/>
      <c r="DJ85" s="242"/>
      <c r="DK85" s="242"/>
      <c r="DL85" s="242"/>
      <c r="DM85" s="242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2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5"/>
      <c r="BM86" s="255"/>
      <c r="BN86" s="255"/>
      <c r="BO86" s="255"/>
      <c r="BP86" s="255"/>
      <c r="BQ86" s="25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5"/>
      <c r="CF86" s="255"/>
      <c r="CG86" s="255"/>
      <c r="CH86" s="255"/>
      <c r="CI86" s="255"/>
      <c r="CJ86" s="255"/>
      <c r="CK86" s="12"/>
      <c r="CL86" s="5"/>
      <c r="CM86" s="5"/>
      <c r="CN86" s="5"/>
      <c r="CO86" s="5"/>
      <c r="CP86" s="5"/>
      <c r="CQ86" s="5"/>
      <c r="CR86" s="5"/>
      <c r="CS86" s="242"/>
      <c r="CT86" s="12"/>
      <c r="CU86" s="17"/>
      <c r="CV86" s="242"/>
      <c r="CW86" s="12"/>
      <c r="CX86" s="12"/>
      <c r="CY86" s="12"/>
      <c r="CZ86" s="12"/>
      <c r="DA86" s="12"/>
      <c r="DB86" s="12"/>
      <c r="DC86" s="12"/>
      <c r="DD86" s="242"/>
      <c r="DE86" s="242"/>
      <c r="DF86" s="242"/>
      <c r="DG86" s="242"/>
      <c r="DH86" s="242"/>
      <c r="DI86" s="242"/>
      <c r="DJ86" s="242"/>
      <c r="DK86" s="242"/>
      <c r="DL86" s="242"/>
      <c r="DM86" s="242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2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5"/>
      <c r="BM87" s="255"/>
      <c r="BN87" s="255"/>
      <c r="BO87" s="255"/>
      <c r="BP87" s="255"/>
      <c r="BQ87" s="25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5"/>
      <c r="CF87" s="255"/>
      <c r="CG87" s="255"/>
      <c r="CH87" s="255"/>
      <c r="CI87" s="255"/>
      <c r="CJ87" s="255"/>
      <c r="CK87" s="12"/>
      <c r="CL87" s="5"/>
      <c r="CM87" s="5"/>
      <c r="CN87" s="5"/>
      <c r="CO87" s="5"/>
      <c r="CP87" s="5"/>
      <c r="CQ87" s="5"/>
      <c r="CR87" s="5"/>
      <c r="CS87" s="242"/>
      <c r="CT87" s="12"/>
      <c r="CU87" s="17"/>
      <c r="CV87" s="242"/>
      <c r="CW87" s="12"/>
      <c r="CX87" s="12"/>
      <c r="CY87" s="12"/>
      <c r="CZ87" s="12"/>
      <c r="DA87" s="12"/>
      <c r="DB87" s="12"/>
      <c r="DC87" s="12"/>
      <c r="DD87" s="242"/>
      <c r="DE87" s="242"/>
      <c r="DF87" s="242"/>
      <c r="DG87" s="242"/>
      <c r="DH87" s="242"/>
      <c r="DI87" s="242"/>
      <c r="DJ87" s="242"/>
      <c r="DK87" s="242"/>
      <c r="DL87" s="242"/>
      <c r="DM87" s="242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2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5"/>
      <c r="BM88" s="255"/>
      <c r="BN88" s="255"/>
      <c r="BO88" s="255"/>
      <c r="BP88" s="255"/>
      <c r="BQ88" s="25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5"/>
      <c r="CF88" s="255"/>
      <c r="CG88" s="255"/>
      <c r="CH88" s="255"/>
      <c r="CI88" s="255"/>
      <c r="CJ88" s="255"/>
      <c r="CK88" s="12"/>
      <c r="CL88" s="5"/>
      <c r="CM88" s="5"/>
      <c r="CN88" s="5"/>
      <c r="CO88" s="5"/>
      <c r="CP88" s="5"/>
      <c r="CQ88" s="5"/>
      <c r="CR88" s="5"/>
      <c r="CS88" s="242"/>
      <c r="CT88" s="12"/>
      <c r="CU88" s="17"/>
      <c r="CV88" s="242"/>
      <c r="CW88" s="12"/>
      <c r="CX88" s="12"/>
      <c r="CY88" s="12"/>
      <c r="CZ88" s="12"/>
      <c r="DA88" s="12"/>
      <c r="DB88" s="12"/>
      <c r="DC88" s="12"/>
      <c r="DD88" s="242"/>
      <c r="DE88" s="242"/>
      <c r="DF88" s="242"/>
      <c r="DG88" s="242"/>
      <c r="DH88" s="242"/>
      <c r="DI88" s="242"/>
      <c r="DJ88" s="242"/>
      <c r="DK88" s="242"/>
      <c r="DL88" s="242"/>
      <c r="DM88" s="242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2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5"/>
      <c r="BM89" s="255"/>
      <c r="BN89" s="255"/>
      <c r="BO89" s="255"/>
      <c r="BP89" s="255"/>
      <c r="BQ89" s="25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5"/>
      <c r="CF89" s="255"/>
      <c r="CG89" s="255"/>
      <c r="CH89" s="255"/>
      <c r="CI89" s="255"/>
      <c r="CJ89" s="255"/>
      <c r="CK89" s="12"/>
      <c r="CL89" s="5"/>
      <c r="CM89" s="5"/>
      <c r="CN89" s="5"/>
      <c r="CO89" s="5"/>
      <c r="CP89" s="5"/>
      <c r="CQ89" s="5"/>
      <c r="CR89" s="5"/>
      <c r="CS89" s="242"/>
      <c r="CT89" s="12"/>
      <c r="CU89" s="17"/>
      <c r="CV89" s="242"/>
      <c r="CW89" s="12"/>
      <c r="CX89" s="12"/>
      <c r="CY89" s="12"/>
      <c r="CZ89" s="12"/>
      <c r="DA89" s="12"/>
      <c r="DB89" s="12"/>
      <c r="DC89" s="12"/>
      <c r="DD89" s="242"/>
      <c r="DE89" s="242"/>
      <c r="DF89" s="242"/>
      <c r="DG89" s="242"/>
      <c r="DH89" s="242"/>
      <c r="DI89" s="242"/>
      <c r="DJ89" s="242"/>
      <c r="DK89" s="242"/>
      <c r="DL89" s="242"/>
      <c r="DM89" s="242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2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5"/>
      <c r="BM90" s="255"/>
      <c r="BN90" s="255"/>
      <c r="BO90" s="255"/>
      <c r="BP90" s="255"/>
      <c r="BQ90" s="25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5"/>
      <c r="CF90" s="255"/>
      <c r="CG90" s="255"/>
      <c r="CH90" s="255"/>
      <c r="CI90" s="255"/>
      <c r="CJ90" s="255"/>
      <c r="CK90" s="12"/>
      <c r="CL90" s="5"/>
      <c r="CM90" s="5"/>
      <c r="CN90" s="5"/>
      <c r="CO90" s="5"/>
      <c r="CP90" s="5"/>
      <c r="CQ90" s="5"/>
      <c r="CR90" s="5"/>
      <c r="CS90" s="242"/>
      <c r="CT90" s="12"/>
      <c r="CU90" s="17"/>
      <c r="CV90" s="242"/>
      <c r="CW90" s="12"/>
      <c r="CX90" s="12"/>
      <c r="CY90" s="12"/>
      <c r="CZ90" s="12"/>
      <c r="DA90" s="12"/>
      <c r="DB90" s="12"/>
      <c r="DC90" s="12"/>
      <c r="DD90" s="242"/>
      <c r="DE90" s="242"/>
      <c r="DF90" s="242"/>
      <c r="DG90" s="242"/>
      <c r="DH90" s="242"/>
      <c r="DI90" s="242"/>
      <c r="DJ90" s="242"/>
      <c r="DK90" s="242"/>
      <c r="DL90" s="242"/>
      <c r="DM90" s="242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2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5"/>
      <c r="BM91" s="255"/>
      <c r="BN91" s="255"/>
      <c r="BO91" s="255"/>
      <c r="BP91" s="255"/>
      <c r="BQ91" s="25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5"/>
      <c r="CF91" s="255"/>
      <c r="CG91" s="255"/>
      <c r="CH91" s="255"/>
      <c r="CI91" s="255"/>
      <c r="CJ91" s="255"/>
      <c r="CK91" s="12"/>
      <c r="CL91" s="5"/>
      <c r="CM91" s="5"/>
      <c r="CN91" s="5"/>
      <c r="CO91" s="5"/>
      <c r="CP91" s="5"/>
      <c r="CQ91" s="5"/>
      <c r="CR91" s="5"/>
      <c r="CS91" s="242"/>
      <c r="CT91" s="12"/>
      <c r="CU91" s="17"/>
      <c r="CV91" s="242"/>
      <c r="CW91" s="12"/>
      <c r="CX91" s="12"/>
      <c r="CY91" s="12"/>
      <c r="CZ91" s="12"/>
      <c r="DA91" s="12"/>
      <c r="DB91" s="12"/>
      <c r="DC91" s="12"/>
      <c r="DD91" s="242"/>
      <c r="DE91" s="242"/>
      <c r="DF91" s="242"/>
      <c r="DG91" s="242"/>
      <c r="DH91" s="242"/>
      <c r="DI91" s="242"/>
      <c r="DJ91" s="242"/>
      <c r="DK91" s="242"/>
      <c r="DL91" s="242"/>
      <c r="DM91" s="242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2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5"/>
      <c r="BM92" s="255"/>
      <c r="BN92" s="255"/>
      <c r="BO92" s="255"/>
      <c r="BP92" s="255"/>
      <c r="BQ92" s="25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5"/>
      <c r="CF92" s="255"/>
      <c r="CG92" s="255"/>
      <c r="CH92" s="255"/>
      <c r="CI92" s="255"/>
      <c r="CJ92" s="255"/>
      <c r="CK92" s="12"/>
      <c r="CL92" s="5"/>
      <c r="CM92" s="5"/>
      <c r="CN92" s="5"/>
      <c r="CO92" s="5"/>
      <c r="CP92" s="5"/>
      <c r="CQ92" s="5"/>
      <c r="CR92" s="5"/>
      <c r="CS92" s="242"/>
      <c r="CT92" s="12"/>
      <c r="CU92" s="17"/>
      <c r="CV92" s="242"/>
      <c r="CW92" s="12"/>
      <c r="CX92" s="12"/>
      <c r="CY92" s="12"/>
      <c r="CZ92" s="12"/>
      <c r="DA92" s="12"/>
      <c r="DB92" s="12"/>
      <c r="DC92" s="12"/>
      <c r="DD92" s="242"/>
      <c r="DE92" s="242"/>
      <c r="DF92" s="242"/>
      <c r="DG92" s="242"/>
      <c r="DH92" s="242"/>
      <c r="DI92" s="242"/>
      <c r="DJ92" s="242"/>
      <c r="DK92" s="242"/>
      <c r="DL92" s="242"/>
      <c r="DM92" s="242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2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5"/>
      <c r="BM93" s="255"/>
      <c r="BN93" s="255"/>
      <c r="BO93" s="255"/>
      <c r="BP93" s="255"/>
      <c r="BQ93" s="25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5"/>
      <c r="CF93" s="255"/>
      <c r="CG93" s="255"/>
      <c r="CH93" s="255"/>
      <c r="CI93" s="255"/>
      <c r="CJ93" s="255"/>
      <c r="CK93" s="12"/>
      <c r="CL93" s="5"/>
      <c r="CM93" s="5"/>
      <c r="CN93" s="5"/>
      <c r="CO93" s="5"/>
      <c r="CP93" s="5"/>
      <c r="CQ93" s="5"/>
      <c r="CR93" s="5"/>
      <c r="CS93" s="242"/>
      <c r="CT93" s="12"/>
      <c r="CU93" s="17"/>
      <c r="CV93" s="242"/>
      <c r="CW93" s="12"/>
      <c r="CX93" s="12"/>
      <c r="CY93" s="12"/>
      <c r="CZ93" s="12"/>
      <c r="DA93" s="12"/>
      <c r="DB93" s="12"/>
      <c r="DC93" s="12"/>
      <c r="DD93" s="242"/>
      <c r="DE93" s="242"/>
      <c r="DF93" s="242"/>
      <c r="DG93" s="242"/>
      <c r="DH93" s="242"/>
      <c r="DI93" s="242"/>
      <c r="DJ93" s="242"/>
      <c r="DK93" s="242"/>
      <c r="DL93" s="242"/>
      <c r="DM93" s="242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2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5"/>
      <c r="BM94" s="255"/>
      <c r="BN94" s="255"/>
      <c r="BO94" s="255"/>
      <c r="BP94" s="255"/>
      <c r="BQ94" s="25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5"/>
      <c r="CF94" s="255"/>
      <c r="CG94" s="255"/>
      <c r="CH94" s="255"/>
      <c r="CI94" s="255"/>
      <c r="CJ94" s="255"/>
      <c r="CK94" s="12"/>
      <c r="CL94" s="5"/>
      <c r="CM94" s="5"/>
      <c r="CN94" s="5"/>
      <c r="CO94" s="5"/>
      <c r="CP94" s="5"/>
      <c r="CQ94" s="5"/>
      <c r="CR94" s="5"/>
      <c r="CS94" s="242"/>
      <c r="CT94" s="12"/>
      <c r="CU94" s="17"/>
      <c r="CV94" s="242"/>
      <c r="CW94" s="12"/>
      <c r="CX94" s="12"/>
      <c r="CY94" s="12"/>
      <c r="CZ94" s="12"/>
      <c r="DA94" s="12"/>
      <c r="DB94" s="12"/>
      <c r="DC94" s="12"/>
      <c r="DD94" s="242"/>
      <c r="DE94" s="242"/>
      <c r="DF94" s="242"/>
      <c r="DG94" s="242"/>
      <c r="DH94" s="242"/>
      <c r="DI94" s="242"/>
      <c r="DJ94" s="242"/>
      <c r="DK94" s="242"/>
      <c r="DL94" s="242"/>
      <c r="DM94" s="242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2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5"/>
      <c r="BM95" s="255"/>
      <c r="BN95" s="255"/>
      <c r="BO95" s="255"/>
      <c r="BP95" s="255"/>
      <c r="BQ95" s="25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5"/>
      <c r="CF95" s="255"/>
      <c r="CG95" s="255"/>
      <c r="CH95" s="255"/>
      <c r="CI95" s="255"/>
      <c r="CJ95" s="255"/>
      <c r="CK95" s="12"/>
      <c r="CL95" s="5"/>
      <c r="CM95" s="5"/>
      <c r="CN95" s="5"/>
      <c r="CO95" s="5"/>
      <c r="CP95" s="5"/>
      <c r="CQ95" s="5"/>
      <c r="CR95" s="5"/>
      <c r="CS95" s="242"/>
      <c r="CT95" s="12"/>
      <c r="CU95" s="17"/>
      <c r="CV95" s="242"/>
      <c r="CW95" s="12"/>
      <c r="CX95" s="12"/>
      <c r="CY95" s="12"/>
      <c r="CZ95" s="12"/>
      <c r="DA95" s="12"/>
      <c r="DB95" s="12"/>
      <c r="DC95" s="12"/>
      <c r="DD95" s="242"/>
      <c r="DE95" s="242"/>
      <c r="DF95" s="242"/>
      <c r="DG95" s="242"/>
      <c r="DH95" s="242"/>
      <c r="DI95" s="242"/>
      <c r="DJ95" s="242"/>
      <c r="DK95" s="242"/>
      <c r="DL95" s="242"/>
      <c r="DM95" s="242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2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5"/>
      <c r="BM96" s="255"/>
      <c r="BN96" s="255"/>
      <c r="BO96" s="255"/>
      <c r="BP96" s="255"/>
      <c r="BQ96" s="25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5"/>
      <c r="CF96" s="255"/>
      <c r="CG96" s="255"/>
      <c r="CH96" s="255"/>
      <c r="CI96" s="255"/>
      <c r="CJ96" s="255"/>
      <c r="CK96" s="12"/>
      <c r="CL96" s="5"/>
      <c r="CM96" s="5"/>
      <c r="CN96" s="5"/>
      <c r="CO96" s="5"/>
      <c r="CP96" s="5"/>
      <c r="CQ96" s="5"/>
      <c r="CR96" s="5"/>
      <c r="CS96" s="242"/>
      <c r="CT96" s="12"/>
      <c r="CU96" s="17"/>
      <c r="CV96" s="242"/>
      <c r="CW96" s="12"/>
      <c r="CX96" s="12"/>
      <c r="CY96" s="12"/>
      <c r="CZ96" s="12"/>
      <c r="DA96" s="12"/>
      <c r="DB96" s="12"/>
      <c r="DC96" s="12"/>
      <c r="DD96" s="242"/>
      <c r="DE96" s="242"/>
      <c r="DF96" s="242"/>
      <c r="DG96" s="242"/>
      <c r="DH96" s="242"/>
      <c r="DI96" s="242"/>
      <c r="DJ96" s="242"/>
      <c r="DK96" s="242"/>
      <c r="DL96" s="242"/>
      <c r="DM96" s="242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2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5"/>
      <c r="BM97" s="255"/>
      <c r="BN97" s="255"/>
      <c r="BO97" s="255"/>
      <c r="BP97" s="255"/>
      <c r="BQ97" s="25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5"/>
      <c r="CF97" s="255"/>
      <c r="CG97" s="255"/>
      <c r="CH97" s="255"/>
      <c r="CI97" s="255"/>
      <c r="CJ97" s="255"/>
      <c r="CK97" s="12"/>
      <c r="CL97" s="5"/>
      <c r="CM97" s="5"/>
      <c r="CN97" s="5"/>
      <c r="CO97" s="5"/>
      <c r="CP97" s="5"/>
      <c r="CQ97" s="5"/>
      <c r="CR97" s="5"/>
      <c r="CS97" s="242"/>
      <c r="CT97" s="12"/>
      <c r="CU97" s="17"/>
      <c r="CV97" s="242"/>
      <c r="CW97" s="12"/>
      <c r="CX97" s="12"/>
      <c r="CY97" s="12"/>
      <c r="CZ97" s="12"/>
      <c r="DA97" s="12"/>
      <c r="DB97" s="12"/>
      <c r="DC97" s="12"/>
      <c r="DD97" s="242"/>
      <c r="DE97" s="242"/>
      <c r="DF97" s="242"/>
      <c r="DG97" s="242"/>
      <c r="DH97" s="242"/>
      <c r="DI97" s="242"/>
      <c r="DJ97" s="242"/>
      <c r="DK97" s="242"/>
      <c r="DL97" s="242"/>
      <c r="DM97" s="242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2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5"/>
      <c r="BM98" s="255"/>
      <c r="BN98" s="255"/>
      <c r="BO98" s="255"/>
      <c r="BP98" s="255"/>
      <c r="BQ98" s="25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5"/>
      <c r="CF98" s="255"/>
      <c r="CG98" s="255"/>
      <c r="CH98" s="255"/>
      <c r="CI98" s="255"/>
      <c r="CJ98" s="255"/>
      <c r="CK98" s="12"/>
      <c r="CL98" s="5"/>
      <c r="CM98" s="5"/>
      <c r="CN98" s="5"/>
      <c r="CO98" s="5"/>
      <c r="CP98" s="5"/>
      <c r="CQ98" s="5"/>
      <c r="CR98" s="5"/>
      <c r="CS98" s="242"/>
      <c r="CT98" s="12"/>
      <c r="CU98" s="17"/>
      <c r="CV98" s="242"/>
      <c r="CW98" s="12"/>
      <c r="CX98" s="12"/>
      <c r="CY98" s="12"/>
      <c r="CZ98" s="12"/>
      <c r="DA98" s="12"/>
      <c r="DB98" s="12"/>
      <c r="DC98" s="12"/>
      <c r="DD98" s="242"/>
      <c r="DE98" s="242"/>
      <c r="DF98" s="242"/>
      <c r="DG98" s="242"/>
      <c r="DH98" s="242"/>
      <c r="DI98" s="242"/>
      <c r="DJ98" s="242"/>
      <c r="DK98" s="242"/>
      <c r="DL98" s="242"/>
      <c r="DM98" s="242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2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5"/>
      <c r="BM99" s="255"/>
      <c r="BN99" s="255"/>
      <c r="BO99" s="255"/>
      <c r="BP99" s="255"/>
      <c r="BQ99" s="25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5"/>
      <c r="CF99" s="255"/>
      <c r="CG99" s="255"/>
      <c r="CH99" s="255"/>
      <c r="CI99" s="255"/>
      <c r="CJ99" s="255"/>
      <c r="CK99" s="12"/>
      <c r="CL99" s="5"/>
      <c r="CM99" s="5"/>
      <c r="CN99" s="5"/>
      <c r="CO99" s="5"/>
      <c r="CP99" s="5"/>
      <c r="CQ99" s="5"/>
      <c r="CR99" s="5"/>
      <c r="CS99" s="242"/>
      <c r="CT99" s="12"/>
      <c r="CU99" s="17"/>
      <c r="CV99" s="242"/>
      <c r="CW99" s="12"/>
      <c r="CX99" s="12"/>
      <c r="CY99" s="12"/>
      <c r="CZ99" s="12"/>
      <c r="DA99" s="12"/>
      <c r="DB99" s="12"/>
      <c r="DC99" s="12"/>
      <c r="DD99" s="242"/>
      <c r="DE99" s="242"/>
      <c r="DF99" s="242"/>
      <c r="DG99" s="242"/>
      <c r="DH99" s="242"/>
      <c r="DI99" s="242"/>
      <c r="DJ99" s="242"/>
      <c r="DK99" s="242"/>
      <c r="DL99" s="242"/>
      <c r="DM99" s="242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2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5"/>
      <c r="BM100" s="255"/>
      <c r="BN100" s="255"/>
      <c r="BO100" s="255"/>
      <c r="BP100" s="255"/>
      <c r="BQ100" s="25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5"/>
      <c r="CF100" s="255"/>
      <c r="CG100" s="255"/>
      <c r="CH100" s="255"/>
      <c r="CI100" s="255"/>
      <c r="CJ100" s="255"/>
      <c r="CK100" s="12"/>
      <c r="CL100" s="5"/>
      <c r="CM100" s="5"/>
      <c r="CN100" s="5"/>
      <c r="CO100" s="5"/>
      <c r="CP100" s="5"/>
      <c r="CQ100" s="5"/>
      <c r="CR100" s="5"/>
      <c r="CS100" s="242"/>
      <c r="CT100" s="12"/>
      <c r="CU100" s="17"/>
      <c r="CV100" s="242"/>
      <c r="CW100" s="12"/>
      <c r="CX100" s="12"/>
      <c r="CY100" s="12"/>
      <c r="CZ100" s="12"/>
      <c r="DA100" s="12"/>
      <c r="DB100" s="12"/>
      <c r="DC100" s="12"/>
      <c r="DD100" s="242"/>
      <c r="DE100" s="242"/>
      <c r="DF100" s="242"/>
      <c r="DG100" s="242"/>
      <c r="DH100" s="242"/>
      <c r="DI100" s="242"/>
      <c r="DJ100" s="242"/>
      <c r="DK100" s="242"/>
      <c r="DL100" s="242"/>
      <c r="DM100" s="242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2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5"/>
      <c r="BM101" s="255"/>
      <c r="BN101" s="255"/>
      <c r="BO101" s="255"/>
      <c r="BP101" s="255"/>
      <c r="BQ101" s="25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5"/>
      <c r="CF101" s="255"/>
      <c r="CG101" s="255"/>
      <c r="CH101" s="255"/>
      <c r="CI101" s="255"/>
      <c r="CJ101" s="255"/>
      <c r="CK101" s="12"/>
      <c r="CL101" s="5"/>
      <c r="CM101" s="5"/>
      <c r="CN101" s="5"/>
      <c r="CO101" s="5"/>
      <c r="CP101" s="5"/>
      <c r="CQ101" s="5"/>
      <c r="CR101" s="5"/>
      <c r="CS101" s="242"/>
      <c r="CT101" s="12"/>
      <c r="CU101" s="17"/>
      <c r="CV101" s="242"/>
      <c r="CW101" s="12"/>
      <c r="CX101" s="12"/>
      <c r="CY101" s="12"/>
      <c r="CZ101" s="12"/>
      <c r="DA101" s="12"/>
      <c r="DB101" s="12"/>
      <c r="DC101" s="12"/>
      <c r="DD101" s="242"/>
      <c r="DE101" s="242"/>
      <c r="DF101" s="242"/>
      <c r="DG101" s="242"/>
      <c r="DH101" s="242"/>
      <c r="DI101" s="242"/>
      <c r="DJ101" s="242"/>
      <c r="DK101" s="242"/>
      <c r="DL101" s="242"/>
      <c r="DM101" s="242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2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5"/>
      <c r="BM102" s="255"/>
      <c r="BN102" s="255"/>
      <c r="BO102" s="255"/>
      <c r="BP102" s="255"/>
      <c r="BQ102" s="25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5"/>
      <c r="CF102" s="255"/>
      <c r="CG102" s="255"/>
      <c r="CH102" s="255"/>
      <c r="CI102" s="255"/>
      <c r="CJ102" s="255"/>
      <c r="CK102" s="12"/>
      <c r="CL102" s="5"/>
      <c r="CM102" s="5"/>
      <c r="CN102" s="5"/>
      <c r="CO102" s="5"/>
      <c r="CP102" s="5"/>
      <c r="CQ102" s="5"/>
      <c r="CR102" s="5"/>
      <c r="CS102" s="242"/>
      <c r="CT102" s="12"/>
      <c r="CU102" s="17"/>
      <c r="CV102" s="242"/>
      <c r="CW102" s="12"/>
      <c r="CX102" s="12"/>
      <c r="CY102" s="12"/>
      <c r="CZ102" s="12"/>
      <c r="DA102" s="12"/>
      <c r="DB102" s="12"/>
      <c r="DC102" s="12"/>
      <c r="DD102" s="242"/>
      <c r="DE102" s="242"/>
      <c r="DF102" s="242"/>
      <c r="DG102" s="242"/>
      <c r="DH102" s="242"/>
      <c r="DI102" s="242"/>
      <c r="DJ102" s="242"/>
      <c r="DK102" s="242"/>
      <c r="DL102" s="242"/>
      <c r="DM102" s="242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2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5"/>
      <c r="BM103" s="255"/>
      <c r="BN103" s="255"/>
      <c r="BO103" s="255"/>
      <c r="BP103" s="255"/>
      <c r="BQ103" s="25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5"/>
      <c r="CF103" s="255"/>
      <c r="CG103" s="255"/>
      <c r="CH103" s="255"/>
      <c r="CI103" s="255"/>
      <c r="CJ103" s="255"/>
      <c r="CK103" s="12"/>
      <c r="CL103" s="5"/>
      <c r="CM103" s="5"/>
      <c r="CN103" s="5"/>
      <c r="CO103" s="5"/>
      <c r="CP103" s="5"/>
      <c r="CQ103" s="5"/>
      <c r="CR103" s="5"/>
      <c r="CS103" s="242"/>
      <c r="CT103" s="12"/>
      <c r="CU103" s="17"/>
      <c r="CV103" s="242"/>
      <c r="CW103" s="12"/>
      <c r="CX103" s="12"/>
      <c r="CY103" s="12"/>
      <c r="CZ103" s="12"/>
      <c r="DA103" s="12"/>
      <c r="DB103" s="12"/>
      <c r="DC103" s="12"/>
      <c r="DD103" s="242"/>
      <c r="DE103" s="242"/>
      <c r="DF103" s="242"/>
      <c r="DG103" s="242"/>
      <c r="DH103" s="242"/>
      <c r="DI103" s="242"/>
      <c r="DJ103" s="242"/>
      <c r="DK103" s="242"/>
      <c r="DL103" s="242"/>
      <c r="DM103" s="242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2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5"/>
      <c r="BM104" s="255"/>
      <c r="BN104" s="255"/>
      <c r="BO104" s="255"/>
      <c r="BP104" s="255"/>
      <c r="BQ104" s="25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5"/>
      <c r="CF104" s="255"/>
      <c r="CG104" s="255"/>
      <c r="CH104" s="255"/>
      <c r="CI104" s="255"/>
      <c r="CJ104" s="255"/>
      <c r="CK104" s="12"/>
      <c r="CL104" s="5"/>
      <c r="CM104" s="5"/>
      <c r="CN104" s="5"/>
      <c r="CO104" s="5"/>
      <c r="CP104" s="5"/>
      <c r="CQ104" s="5"/>
      <c r="CR104" s="5"/>
      <c r="CS104" s="242"/>
      <c r="CT104" s="12"/>
      <c r="CU104" s="17"/>
      <c r="CV104" s="242"/>
      <c r="CW104" s="12"/>
      <c r="CX104" s="12"/>
      <c r="CY104" s="12"/>
      <c r="CZ104" s="12"/>
      <c r="DA104" s="12"/>
      <c r="DB104" s="12"/>
      <c r="DC104" s="12"/>
      <c r="DD104" s="242"/>
      <c r="DE104" s="242"/>
      <c r="DF104" s="242"/>
      <c r="DG104" s="242"/>
      <c r="DH104" s="242"/>
      <c r="DI104" s="242"/>
      <c r="DJ104" s="242"/>
      <c r="DK104" s="242"/>
      <c r="DL104" s="242"/>
      <c r="DM104" s="242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2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5"/>
      <c r="BM105" s="255"/>
      <c r="BN105" s="255"/>
      <c r="BO105" s="255"/>
      <c r="BP105" s="255"/>
      <c r="BQ105" s="25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5"/>
      <c r="CF105" s="255"/>
      <c r="CG105" s="255"/>
      <c r="CH105" s="255"/>
      <c r="CI105" s="255"/>
      <c r="CJ105" s="255"/>
      <c r="CK105" s="12"/>
      <c r="CL105" s="5"/>
      <c r="CM105" s="5"/>
      <c r="CN105" s="5"/>
      <c r="CO105" s="5"/>
      <c r="CP105" s="5"/>
      <c r="CQ105" s="5"/>
      <c r="CR105" s="5"/>
      <c r="CS105" s="242"/>
      <c r="CT105" s="12"/>
      <c r="CU105" s="17"/>
      <c r="CV105" s="242"/>
      <c r="CW105" s="12"/>
      <c r="CX105" s="12"/>
      <c r="CY105" s="12"/>
      <c r="CZ105" s="12"/>
      <c r="DA105" s="12"/>
      <c r="DB105" s="12"/>
      <c r="DC105" s="12"/>
      <c r="DD105" s="242"/>
      <c r="DE105" s="242"/>
      <c r="DF105" s="242"/>
      <c r="DG105" s="242"/>
      <c r="DH105" s="242"/>
      <c r="DI105" s="242"/>
      <c r="DJ105" s="242"/>
      <c r="DK105" s="242"/>
      <c r="DL105" s="242"/>
      <c r="DM105" s="242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2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5"/>
      <c r="BM106" s="255"/>
      <c r="BN106" s="255"/>
      <c r="BO106" s="255"/>
      <c r="BP106" s="255"/>
      <c r="BQ106" s="25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5"/>
      <c r="CF106" s="255"/>
      <c r="CG106" s="255"/>
      <c r="CH106" s="255"/>
      <c r="CI106" s="255"/>
      <c r="CJ106" s="255"/>
      <c r="CK106" s="12"/>
      <c r="CL106" s="5"/>
      <c r="CM106" s="5"/>
      <c r="CN106" s="5"/>
      <c r="CO106" s="5"/>
      <c r="CP106" s="5"/>
      <c r="CQ106" s="5"/>
      <c r="CR106" s="5"/>
      <c r="CS106" s="242"/>
      <c r="CT106" s="12"/>
      <c r="CU106" s="17"/>
      <c r="CV106" s="242"/>
      <c r="CW106" s="12"/>
      <c r="CX106" s="12"/>
      <c r="CY106" s="12"/>
      <c r="CZ106" s="12"/>
      <c r="DA106" s="12"/>
      <c r="DB106" s="12"/>
      <c r="DC106" s="12"/>
      <c r="DD106" s="242"/>
      <c r="DE106" s="242"/>
      <c r="DF106" s="242"/>
      <c r="DG106" s="242"/>
      <c r="DH106" s="242"/>
      <c r="DI106" s="242"/>
      <c r="DJ106" s="242"/>
      <c r="DK106" s="242"/>
      <c r="DL106" s="242"/>
      <c r="DM106" s="242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2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5"/>
      <c r="BM107" s="255"/>
      <c r="BN107" s="255"/>
      <c r="BO107" s="255"/>
      <c r="BP107" s="255"/>
      <c r="BQ107" s="25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5"/>
      <c r="CF107" s="255"/>
      <c r="CG107" s="255"/>
      <c r="CH107" s="255"/>
      <c r="CI107" s="255"/>
      <c r="CJ107" s="255"/>
      <c r="CK107" s="12"/>
      <c r="CL107" s="5"/>
      <c r="CM107" s="5"/>
      <c r="CN107" s="5"/>
      <c r="CO107" s="5"/>
      <c r="CP107" s="5"/>
      <c r="CQ107" s="5"/>
      <c r="CR107" s="5"/>
      <c r="CS107" s="242"/>
      <c r="CT107" s="12"/>
      <c r="CU107" s="17"/>
      <c r="CV107" s="242"/>
      <c r="CW107" s="12"/>
      <c r="CX107" s="12"/>
      <c r="CY107" s="12"/>
      <c r="CZ107" s="12"/>
      <c r="DA107" s="12"/>
      <c r="DB107" s="12"/>
      <c r="DC107" s="12"/>
      <c r="DD107" s="242"/>
      <c r="DE107" s="242"/>
      <c r="DF107" s="242"/>
      <c r="DG107" s="242"/>
      <c r="DH107" s="242"/>
      <c r="DI107" s="242"/>
      <c r="DJ107" s="242"/>
      <c r="DK107" s="242"/>
      <c r="DL107" s="242"/>
      <c r="DM107" s="242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2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5"/>
      <c r="BM108" s="255"/>
      <c r="BN108" s="255"/>
      <c r="BO108" s="255"/>
      <c r="BP108" s="255"/>
      <c r="BQ108" s="25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5"/>
      <c r="CF108" s="255"/>
      <c r="CG108" s="255"/>
      <c r="CH108" s="255"/>
      <c r="CI108" s="255"/>
      <c r="CJ108" s="255"/>
      <c r="CK108" s="12"/>
      <c r="CL108" s="5"/>
      <c r="CM108" s="5"/>
      <c r="CN108" s="5"/>
      <c r="CO108" s="5"/>
      <c r="CP108" s="5"/>
      <c r="CQ108" s="5"/>
      <c r="CR108" s="5"/>
      <c r="CS108" s="242"/>
      <c r="CT108" s="12"/>
      <c r="CU108" s="17"/>
      <c r="CV108" s="242"/>
      <c r="CW108" s="12"/>
      <c r="CX108" s="12"/>
      <c r="CY108" s="12"/>
      <c r="CZ108" s="12"/>
      <c r="DA108" s="12"/>
      <c r="DB108" s="12"/>
      <c r="DC108" s="12"/>
      <c r="DD108" s="242"/>
      <c r="DE108" s="242"/>
      <c r="DF108" s="242"/>
      <c r="DG108" s="242"/>
      <c r="DH108" s="242"/>
      <c r="DI108" s="242"/>
      <c r="DJ108" s="242"/>
      <c r="DK108" s="242"/>
      <c r="DL108" s="242"/>
      <c r="DM108" s="242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2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5"/>
      <c r="BM109" s="255"/>
      <c r="BN109" s="255"/>
      <c r="BO109" s="255"/>
      <c r="BP109" s="255"/>
      <c r="BQ109" s="25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5"/>
      <c r="CF109" s="255"/>
      <c r="CG109" s="255"/>
      <c r="CH109" s="255"/>
      <c r="CI109" s="255"/>
      <c r="CJ109" s="255"/>
      <c r="CK109" s="12"/>
      <c r="CL109" s="5"/>
      <c r="CM109" s="5"/>
      <c r="CN109" s="5"/>
      <c r="CO109" s="5"/>
      <c r="CP109" s="5"/>
      <c r="CQ109" s="5"/>
      <c r="CR109" s="5"/>
      <c r="CS109" s="242"/>
      <c r="CT109" s="12"/>
      <c r="CU109" s="17"/>
      <c r="CV109" s="242"/>
      <c r="CW109" s="12"/>
      <c r="CX109" s="12"/>
      <c r="CY109" s="12"/>
      <c r="CZ109" s="12"/>
      <c r="DA109" s="12"/>
      <c r="DB109" s="12"/>
      <c r="DC109" s="12"/>
      <c r="DD109" s="242"/>
      <c r="DE109" s="242"/>
      <c r="DF109" s="242"/>
      <c r="DG109" s="242"/>
      <c r="DH109" s="242"/>
      <c r="DI109" s="242"/>
      <c r="DJ109" s="242"/>
      <c r="DK109" s="242"/>
      <c r="DL109" s="242"/>
      <c r="DM109" s="242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2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5"/>
      <c r="BM110" s="255"/>
      <c r="BN110" s="255"/>
      <c r="BO110" s="255"/>
      <c r="BP110" s="255"/>
      <c r="BQ110" s="25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5"/>
      <c r="CF110" s="255"/>
      <c r="CG110" s="255"/>
      <c r="CH110" s="255"/>
      <c r="CI110" s="255"/>
      <c r="CJ110" s="255"/>
      <c r="CK110" s="12"/>
      <c r="CL110" s="5"/>
      <c r="CM110" s="5"/>
      <c r="CN110" s="5"/>
      <c r="CO110" s="5"/>
      <c r="CP110" s="5"/>
      <c r="CQ110" s="5"/>
      <c r="CR110" s="5"/>
      <c r="CS110" s="242"/>
      <c r="CT110" s="12"/>
      <c r="CU110" s="17"/>
      <c r="CV110" s="242"/>
      <c r="CW110" s="12"/>
      <c r="CX110" s="12"/>
      <c r="CY110" s="12"/>
      <c r="CZ110" s="12"/>
      <c r="DA110" s="12"/>
      <c r="DB110" s="12"/>
      <c r="DC110" s="12"/>
      <c r="DD110" s="242"/>
      <c r="DE110" s="242"/>
      <c r="DF110" s="242"/>
      <c r="DG110" s="242"/>
      <c r="DH110" s="242"/>
      <c r="DI110" s="242"/>
      <c r="DJ110" s="242"/>
      <c r="DK110" s="242"/>
      <c r="DL110" s="242"/>
      <c r="DM110" s="242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2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5"/>
      <c r="BM111" s="255"/>
      <c r="BN111" s="255"/>
      <c r="BO111" s="255"/>
      <c r="BP111" s="255"/>
      <c r="BQ111" s="25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5"/>
      <c r="CF111" s="255"/>
      <c r="CG111" s="255"/>
      <c r="CH111" s="255"/>
      <c r="CI111" s="255"/>
      <c r="CJ111" s="255"/>
      <c r="CK111" s="12"/>
      <c r="CL111" s="5"/>
      <c r="CM111" s="5"/>
      <c r="CN111" s="5"/>
      <c r="CO111" s="5"/>
      <c r="CP111" s="5"/>
      <c r="CQ111" s="5"/>
      <c r="CR111" s="5"/>
      <c r="CS111" s="242"/>
      <c r="CT111" s="12"/>
      <c r="CU111" s="17"/>
      <c r="CV111" s="242"/>
      <c r="CW111" s="12"/>
      <c r="CX111" s="12"/>
      <c r="CY111" s="12"/>
      <c r="CZ111" s="12"/>
      <c r="DA111" s="12"/>
      <c r="DB111" s="12"/>
      <c r="DC111" s="12"/>
      <c r="DD111" s="242"/>
      <c r="DE111" s="242"/>
      <c r="DF111" s="242"/>
      <c r="DG111" s="242"/>
      <c r="DH111" s="242"/>
      <c r="DI111" s="242"/>
      <c r="DJ111" s="242"/>
      <c r="DK111" s="242"/>
      <c r="DL111" s="242"/>
      <c r="DM111" s="242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2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5"/>
      <c r="BM112" s="255"/>
      <c r="BN112" s="255"/>
      <c r="BO112" s="255"/>
      <c r="BP112" s="255"/>
      <c r="BQ112" s="25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5"/>
      <c r="CF112" s="255"/>
      <c r="CG112" s="255"/>
      <c r="CH112" s="255"/>
      <c r="CI112" s="255"/>
      <c r="CJ112" s="255"/>
      <c r="CK112" s="12"/>
      <c r="CL112" s="5"/>
      <c r="CM112" s="5"/>
      <c r="CN112" s="5"/>
      <c r="CO112" s="5"/>
      <c r="CP112" s="5"/>
      <c r="CQ112" s="5"/>
      <c r="CR112" s="5"/>
      <c r="CS112" s="242"/>
      <c r="CT112" s="12"/>
      <c r="CU112" s="17"/>
      <c r="CV112" s="242"/>
      <c r="CW112" s="12"/>
      <c r="CX112" s="12"/>
      <c r="CY112" s="12"/>
      <c r="CZ112" s="12"/>
      <c r="DA112" s="12"/>
      <c r="DB112" s="12"/>
      <c r="DC112" s="12"/>
      <c r="DD112" s="242"/>
      <c r="DE112" s="242"/>
      <c r="DF112" s="242"/>
      <c r="DG112" s="242"/>
      <c r="DH112" s="242"/>
      <c r="DI112" s="242"/>
      <c r="DJ112" s="242"/>
      <c r="DK112" s="242"/>
      <c r="DL112" s="242"/>
      <c r="DM112" s="242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2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5"/>
      <c r="BM113" s="255"/>
      <c r="BN113" s="255"/>
      <c r="BO113" s="255"/>
      <c r="BP113" s="255"/>
      <c r="BQ113" s="25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5"/>
      <c r="CF113" s="255"/>
      <c r="CG113" s="255"/>
      <c r="CH113" s="255"/>
      <c r="CI113" s="255"/>
      <c r="CJ113" s="255"/>
      <c r="CK113" s="12"/>
      <c r="CL113" s="5"/>
      <c r="CM113" s="5"/>
      <c r="CN113" s="5"/>
      <c r="CO113" s="5"/>
      <c r="CP113" s="5"/>
      <c r="CQ113" s="5"/>
      <c r="CR113" s="5"/>
      <c r="CS113" s="242"/>
      <c r="CT113" s="12"/>
      <c r="CU113" s="17"/>
      <c r="CV113" s="242"/>
      <c r="CW113" s="12"/>
      <c r="CX113" s="12"/>
      <c r="CY113" s="12"/>
      <c r="CZ113" s="12"/>
      <c r="DA113" s="12"/>
      <c r="DB113" s="12"/>
      <c r="DC113" s="12"/>
      <c r="DD113" s="242"/>
      <c r="DE113" s="242"/>
      <c r="DF113" s="242"/>
      <c r="DG113" s="242"/>
      <c r="DH113" s="242"/>
      <c r="DI113" s="242"/>
      <c r="DJ113" s="242"/>
      <c r="DK113" s="242"/>
      <c r="DL113" s="242"/>
      <c r="DM113" s="242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2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5"/>
      <c r="BM114" s="255"/>
      <c r="BN114" s="255"/>
      <c r="BO114" s="255"/>
      <c r="BP114" s="255"/>
      <c r="BQ114" s="25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5"/>
      <c r="CF114" s="255"/>
      <c r="CG114" s="255"/>
      <c r="CH114" s="255"/>
      <c r="CI114" s="255"/>
      <c r="CJ114" s="255"/>
      <c r="CK114" s="12"/>
      <c r="CL114" s="5"/>
      <c r="CM114" s="5"/>
      <c r="CN114" s="5"/>
      <c r="CO114" s="5"/>
      <c r="CP114" s="5"/>
      <c r="CQ114" s="5"/>
      <c r="CR114" s="5"/>
      <c r="CS114" s="242"/>
      <c r="CT114" s="12"/>
      <c r="CU114" s="17"/>
      <c r="CV114" s="242"/>
      <c r="CW114" s="12"/>
      <c r="CX114" s="12"/>
      <c r="CY114" s="12"/>
      <c r="CZ114" s="12"/>
      <c r="DA114" s="12"/>
      <c r="DB114" s="12"/>
      <c r="DC114" s="12"/>
      <c r="DD114" s="242"/>
      <c r="DE114" s="242"/>
      <c r="DF114" s="242"/>
      <c r="DG114" s="242"/>
      <c r="DH114" s="242"/>
      <c r="DI114" s="242"/>
      <c r="DJ114" s="242"/>
      <c r="DK114" s="242"/>
      <c r="DL114" s="242"/>
      <c r="DM114" s="242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2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5"/>
      <c r="BM115" s="255"/>
      <c r="BN115" s="255"/>
      <c r="BO115" s="255"/>
      <c r="BP115" s="255"/>
      <c r="BQ115" s="25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5"/>
      <c r="CF115" s="255"/>
      <c r="CG115" s="255"/>
      <c r="CH115" s="255"/>
      <c r="CI115" s="255"/>
      <c r="CJ115" s="255"/>
      <c r="CK115" s="12"/>
      <c r="CL115" s="5"/>
      <c r="CM115" s="5"/>
      <c r="CN115" s="5"/>
      <c r="CO115" s="5"/>
      <c r="CP115" s="5"/>
      <c r="CQ115" s="5"/>
      <c r="CR115" s="5"/>
      <c r="CS115" s="242"/>
      <c r="CT115" s="12"/>
      <c r="CU115" s="17"/>
      <c r="CV115" s="242"/>
      <c r="CW115" s="12"/>
      <c r="CX115" s="12"/>
      <c r="CY115" s="12"/>
      <c r="CZ115" s="12"/>
      <c r="DA115" s="12"/>
      <c r="DB115" s="12"/>
      <c r="DC115" s="12"/>
      <c r="DD115" s="242"/>
      <c r="DE115" s="242"/>
      <c r="DF115" s="242"/>
      <c r="DG115" s="242"/>
      <c r="DH115" s="242"/>
      <c r="DI115" s="242"/>
      <c r="DJ115" s="242"/>
      <c r="DK115" s="242"/>
      <c r="DL115" s="242"/>
      <c r="DM115" s="242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2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5"/>
      <c r="BM116" s="255"/>
      <c r="BN116" s="255"/>
      <c r="BO116" s="255"/>
      <c r="BP116" s="255"/>
      <c r="BQ116" s="25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5"/>
      <c r="CF116" s="255"/>
      <c r="CG116" s="255"/>
      <c r="CH116" s="255"/>
      <c r="CI116" s="255"/>
      <c r="CJ116" s="255"/>
      <c r="CK116" s="12"/>
      <c r="CL116" s="5"/>
      <c r="CM116" s="5"/>
      <c r="CN116" s="5"/>
      <c r="CO116" s="5"/>
      <c r="CP116" s="5"/>
      <c r="CQ116" s="5"/>
      <c r="CR116" s="5"/>
      <c r="CS116" s="242"/>
      <c r="CT116" s="12"/>
      <c r="CU116" s="17"/>
      <c r="CV116" s="242"/>
      <c r="CW116" s="12"/>
      <c r="CX116" s="12"/>
      <c r="CY116" s="12"/>
      <c r="CZ116" s="12"/>
      <c r="DA116" s="12"/>
      <c r="DB116" s="12"/>
      <c r="DC116" s="12"/>
      <c r="DD116" s="242"/>
      <c r="DE116" s="242"/>
      <c r="DF116" s="242"/>
      <c r="DG116" s="242"/>
      <c r="DH116" s="242"/>
      <c r="DI116" s="242"/>
      <c r="DJ116" s="242"/>
      <c r="DK116" s="242"/>
      <c r="DL116" s="242"/>
      <c r="DM116" s="242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2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5"/>
      <c r="BM117" s="255"/>
      <c r="BN117" s="255"/>
      <c r="BO117" s="255"/>
      <c r="BP117" s="255"/>
      <c r="BQ117" s="25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5"/>
      <c r="CF117" s="255"/>
      <c r="CG117" s="255"/>
      <c r="CH117" s="255"/>
      <c r="CI117" s="255"/>
      <c r="CJ117" s="255"/>
      <c r="CK117" s="12"/>
      <c r="CL117" s="5"/>
      <c r="CM117" s="5"/>
      <c r="CN117" s="5"/>
      <c r="CO117" s="5"/>
      <c r="CP117" s="5"/>
      <c r="CQ117" s="5"/>
      <c r="CR117" s="5"/>
      <c r="CS117" s="242"/>
      <c r="CT117" s="12"/>
      <c r="CU117" s="17"/>
      <c r="CV117" s="242"/>
      <c r="CW117" s="12"/>
      <c r="CX117" s="12"/>
      <c r="CY117" s="12"/>
      <c r="CZ117" s="12"/>
      <c r="DA117" s="12"/>
      <c r="DB117" s="12"/>
      <c r="DC117" s="12"/>
      <c r="DD117" s="242"/>
      <c r="DE117" s="242"/>
      <c r="DF117" s="242"/>
      <c r="DG117" s="242"/>
      <c r="DH117" s="242"/>
      <c r="DI117" s="242"/>
      <c r="DJ117" s="242"/>
      <c r="DK117" s="242"/>
      <c r="DL117" s="242"/>
      <c r="DM117" s="242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2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5"/>
      <c r="BM118" s="255"/>
      <c r="BN118" s="255"/>
      <c r="BO118" s="255"/>
      <c r="BP118" s="255"/>
      <c r="BQ118" s="25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5"/>
      <c r="CF118" s="255"/>
      <c r="CG118" s="255"/>
      <c r="CH118" s="255"/>
      <c r="CI118" s="255"/>
      <c r="CJ118" s="255"/>
      <c r="CK118" s="12"/>
      <c r="CL118" s="5"/>
      <c r="CM118" s="5"/>
      <c r="CN118" s="5"/>
      <c r="CO118" s="5"/>
      <c r="CP118" s="5"/>
      <c r="CQ118" s="5"/>
      <c r="CR118" s="5"/>
      <c r="CS118" s="242"/>
      <c r="CT118" s="12"/>
      <c r="CU118" s="17"/>
      <c r="CV118" s="242"/>
      <c r="CW118" s="12"/>
      <c r="CX118" s="12"/>
      <c r="CY118" s="12"/>
      <c r="CZ118" s="12"/>
      <c r="DA118" s="12"/>
      <c r="DB118" s="12"/>
      <c r="DC118" s="12"/>
      <c r="DD118" s="242"/>
      <c r="DE118" s="242"/>
      <c r="DF118" s="242"/>
      <c r="DG118" s="242"/>
      <c r="DH118" s="242"/>
      <c r="DI118" s="242"/>
      <c r="DJ118" s="242"/>
      <c r="DK118" s="242"/>
      <c r="DL118" s="242"/>
      <c r="DM118" s="242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2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5"/>
      <c r="BM119" s="255"/>
      <c r="BN119" s="255"/>
      <c r="BO119" s="255"/>
      <c r="BP119" s="255"/>
      <c r="BQ119" s="25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5"/>
      <c r="CF119" s="255"/>
      <c r="CG119" s="255"/>
      <c r="CH119" s="255"/>
      <c r="CI119" s="255"/>
      <c r="CJ119" s="255"/>
      <c r="CK119" s="12"/>
      <c r="CL119" s="5"/>
      <c r="CM119" s="5"/>
      <c r="CN119" s="5"/>
      <c r="CO119" s="5"/>
      <c r="CP119" s="5"/>
      <c r="CQ119" s="5"/>
      <c r="CR119" s="5"/>
      <c r="CS119" s="242"/>
      <c r="CT119" s="12"/>
      <c r="CU119" s="17"/>
      <c r="CV119" s="242"/>
      <c r="CW119" s="12"/>
      <c r="CX119" s="12"/>
      <c r="CY119" s="12"/>
      <c r="CZ119" s="12"/>
      <c r="DA119" s="12"/>
      <c r="DB119" s="12"/>
      <c r="DC119" s="12"/>
      <c r="DD119" s="242"/>
      <c r="DE119" s="242"/>
      <c r="DF119" s="242"/>
      <c r="DG119" s="242"/>
      <c r="DH119" s="242"/>
      <c r="DI119" s="242"/>
      <c r="DJ119" s="242"/>
      <c r="DK119" s="242"/>
      <c r="DL119" s="242"/>
      <c r="DM119" s="242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2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5"/>
      <c r="BM120" s="255"/>
      <c r="BN120" s="255"/>
      <c r="BO120" s="255"/>
      <c r="BP120" s="255"/>
      <c r="BQ120" s="25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5"/>
      <c r="CF120" s="255"/>
      <c r="CG120" s="255"/>
      <c r="CH120" s="255"/>
      <c r="CI120" s="255"/>
      <c r="CJ120" s="255"/>
      <c r="CK120" s="12"/>
      <c r="CL120" s="5"/>
      <c r="CM120" s="5"/>
      <c r="CN120" s="5"/>
      <c r="CO120" s="5"/>
      <c r="CP120" s="5"/>
      <c r="CQ120" s="5"/>
      <c r="CR120" s="5"/>
      <c r="CS120" s="242"/>
      <c r="CT120" s="12"/>
      <c r="CU120" s="17"/>
      <c r="CV120" s="242"/>
      <c r="CW120" s="12"/>
      <c r="CX120" s="12"/>
      <c r="CY120" s="12"/>
      <c r="CZ120" s="12"/>
      <c r="DA120" s="12"/>
      <c r="DB120" s="12"/>
      <c r="DC120" s="12"/>
      <c r="DD120" s="242"/>
      <c r="DE120" s="242"/>
      <c r="DF120" s="242"/>
      <c r="DG120" s="242"/>
      <c r="DH120" s="242"/>
      <c r="DI120" s="242"/>
      <c r="DJ120" s="242"/>
      <c r="DK120" s="242"/>
      <c r="DL120" s="242"/>
      <c r="DM120" s="242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2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5"/>
      <c r="BM121" s="255"/>
      <c r="BN121" s="255"/>
      <c r="BO121" s="255"/>
      <c r="BP121" s="255"/>
      <c r="BQ121" s="25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5"/>
      <c r="CF121" s="255"/>
      <c r="CG121" s="255"/>
      <c r="CH121" s="255"/>
      <c r="CI121" s="255"/>
      <c r="CJ121" s="255"/>
      <c r="CK121" s="12"/>
      <c r="CL121" s="5"/>
      <c r="CM121" s="5"/>
      <c r="CN121" s="5"/>
      <c r="CO121" s="5"/>
      <c r="CP121" s="5"/>
      <c r="CQ121" s="5"/>
      <c r="CR121" s="5"/>
      <c r="CS121" s="242"/>
      <c r="CT121" s="12"/>
      <c r="CU121" s="17"/>
      <c r="CV121" s="242"/>
      <c r="CW121" s="12"/>
      <c r="CX121" s="12"/>
      <c r="CY121" s="12"/>
      <c r="CZ121" s="12"/>
      <c r="DA121" s="12"/>
      <c r="DB121" s="12"/>
      <c r="DC121" s="12"/>
      <c r="DD121" s="242"/>
      <c r="DE121" s="242"/>
      <c r="DF121" s="242"/>
      <c r="DG121" s="242"/>
      <c r="DH121" s="242"/>
      <c r="DI121" s="242"/>
      <c r="DJ121" s="242"/>
      <c r="DK121" s="242"/>
      <c r="DL121" s="242"/>
      <c r="DM121" s="242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2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5"/>
      <c r="BM122" s="255"/>
      <c r="BN122" s="255"/>
      <c r="BO122" s="255"/>
      <c r="BP122" s="255"/>
      <c r="BQ122" s="25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5"/>
      <c r="CF122" s="255"/>
      <c r="CG122" s="255"/>
      <c r="CH122" s="255"/>
      <c r="CI122" s="255"/>
      <c r="CJ122" s="255"/>
      <c r="CK122" s="12"/>
      <c r="CL122" s="5"/>
      <c r="CM122" s="5"/>
      <c r="CN122" s="5"/>
      <c r="CO122" s="5"/>
      <c r="CP122" s="5"/>
      <c r="CQ122" s="5"/>
      <c r="CR122" s="5"/>
      <c r="CS122" s="242"/>
      <c r="CT122" s="12"/>
      <c r="CU122" s="17"/>
      <c r="CV122" s="242"/>
      <c r="CW122" s="12"/>
      <c r="CX122" s="12"/>
      <c r="CY122" s="12"/>
      <c r="CZ122" s="12"/>
      <c r="DA122" s="12"/>
      <c r="DB122" s="12"/>
      <c r="DC122" s="12"/>
      <c r="DD122" s="242"/>
      <c r="DE122" s="242"/>
      <c r="DF122" s="242"/>
      <c r="DG122" s="242"/>
      <c r="DH122" s="242"/>
      <c r="DI122" s="242"/>
      <c r="DJ122" s="242"/>
      <c r="DK122" s="242"/>
      <c r="DL122" s="242"/>
      <c r="DM122" s="242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2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5"/>
      <c r="BM123" s="255"/>
      <c r="BN123" s="255"/>
      <c r="BO123" s="255"/>
      <c r="BP123" s="255"/>
      <c r="BQ123" s="25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5"/>
      <c r="CF123" s="255"/>
      <c r="CG123" s="255"/>
      <c r="CH123" s="255"/>
      <c r="CI123" s="255"/>
      <c r="CJ123" s="255"/>
      <c r="CK123" s="12"/>
      <c r="CL123" s="5"/>
      <c r="CM123" s="5"/>
      <c r="CN123" s="5"/>
      <c r="CO123" s="5"/>
      <c r="CP123" s="5"/>
      <c r="CQ123" s="5"/>
      <c r="CR123" s="5"/>
      <c r="CS123" s="242"/>
      <c r="CT123" s="12"/>
      <c r="CU123" s="17"/>
      <c r="CV123" s="242"/>
      <c r="CW123" s="12"/>
      <c r="CX123" s="12"/>
      <c r="CY123" s="12"/>
      <c r="CZ123" s="12"/>
      <c r="DA123" s="12"/>
      <c r="DB123" s="12"/>
      <c r="DC123" s="12"/>
      <c r="DD123" s="242"/>
      <c r="DE123" s="242"/>
      <c r="DF123" s="242"/>
      <c r="DG123" s="242"/>
      <c r="DH123" s="242"/>
      <c r="DI123" s="242"/>
      <c r="DJ123" s="242"/>
      <c r="DK123" s="242"/>
      <c r="DL123" s="242"/>
      <c r="DM123" s="242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2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5"/>
      <c r="BM124" s="255"/>
      <c r="BN124" s="255"/>
      <c r="BO124" s="255"/>
      <c r="BP124" s="255"/>
      <c r="BQ124" s="25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5"/>
      <c r="CF124" s="255"/>
      <c r="CG124" s="255"/>
      <c r="CH124" s="255"/>
      <c r="CI124" s="255"/>
      <c r="CJ124" s="255"/>
      <c r="CK124" s="12"/>
      <c r="CL124" s="5"/>
      <c r="CM124" s="5"/>
      <c r="CN124" s="5"/>
      <c r="CO124" s="5"/>
      <c r="CP124" s="5"/>
      <c r="CQ124" s="5"/>
      <c r="CR124" s="5"/>
      <c r="CS124" s="242"/>
      <c r="CT124" s="12"/>
      <c r="CU124" s="17"/>
      <c r="CV124" s="242"/>
      <c r="CW124" s="12"/>
      <c r="CX124" s="12"/>
      <c r="CY124" s="12"/>
      <c r="CZ124" s="12"/>
      <c r="DA124" s="12"/>
      <c r="DB124" s="12"/>
      <c r="DC124" s="12"/>
      <c r="DD124" s="242"/>
      <c r="DE124" s="242"/>
      <c r="DF124" s="242"/>
      <c r="DG124" s="242"/>
      <c r="DH124" s="242"/>
      <c r="DI124" s="242"/>
      <c r="DJ124" s="242"/>
      <c r="DK124" s="242"/>
      <c r="DL124" s="242"/>
      <c r="DM124" s="242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2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5"/>
      <c r="BM125" s="255"/>
      <c r="BN125" s="255"/>
      <c r="BO125" s="255"/>
      <c r="BP125" s="255"/>
      <c r="BQ125" s="25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5"/>
      <c r="CF125" s="255"/>
      <c r="CG125" s="255"/>
      <c r="CH125" s="255"/>
      <c r="CI125" s="255"/>
      <c r="CJ125" s="255"/>
      <c r="CK125" s="12"/>
      <c r="CL125" s="5"/>
      <c r="CM125" s="5"/>
      <c r="CN125" s="5"/>
      <c r="CO125" s="5"/>
      <c r="CP125" s="5"/>
      <c r="CQ125" s="5"/>
      <c r="CR125" s="5"/>
      <c r="CS125" s="242"/>
      <c r="CT125" s="12"/>
      <c r="CU125" s="17"/>
      <c r="CV125" s="242"/>
      <c r="CW125" s="12"/>
      <c r="CX125" s="12"/>
      <c r="CY125" s="12"/>
      <c r="CZ125" s="12"/>
      <c r="DA125" s="12"/>
      <c r="DB125" s="12"/>
      <c r="DC125" s="12"/>
      <c r="DD125" s="242"/>
      <c r="DE125" s="242"/>
      <c r="DF125" s="242"/>
      <c r="DG125" s="242"/>
      <c r="DH125" s="242"/>
      <c r="DI125" s="242"/>
      <c r="DJ125" s="242"/>
      <c r="DK125" s="242"/>
      <c r="DL125" s="242"/>
      <c r="DM125" s="242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2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5"/>
      <c r="BM126" s="255"/>
      <c r="BN126" s="255"/>
      <c r="BO126" s="255"/>
      <c r="BP126" s="255"/>
      <c r="BQ126" s="25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5"/>
      <c r="CF126" s="255"/>
      <c r="CG126" s="255"/>
      <c r="CH126" s="255"/>
      <c r="CI126" s="255"/>
      <c r="CJ126" s="255"/>
      <c r="CK126" s="12"/>
      <c r="CL126" s="5"/>
      <c r="CM126" s="5"/>
      <c r="CN126" s="5"/>
      <c r="CO126" s="5"/>
      <c r="CP126" s="5"/>
      <c r="CQ126" s="5"/>
      <c r="CR126" s="5"/>
      <c r="CS126" s="242"/>
      <c r="CT126" s="12"/>
      <c r="CU126" s="17"/>
      <c r="CV126" s="242"/>
      <c r="CW126" s="12"/>
      <c r="CX126" s="12"/>
      <c r="CY126" s="12"/>
      <c r="CZ126" s="12"/>
      <c r="DA126" s="12"/>
      <c r="DB126" s="12"/>
      <c r="DC126" s="12"/>
      <c r="DD126" s="242"/>
      <c r="DE126" s="242"/>
      <c r="DF126" s="242"/>
      <c r="DG126" s="242"/>
      <c r="DH126" s="242"/>
      <c r="DI126" s="242"/>
      <c r="DJ126" s="242"/>
      <c r="DK126" s="242"/>
      <c r="DL126" s="242"/>
      <c r="DM126" s="242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2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5"/>
      <c r="BM127" s="255"/>
      <c r="BN127" s="255"/>
      <c r="BO127" s="255"/>
      <c r="BP127" s="255"/>
      <c r="BQ127" s="25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5"/>
      <c r="CF127" s="255"/>
      <c r="CG127" s="255"/>
      <c r="CH127" s="255"/>
      <c r="CI127" s="255"/>
      <c r="CJ127" s="255"/>
      <c r="CK127" s="12"/>
      <c r="CL127" s="5"/>
      <c r="CM127" s="5"/>
      <c r="CN127" s="5"/>
      <c r="CO127" s="5"/>
      <c r="CP127" s="5"/>
      <c r="CQ127" s="5"/>
      <c r="CR127" s="5"/>
      <c r="CS127" s="242"/>
      <c r="CT127" s="12"/>
      <c r="CU127" s="17"/>
      <c r="CV127" s="242"/>
      <c r="CW127" s="12"/>
      <c r="CX127" s="12"/>
      <c r="CY127" s="12"/>
      <c r="CZ127" s="12"/>
      <c r="DA127" s="12"/>
      <c r="DB127" s="12"/>
      <c r="DC127" s="12"/>
      <c r="DD127" s="242"/>
      <c r="DE127" s="242"/>
      <c r="DF127" s="242"/>
      <c r="DG127" s="242"/>
      <c r="DH127" s="242"/>
      <c r="DI127" s="242"/>
      <c r="DJ127" s="242"/>
      <c r="DK127" s="242"/>
      <c r="DL127" s="242"/>
      <c r="DM127" s="242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2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5"/>
      <c r="BM128" s="255"/>
      <c r="BN128" s="255"/>
      <c r="BO128" s="255"/>
      <c r="BP128" s="255"/>
      <c r="BQ128" s="25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5"/>
      <c r="CF128" s="255"/>
      <c r="CG128" s="255"/>
      <c r="CH128" s="255"/>
      <c r="CI128" s="255"/>
      <c r="CJ128" s="255"/>
      <c r="CK128" s="12"/>
      <c r="CL128" s="5"/>
      <c r="CM128" s="5"/>
      <c r="CN128" s="5"/>
      <c r="CO128" s="5"/>
      <c r="CP128" s="5"/>
      <c r="CQ128" s="5"/>
      <c r="CR128" s="5"/>
      <c r="CS128" s="242"/>
      <c r="CT128" s="12"/>
      <c r="CU128" s="17"/>
      <c r="CV128" s="242"/>
      <c r="CW128" s="12"/>
      <c r="CX128" s="12"/>
      <c r="CY128" s="12"/>
      <c r="CZ128" s="12"/>
      <c r="DA128" s="12"/>
      <c r="DB128" s="12"/>
      <c r="DC128" s="12"/>
      <c r="DD128" s="242"/>
      <c r="DE128" s="242"/>
      <c r="DF128" s="242"/>
      <c r="DG128" s="242"/>
      <c r="DH128" s="242"/>
      <c r="DI128" s="242"/>
      <c r="DJ128" s="242"/>
      <c r="DK128" s="242"/>
      <c r="DL128" s="242"/>
      <c r="DM128" s="242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2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5"/>
      <c r="BM129" s="255"/>
      <c r="BN129" s="255"/>
      <c r="BO129" s="255"/>
      <c r="BP129" s="255"/>
      <c r="BQ129" s="25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5"/>
      <c r="CF129" s="255"/>
      <c r="CG129" s="255"/>
      <c r="CH129" s="255"/>
      <c r="CI129" s="255"/>
      <c r="CJ129" s="255"/>
      <c r="CK129" s="12"/>
      <c r="CL129" s="5"/>
      <c r="CM129" s="5"/>
      <c r="CN129" s="5"/>
      <c r="CO129" s="5"/>
      <c r="CP129" s="5"/>
      <c r="CQ129" s="5"/>
      <c r="CR129" s="5"/>
      <c r="CS129" s="242"/>
      <c r="CT129" s="12"/>
      <c r="CU129" s="17"/>
      <c r="CV129" s="242"/>
      <c r="CW129" s="12"/>
      <c r="CX129" s="12"/>
      <c r="CY129" s="12"/>
      <c r="CZ129" s="12"/>
      <c r="DA129" s="12"/>
      <c r="DB129" s="12"/>
      <c r="DC129" s="12"/>
      <c r="DD129" s="242"/>
      <c r="DE129" s="242"/>
      <c r="DF129" s="242"/>
      <c r="DG129" s="242"/>
      <c r="DH129" s="242"/>
      <c r="DI129" s="242"/>
      <c r="DJ129" s="242"/>
      <c r="DK129" s="242"/>
      <c r="DL129" s="242"/>
      <c r="DM129" s="242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2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5"/>
      <c r="BM130" s="255"/>
      <c r="BN130" s="255"/>
      <c r="BO130" s="255"/>
      <c r="BP130" s="255"/>
      <c r="BQ130" s="25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5"/>
      <c r="CF130" s="255"/>
      <c r="CG130" s="255"/>
      <c r="CH130" s="255"/>
      <c r="CI130" s="255"/>
      <c r="CJ130" s="255"/>
      <c r="CK130" s="12"/>
      <c r="CL130" s="5"/>
      <c r="CM130" s="5"/>
      <c r="CN130" s="5"/>
      <c r="CO130" s="5"/>
      <c r="CP130" s="5"/>
      <c r="CQ130" s="5"/>
      <c r="CR130" s="5"/>
      <c r="CS130" s="242"/>
      <c r="CT130" s="12"/>
      <c r="CU130" s="17"/>
      <c r="CV130" s="242"/>
      <c r="CW130" s="12"/>
      <c r="CX130" s="12"/>
      <c r="CY130" s="12"/>
      <c r="CZ130" s="12"/>
      <c r="DA130" s="12"/>
      <c r="DB130" s="12"/>
      <c r="DC130" s="12"/>
      <c r="DD130" s="242"/>
      <c r="DE130" s="242"/>
      <c r="DF130" s="242"/>
      <c r="DG130" s="242"/>
      <c r="DH130" s="242"/>
      <c r="DI130" s="242"/>
      <c r="DJ130" s="242"/>
      <c r="DK130" s="242"/>
      <c r="DL130" s="242"/>
      <c r="DM130" s="242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2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5"/>
      <c r="BM131" s="255"/>
      <c r="BN131" s="255"/>
      <c r="BO131" s="255"/>
      <c r="BP131" s="255"/>
      <c r="BQ131" s="25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5"/>
      <c r="CF131" s="255"/>
      <c r="CG131" s="255"/>
      <c r="CH131" s="255"/>
      <c r="CI131" s="255"/>
      <c r="CJ131" s="255"/>
      <c r="CK131" s="12"/>
      <c r="CL131" s="5"/>
      <c r="CM131" s="5"/>
      <c r="CN131" s="5"/>
      <c r="CO131" s="5"/>
      <c r="CP131" s="5"/>
      <c r="CQ131" s="5"/>
      <c r="CR131" s="5"/>
      <c r="CS131" s="242"/>
      <c r="CT131" s="12"/>
      <c r="CU131" s="17"/>
      <c r="CV131" s="242"/>
      <c r="CW131" s="12"/>
      <c r="CX131" s="12"/>
      <c r="CY131" s="12"/>
      <c r="CZ131" s="12"/>
      <c r="DA131" s="12"/>
      <c r="DB131" s="12"/>
      <c r="DC131" s="12"/>
      <c r="DD131" s="242"/>
      <c r="DE131" s="242"/>
      <c r="DF131" s="242"/>
      <c r="DG131" s="242"/>
      <c r="DH131" s="242"/>
      <c r="DI131" s="242"/>
      <c r="DJ131" s="242"/>
      <c r="DK131" s="242"/>
      <c r="DL131" s="242"/>
      <c r="DM131" s="242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2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5"/>
      <c r="BM132" s="255"/>
      <c r="BN132" s="255"/>
      <c r="BO132" s="255"/>
      <c r="BP132" s="255"/>
      <c r="BQ132" s="25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5"/>
      <c r="CF132" s="255"/>
      <c r="CG132" s="255"/>
      <c r="CH132" s="255"/>
      <c r="CI132" s="255"/>
      <c r="CJ132" s="255"/>
      <c r="CK132" s="12"/>
      <c r="CL132" s="5"/>
      <c r="CM132" s="5"/>
      <c r="CN132" s="5"/>
      <c r="CO132" s="5"/>
      <c r="CP132" s="5"/>
      <c r="CQ132" s="5"/>
      <c r="CR132" s="5"/>
      <c r="CS132" s="242"/>
      <c r="CT132" s="12"/>
      <c r="CU132" s="17"/>
      <c r="CV132" s="242"/>
      <c r="CW132" s="12"/>
      <c r="CX132" s="12"/>
      <c r="CY132" s="12"/>
      <c r="CZ132" s="12"/>
      <c r="DA132" s="12"/>
      <c r="DB132" s="12"/>
      <c r="DC132" s="12"/>
      <c r="DD132" s="242"/>
      <c r="DE132" s="242"/>
      <c r="DF132" s="242"/>
      <c r="DG132" s="242"/>
      <c r="DH132" s="242"/>
      <c r="DI132" s="242"/>
      <c r="DJ132" s="242"/>
      <c r="DK132" s="242"/>
      <c r="DL132" s="242"/>
      <c r="DM132" s="242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2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5"/>
      <c r="BM133" s="255"/>
      <c r="BN133" s="255"/>
      <c r="BO133" s="255"/>
      <c r="BP133" s="255"/>
      <c r="BQ133" s="25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5"/>
      <c r="CF133" s="255"/>
      <c r="CG133" s="255"/>
      <c r="CH133" s="255"/>
      <c r="CI133" s="255"/>
      <c r="CJ133" s="255"/>
      <c r="CK133" s="12"/>
      <c r="CL133" s="5"/>
      <c r="CM133" s="5"/>
      <c r="CN133" s="5"/>
      <c r="CO133" s="5"/>
      <c r="CP133" s="5"/>
      <c r="CQ133" s="5"/>
      <c r="CR133" s="5"/>
      <c r="CS133" s="242"/>
      <c r="CT133" s="12"/>
      <c r="CU133" s="17"/>
      <c r="CV133" s="242"/>
      <c r="CW133" s="12"/>
      <c r="CX133" s="12"/>
      <c r="CY133" s="12"/>
      <c r="CZ133" s="12"/>
      <c r="DA133" s="12"/>
      <c r="DB133" s="12"/>
      <c r="DC133" s="12"/>
      <c r="DD133" s="242"/>
      <c r="DE133" s="242"/>
      <c r="DF133" s="242"/>
      <c r="DG133" s="242"/>
      <c r="DH133" s="242"/>
      <c r="DI133" s="242"/>
      <c r="DJ133" s="242"/>
      <c r="DK133" s="242"/>
      <c r="DL133" s="242"/>
      <c r="DM133" s="242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61"/>
      <c r="S134" s="661"/>
      <c r="T134" s="661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65" t="s">
        <v>68</v>
      </c>
      <c r="CF134" s="865"/>
      <c r="CG134" s="865"/>
      <c r="CH134" s="865"/>
      <c r="CI134" s="865"/>
      <c r="CJ134" s="86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789" t="s">
        <v>85</v>
      </c>
      <c r="B135" s="789"/>
      <c r="C135" s="789"/>
      <c r="D135" s="789"/>
      <c r="E135" s="789"/>
      <c r="F135" s="789"/>
      <c r="G135" s="789"/>
      <c r="H135" s="789"/>
      <c r="I135" s="789"/>
      <c r="J135" s="789"/>
      <c r="K135" s="789"/>
      <c r="L135" s="789"/>
      <c r="M135" s="789"/>
      <c r="N135" s="789"/>
      <c r="O135" s="789"/>
      <c r="P135" s="789"/>
      <c r="Q135" s="789"/>
      <c r="R135" s="789"/>
      <c r="S135" s="789"/>
      <c r="T135" s="789"/>
      <c r="U135" s="789"/>
      <c r="V135" s="789"/>
      <c r="W135" s="789"/>
      <c r="X135" s="789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55" t="s">
        <v>250</v>
      </c>
      <c r="FQ135" s="655"/>
      <c r="FR135" s="655"/>
      <c r="FS135" s="655"/>
      <c r="FT135" s="655"/>
      <c r="FU135" s="655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89"/>
      <c r="B136" s="789"/>
      <c r="C136" s="789"/>
      <c r="D136" s="789"/>
      <c r="E136" s="789"/>
      <c r="F136" s="789"/>
      <c r="G136" s="789"/>
      <c r="H136" s="789"/>
      <c r="I136" s="789"/>
      <c r="J136" s="789"/>
      <c r="K136" s="789"/>
      <c r="L136" s="789"/>
      <c r="M136" s="789"/>
      <c r="N136" s="789"/>
      <c r="O136" s="789"/>
      <c r="P136" s="789"/>
      <c r="Q136" s="789"/>
      <c r="R136" s="789"/>
      <c r="S136" s="789"/>
      <c r="T136" s="789"/>
      <c r="U136" s="789"/>
      <c r="V136" s="789"/>
      <c r="W136" s="789"/>
      <c r="X136" s="789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55" t="s">
        <v>251</v>
      </c>
      <c r="FQ136" s="655"/>
      <c r="FR136" s="655"/>
      <c r="FS136" s="655"/>
      <c r="FT136" s="655"/>
      <c r="FU136" s="655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89"/>
      <c r="B137" s="789"/>
      <c r="C137" s="789"/>
      <c r="D137" s="789"/>
      <c r="E137" s="789"/>
      <c r="F137" s="789"/>
      <c r="G137" s="789"/>
      <c r="H137" s="789"/>
      <c r="I137" s="789"/>
      <c r="J137" s="789"/>
      <c r="K137" s="789"/>
      <c r="L137" s="789"/>
      <c r="M137" s="789"/>
      <c r="N137" s="789"/>
      <c r="O137" s="789"/>
      <c r="P137" s="789"/>
      <c r="Q137" s="789"/>
      <c r="R137" s="789"/>
      <c r="S137" s="789"/>
      <c r="T137" s="789"/>
      <c r="U137" s="789"/>
      <c r="V137" s="789"/>
      <c r="W137" s="789"/>
      <c r="X137" s="789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55" t="s">
        <v>252</v>
      </c>
      <c r="FQ137" s="655"/>
      <c r="FR137" s="655"/>
      <c r="FS137" s="655"/>
      <c r="FT137" s="655"/>
      <c r="FU137" s="655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869"/>
      <c r="D138" s="869"/>
      <c r="E138" s="869"/>
      <c r="F138" s="869"/>
      <c r="G138" s="869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55" t="s">
        <v>252</v>
      </c>
      <c r="FQ138" s="655"/>
      <c r="FR138" s="655"/>
      <c r="FS138" s="655"/>
      <c r="FT138" s="655"/>
      <c r="FU138" s="655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771" t="str">
        <f t="shared" ref="C139:C170" si="3">C7</f>
        <v>DESCRIPCION</v>
      </c>
      <c r="D139" s="771"/>
      <c r="E139" s="771"/>
      <c r="F139" s="771"/>
      <c r="G139" s="771"/>
      <c r="H139" s="784" t="s">
        <v>279</v>
      </c>
      <c r="I139" s="784"/>
      <c r="J139" s="784"/>
      <c r="K139" s="784"/>
      <c r="L139" s="787" t="s">
        <v>280</v>
      </c>
      <c r="M139" s="723"/>
      <c r="N139" s="723"/>
      <c r="O139" s="724"/>
      <c r="P139" s="787" t="s">
        <v>281</v>
      </c>
      <c r="Q139" s="723"/>
      <c r="R139" s="723"/>
      <c r="S139" s="724"/>
      <c r="T139" s="787" t="s">
        <v>282</v>
      </c>
      <c r="U139" s="723"/>
      <c r="V139" s="723"/>
      <c r="W139" s="724"/>
      <c r="X139" s="848" t="s">
        <v>72</v>
      </c>
      <c r="Y139" s="849"/>
      <c r="Z139" s="849"/>
      <c r="AA139" s="849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618" t="str">
        <f t="shared" si="3"/>
        <v>BUSH HG 1 1/2" X 1"</v>
      </c>
      <c r="D140" s="618"/>
      <c r="E140" s="618"/>
      <c r="F140" s="618"/>
      <c r="G140" s="618"/>
      <c r="H140" s="776">
        <f t="shared" ref="H140:H171" si="4">L8</f>
        <v>0</v>
      </c>
      <c r="I140" s="776"/>
      <c r="J140" s="778">
        <f t="shared" ref="J140:J171" si="5">M8</f>
        <v>0</v>
      </c>
      <c r="K140" s="778"/>
      <c r="L140" s="776">
        <f t="shared" ref="L140:L171" si="6">BI8+CB8+CT8+DN8</f>
        <v>0</v>
      </c>
      <c r="M140" s="776"/>
      <c r="N140" s="714">
        <f t="shared" ref="N140:N171" si="7">BJ8+CC8+CU8+DO8</f>
        <v>0</v>
      </c>
      <c r="O140" s="715"/>
      <c r="P140" s="776">
        <f t="shared" ref="P140:P171" si="8">EH8+FM8</f>
        <v>0</v>
      </c>
      <c r="Q140" s="776"/>
      <c r="R140" s="714">
        <f t="shared" ref="R140:R171" si="9">EI8+FN8</f>
        <v>0</v>
      </c>
      <c r="S140" s="715"/>
      <c r="T140" s="776">
        <f t="shared" ref="T140:T171" si="10">GJ8+HE8+HP8+IA8</f>
        <v>0</v>
      </c>
      <c r="U140" s="776"/>
      <c r="V140" s="778">
        <f t="shared" ref="V140:V171" si="11">GK8+HF8+HQ8+IB8</f>
        <v>0</v>
      </c>
      <c r="W140" s="778"/>
      <c r="X140" s="847">
        <f>H140+L140+P140+T140</f>
        <v>0</v>
      </c>
      <c r="Y140" s="768"/>
      <c r="Z140" s="769">
        <f>J140+N140+R140+V140</f>
        <v>0</v>
      </c>
      <c r="AA140" s="769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618" t="str">
        <f t="shared" si="3"/>
        <v>BUSH HG 1" X 1/2"</v>
      </c>
      <c r="D141" s="618"/>
      <c r="E141" s="618"/>
      <c r="F141" s="618"/>
      <c r="G141" s="618"/>
      <c r="H141" s="776">
        <f t="shared" si="4"/>
        <v>0</v>
      </c>
      <c r="I141" s="776"/>
      <c r="J141" s="778">
        <f t="shared" si="5"/>
        <v>0</v>
      </c>
      <c r="K141" s="778"/>
      <c r="L141" s="776">
        <f t="shared" si="6"/>
        <v>0</v>
      </c>
      <c r="M141" s="776"/>
      <c r="N141" s="714">
        <f t="shared" si="7"/>
        <v>0</v>
      </c>
      <c r="O141" s="715"/>
      <c r="P141" s="776">
        <f t="shared" si="8"/>
        <v>0</v>
      </c>
      <c r="Q141" s="776"/>
      <c r="R141" s="714">
        <f t="shared" si="9"/>
        <v>0</v>
      </c>
      <c r="S141" s="715"/>
      <c r="T141" s="776">
        <f t="shared" si="10"/>
        <v>0</v>
      </c>
      <c r="U141" s="776"/>
      <c r="V141" s="778">
        <f t="shared" si="11"/>
        <v>0</v>
      </c>
      <c r="W141" s="778"/>
      <c r="X141" s="847">
        <f t="shared" ref="X141:X201" si="12">H141+L141+P141+T141</f>
        <v>0</v>
      </c>
      <c r="Y141" s="768"/>
      <c r="Z141" s="769">
        <f t="shared" ref="Z141:Z201" si="13">J141+N141+R141+V141</f>
        <v>0</v>
      </c>
      <c r="AA141" s="769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618" t="str">
        <f t="shared" si="3"/>
        <v>ANILLO HG 3</v>
      </c>
      <c r="D142" s="618"/>
      <c r="E142" s="618"/>
      <c r="F142" s="618"/>
      <c r="G142" s="618"/>
      <c r="H142" s="776">
        <f t="shared" si="4"/>
        <v>0</v>
      </c>
      <c r="I142" s="776"/>
      <c r="J142" s="778">
        <f t="shared" si="5"/>
        <v>0</v>
      </c>
      <c r="K142" s="778"/>
      <c r="L142" s="776">
        <f t="shared" si="6"/>
        <v>0</v>
      </c>
      <c r="M142" s="776"/>
      <c r="N142" s="714">
        <f t="shared" si="7"/>
        <v>0</v>
      </c>
      <c r="O142" s="715"/>
      <c r="P142" s="776">
        <f t="shared" si="8"/>
        <v>0</v>
      </c>
      <c r="Q142" s="776"/>
      <c r="R142" s="714">
        <f t="shared" si="9"/>
        <v>0</v>
      </c>
      <c r="S142" s="715"/>
      <c r="T142" s="776">
        <f t="shared" si="10"/>
        <v>0</v>
      </c>
      <c r="U142" s="776"/>
      <c r="V142" s="778">
        <f t="shared" si="11"/>
        <v>0</v>
      </c>
      <c r="W142" s="778"/>
      <c r="X142" s="847">
        <f t="shared" si="12"/>
        <v>0</v>
      </c>
      <c r="Y142" s="768"/>
      <c r="Z142" s="769">
        <f t="shared" si="13"/>
        <v>0</v>
      </c>
      <c r="AA142" s="769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618" t="str">
        <f t="shared" si="3"/>
        <v>ANILLO HG 4</v>
      </c>
      <c r="D143" s="618"/>
      <c r="E143" s="618"/>
      <c r="F143" s="618"/>
      <c r="G143" s="618"/>
      <c r="H143" s="776">
        <f t="shared" si="4"/>
        <v>0</v>
      </c>
      <c r="I143" s="776"/>
      <c r="J143" s="778">
        <f t="shared" si="5"/>
        <v>0</v>
      </c>
      <c r="K143" s="778"/>
      <c r="L143" s="776">
        <f t="shared" si="6"/>
        <v>0</v>
      </c>
      <c r="M143" s="776"/>
      <c r="N143" s="714">
        <f t="shared" si="7"/>
        <v>0</v>
      </c>
      <c r="O143" s="715"/>
      <c r="P143" s="776">
        <f t="shared" si="8"/>
        <v>0</v>
      </c>
      <c r="Q143" s="776"/>
      <c r="R143" s="714">
        <f t="shared" si="9"/>
        <v>0</v>
      </c>
      <c r="S143" s="715"/>
      <c r="T143" s="776">
        <f t="shared" si="10"/>
        <v>0</v>
      </c>
      <c r="U143" s="776"/>
      <c r="V143" s="778">
        <f t="shared" si="11"/>
        <v>0</v>
      </c>
      <c r="W143" s="778"/>
      <c r="X143" s="847">
        <f t="shared" si="12"/>
        <v>0</v>
      </c>
      <c r="Y143" s="768"/>
      <c r="Z143" s="769">
        <f t="shared" si="13"/>
        <v>0</v>
      </c>
      <c r="AA143" s="769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618" t="str">
        <f t="shared" si="3"/>
        <v>TAPON HG 1</v>
      </c>
      <c r="D144" s="618"/>
      <c r="E144" s="618"/>
      <c r="F144" s="618"/>
      <c r="G144" s="618"/>
      <c r="H144" s="776">
        <f t="shared" si="4"/>
        <v>0</v>
      </c>
      <c r="I144" s="776"/>
      <c r="J144" s="778">
        <f t="shared" si="5"/>
        <v>0</v>
      </c>
      <c r="K144" s="778"/>
      <c r="L144" s="776">
        <f t="shared" si="6"/>
        <v>0</v>
      </c>
      <c r="M144" s="776"/>
      <c r="N144" s="714">
        <f t="shared" si="7"/>
        <v>0</v>
      </c>
      <c r="O144" s="715"/>
      <c r="P144" s="776">
        <f t="shared" si="8"/>
        <v>0</v>
      </c>
      <c r="Q144" s="776"/>
      <c r="R144" s="714">
        <f t="shared" si="9"/>
        <v>0</v>
      </c>
      <c r="S144" s="715"/>
      <c r="T144" s="776">
        <f t="shared" si="10"/>
        <v>0</v>
      </c>
      <c r="U144" s="776"/>
      <c r="V144" s="778">
        <f t="shared" si="11"/>
        <v>0</v>
      </c>
      <c r="W144" s="778"/>
      <c r="X144" s="847">
        <f t="shared" si="12"/>
        <v>0</v>
      </c>
      <c r="Y144" s="768"/>
      <c r="Z144" s="769">
        <f t="shared" si="13"/>
        <v>0</v>
      </c>
      <c r="AA144" s="769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618" t="str">
        <f t="shared" si="3"/>
        <v>TEE HG 1 1/2</v>
      </c>
      <c r="D145" s="618"/>
      <c r="E145" s="618"/>
      <c r="F145" s="618"/>
      <c r="G145" s="618"/>
      <c r="H145" s="776">
        <f t="shared" si="4"/>
        <v>0</v>
      </c>
      <c r="I145" s="776"/>
      <c r="J145" s="778">
        <f t="shared" si="5"/>
        <v>0</v>
      </c>
      <c r="K145" s="778"/>
      <c r="L145" s="776">
        <f t="shared" si="6"/>
        <v>0</v>
      </c>
      <c r="M145" s="776"/>
      <c r="N145" s="714">
        <f t="shared" si="7"/>
        <v>0</v>
      </c>
      <c r="O145" s="715"/>
      <c r="P145" s="776">
        <f t="shared" si="8"/>
        <v>0</v>
      </c>
      <c r="Q145" s="776"/>
      <c r="R145" s="714">
        <f t="shared" si="9"/>
        <v>0</v>
      </c>
      <c r="S145" s="715"/>
      <c r="T145" s="776">
        <f t="shared" si="10"/>
        <v>0</v>
      </c>
      <c r="U145" s="776"/>
      <c r="V145" s="778">
        <f t="shared" si="11"/>
        <v>0</v>
      </c>
      <c r="W145" s="778"/>
      <c r="X145" s="847">
        <f t="shared" si="12"/>
        <v>0</v>
      </c>
      <c r="Y145" s="768"/>
      <c r="Z145" s="769">
        <f t="shared" si="13"/>
        <v>0</v>
      </c>
      <c r="AA145" s="769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618" t="str">
        <f t="shared" si="3"/>
        <v>CHECK PVC 1/2</v>
      </c>
      <c r="D146" s="618"/>
      <c r="E146" s="618"/>
      <c r="F146" s="618"/>
      <c r="G146" s="618"/>
      <c r="H146" s="776">
        <f t="shared" si="4"/>
        <v>0</v>
      </c>
      <c r="I146" s="776"/>
      <c r="J146" s="778">
        <f t="shared" si="5"/>
        <v>0</v>
      </c>
      <c r="K146" s="778"/>
      <c r="L146" s="776">
        <f t="shared" si="6"/>
        <v>0</v>
      </c>
      <c r="M146" s="776"/>
      <c r="N146" s="714">
        <f t="shared" si="7"/>
        <v>0</v>
      </c>
      <c r="O146" s="715"/>
      <c r="P146" s="776">
        <f t="shared" si="8"/>
        <v>0</v>
      </c>
      <c r="Q146" s="776"/>
      <c r="R146" s="714">
        <f t="shared" si="9"/>
        <v>0</v>
      </c>
      <c r="S146" s="715"/>
      <c r="T146" s="776">
        <f t="shared" si="10"/>
        <v>0</v>
      </c>
      <c r="U146" s="776"/>
      <c r="V146" s="778">
        <f t="shared" si="11"/>
        <v>0</v>
      </c>
      <c r="W146" s="778"/>
      <c r="X146" s="847">
        <f t="shared" si="12"/>
        <v>0</v>
      </c>
      <c r="Y146" s="768"/>
      <c r="Z146" s="769">
        <f t="shared" si="13"/>
        <v>0</v>
      </c>
      <c r="AA146" s="769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618" t="str">
        <f t="shared" si="3"/>
        <v>CHECK PVC 3/4</v>
      </c>
      <c r="D147" s="618"/>
      <c r="E147" s="618"/>
      <c r="F147" s="618"/>
      <c r="G147" s="618"/>
      <c r="H147" s="776">
        <f t="shared" si="4"/>
        <v>0</v>
      </c>
      <c r="I147" s="776"/>
      <c r="J147" s="778">
        <f t="shared" si="5"/>
        <v>0</v>
      </c>
      <c r="K147" s="778"/>
      <c r="L147" s="776">
        <f t="shared" si="6"/>
        <v>0</v>
      </c>
      <c r="M147" s="776"/>
      <c r="N147" s="714">
        <f t="shared" si="7"/>
        <v>0</v>
      </c>
      <c r="O147" s="715"/>
      <c r="P147" s="776">
        <f t="shared" si="8"/>
        <v>0</v>
      </c>
      <c r="Q147" s="776"/>
      <c r="R147" s="714">
        <f t="shared" si="9"/>
        <v>0</v>
      </c>
      <c r="S147" s="715"/>
      <c r="T147" s="776">
        <f t="shared" si="10"/>
        <v>0</v>
      </c>
      <c r="U147" s="776"/>
      <c r="V147" s="778">
        <f t="shared" si="11"/>
        <v>0</v>
      </c>
      <c r="W147" s="778"/>
      <c r="X147" s="847">
        <f t="shared" si="12"/>
        <v>0</v>
      </c>
      <c r="Y147" s="768"/>
      <c r="Z147" s="769">
        <f t="shared" si="13"/>
        <v>0</v>
      </c>
      <c r="AA147" s="769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618" t="str">
        <f t="shared" si="3"/>
        <v>CHECK PVC 1</v>
      </c>
      <c r="D148" s="618"/>
      <c r="E148" s="618"/>
      <c r="F148" s="618"/>
      <c r="G148" s="618"/>
      <c r="H148" s="776">
        <f t="shared" si="4"/>
        <v>0</v>
      </c>
      <c r="I148" s="776"/>
      <c r="J148" s="778">
        <f t="shared" si="5"/>
        <v>0</v>
      </c>
      <c r="K148" s="778"/>
      <c r="L148" s="776">
        <f t="shared" si="6"/>
        <v>0</v>
      </c>
      <c r="M148" s="776"/>
      <c r="N148" s="714">
        <f t="shared" si="7"/>
        <v>0</v>
      </c>
      <c r="O148" s="715"/>
      <c r="P148" s="776">
        <f t="shared" si="8"/>
        <v>0</v>
      </c>
      <c r="Q148" s="776"/>
      <c r="R148" s="714">
        <f t="shared" si="9"/>
        <v>0</v>
      </c>
      <c r="S148" s="715"/>
      <c r="T148" s="776">
        <f t="shared" si="10"/>
        <v>0</v>
      </c>
      <c r="U148" s="776"/>
      <c r="V148" s="778">
        <f t="shared" si="11"/>
        <v>0</v>
      </c>
      <c r="W148" s="778"/>
      <c r="X148" s="847">
        <f t="shared" si="12"/>
        <v>0</v>
      </c>
      <c r="Y148" s="768"/>
      <c r="Z148" s="769">
        <f t="shared" si="13"/>
        <v>0</v>
      </c>
      <c r="AA148" s="769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618" t="str">
        <f t="shared" si="3"/>
        <v>CHECK PVC 1 1/2</v>
      </c>
      <c r="D149" s="618"/>
      <c r="E149" s="618"/>
      <c r="F149" s="618"/>
      <c r="G149" s="618"/>
      <c r="H149" s="776">
        <f t="shared" si="4"/>
        <v>0</v>
      </c>
      <c r="I149" s="776"/>
      <c r="J149" s="778">
        <f t="shared" si="5"/>
        <v>0</v>
      </c>
      <c r="K149" s="778"/>
      <c r="L149" s="776">
        <f t="shared" si="6"/>
        <v>0</v>
      </c>
      <c r="M149" s="776"/>
      <c r="N149" s="714">
        <f t="shared" si="7"/>
        <v>0</v>
      </c>
      <c r="O149" s="715"/>
      <c r="P149" s="776">
        <f t="shared" si="8"/>
        <v>0</v>
      </c>
      <c r="Q149" s="776"/>
      <c r="R149" s="714">
        <f t="shared" si="9"/>
        <v>0</v>
      </c>
      <c r="S149" s="715"/>
      <c r="T149" s="776">
        <f t="shared" si="10"/>
        <v>0</v>
      </c>
      <c r="U149" s="776"/>
      <c r="V149" s="778">
        <f t="shared" si="11"/>
        <v>0</v>
      </c>
      <c r="W149" s="778"/>
      <c r="X149" s="847">
        <f t="shared" si="12"/>
        <v>0</v>
      </c>
      <c r="Y149" s="768"/>
      <c r="Z149" s="769">
        <f t="shared" si="13"/>
        <v>0</v>
      </c>
      <c r="AA149" s="769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618" t="str">
        <f t="shared" si="3"/>
        <v>ANILLO A/F C/R 3/4 PVC</v>
      </c>
      <c r="D150" s="618"/>
      <c r="E150" s="618"/>
      <c r="F150" s="618"/>
      <c r="G150" s="618"/>
      <c r="H150" s="776">
        <f t="shared" si="4"/>
        <v>0</v>
      </c>
      <c r="I150" s="776"/>
      <c r="J150" s="778">
        <f t="shared" si="5"/>
        <v>0</v>
      </c>
      <c r="K150" s="778"/>
      <c r="L150" s="776">
        <f t="shared" si="6"/>
        <v>0</v>
      </c>
      <c r="M150" s="776"/>
      <c r="N150" s="714">
        <f t="shared" si="7"/>
        <v>0</v>
      </c>
      <c r="O150" s="715"/>
      <c r="P150" s="776">
        <f t="shared" si="8"/>
        <v>0</v>
      </c>
      <c r="Q150" s="776"/>
      <c r="R150" s="714">
        <f t="shared" si="9"/>
        <v>0</v>
      </c>
      <c r="S150" s="715"/>
      <c r="T150" s="776">
        <f t="shared" si="10"/>
        <v>0</v>
      </c>
      <c r="U150" s="776"/>
      <c r="V150" s="778">
        <f t="shared" si="11"/>
        <v>0</v>
      </c>
      <c r="W150" s="778"/>
      <c r="X150" s="847">
        <f t="shared" si="12"/>
        <v>0</v>
      </c>
      <c r="Y150" s="768"/>
      <c r="Z150" s="769">
        <f t="shared" si="13"/>
        <v>0</v>
      </c>
      <c r="AA150" s="769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618" t="str">
        <f t="shared" si="3"/>
        <v>ANILLO A/F C/R 1/2 PVC</v>
      </c>
      <c r="D151" s="618"/>
      <c r="E151" s="618"/>
      <c r="F151" s="618"/>
      <c r="G151" s="618"/>
      <c r="H151" s="776">
        <f t="shared" si="4"/>
        <v>0</v>
      </c>
      <c r="I151" s="776"/>
      <c r="J151" s="778">
        <f t="shared" si="5"/>
        <v>0</v>
      </c>
      <c r="K151" s="778"/>
      <c r="L151" s="776">
        <f t="shared" si="6"/>
        <v>0</v>
      </c>
      <c r="M151" s="776"/>
      <c r="N151" s="714">
        <f t="shared" si="7"/>
        <v>0</v>
      </c>
      <c r="O151" s="715"/>
      <c r="P151" s="776">
        <f t="shared" si="8"/>
        <v>0</v>
      </c>
      <c r="Q151" s="776"/>
      <c r="R151" s="714">
        <f t="shared" si="9"/>
        <v>0</v>
      </c>
      <c r="S151" s="715"/>
      <c r="T151" s="776">
        <f t="shared" si="10"/>
        <v>0</v>
      </c>
      <c r="U151" s="776"/>
      <c r="V151" s="778">
        <f t="shared" si="11"/>
        <v>0</v>
      </c>
      <c r="W151" s="778"/>
      <c r="X151" s="847">
        <f t="shared" si="12"/>
        <v>0</v>
      </c>
      <c r="Y151" s="768"/>
      <c r="Z151" s="769">
        <f t="shared" si="13"/>
        <v>0</v>
      </c>
      <c r="AA151" s="769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618" t="str">
        <f t="shared" si="3"/>
        <v>TEE A/F C/R 1/2 PVC</v>
      </c>
      <c r="D152" s="618"/>
      <c r="E152" s="618"/>
      <c r="F152" s="618"/>
      <c r="G152" s="618"/>
      <c r="H152" s="776">
        <f t="shared" si="4"/>
        <v>0</v>
      </c>
      <c r="I152" s="776"/>
      <c r="J152" s="778">
        <f t="shared" si="5"/>
        <v>0</v>
      </c>
      <c r="K152" s="778"/>
      <c r="L152" s="776">
        <f t="shared" si="6"/>
        <v>0</v>
      </c>
      <c r="M152" s="776"/>
      <c r="N152" s="714">
        <f t="shared" si="7"/>
        <v>0</v>
      </c>
      <c r="O152" s="715"/>
      <c r="P152" s="776">
        <f t="shared" si="8"/>
        <v>0</v>
      </c>
      <c r="Q152" s="776"/>
      <c r="R152" s="714">
        <f t="shared" si="9"/>
        <v>0</v>
      </c>
      <c r="S152" s="715"/>
      <c r="T152" s="776">
        <f t="shared" si="10"/>
        <v>0</v>
      </c>
      <c r="U152" s="776"/>
      <c r="V152" s="778">
        <f t="shared" si="11"/>
        <v>0</v>
      </c>
      <c r="W152" s="778"/>
      <c r="X152" s="847">
        <f t="shared" si="12"/>
        <v>0</v>
      </c>
      <c r="Y152" s="768"/>
      <c r="Z152" s="769">
        <f t="shared" si="13"/>
        <v>0</v>
      </c>
      <c r="AA152" s="769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618" t="str">
        <f t="shared" si="3"/>
        <v>TEE A/F C/R 3/4 PVC</v>
      </c>
      <c r="D153" s="618"/>
      <c r="E153" s="618"/>
      <c r="F153" s="618"/>
      <c r="G153" s="618"/>
      <c r="H153" s="776">
        <f t="shared" si="4"/>
        <v>0</v>
      </c>
      <c r="I153" s="776"/>
      <c r="J153" s="778">
        <f t="shared" si="5"/>
        <v>0</v>
      </c>
      <c r="K153" s="778"/>
      <c r="L153" s="776">
        <f t="shared" si="6"/>
        <v>0</v>
      </c>
      <c r="M153" s="776"/>
      <c r="N153" s="714">
        <f t="shared" si="7"/>
        <v>0</v>
      </c>
      <c r="O153" s="715"/>
      <c r="P153" s="776">
        <f t="shared" si="8"/>
        <v>0</v>
      </c>
      <c r="Q153" s="776"/>
      <c r="R153" s="714">
        <f t="shared" si="9"/>
        <v>0</v>
      </c>
      <c r="S153" s="715"/>
      <c r="T153" s="776">
        <f t="shared" si="10"/>
        <v>0</v>
      </c>
      <c r="U153" s="776"/>
      <c r="V153" s="778">
        <f t="shared" si="11"/>
        <v>0</v>
      </c>
      <c r="W153" s="778"/>
      <c r="X153" s="847">
        <f t="shared" si="12"/>
        <v>0</v>
      </c>
      <c r="Y153" s="768"/>
      <c r="Z153" s="769">
        <f t="shared" si="13"/>
        <v>0</v>
      </c>
      <c r="AA153" s="769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618" t="str">
        <f t="shared" si="3"/>
        <v>CODO A/F C/R 1/2 X 90 PVC</v>
      </c>
      <c r="D154" s="618"/>
      <c r="E154" s="618"/>
      <c r="F154" s="618"/>
      <c r="G154" s="618"/>
      <c r="H154" s="776">
        <f t="shared" si="4"/>
        <v>0</v>
      </c>
      <c r="I154" s="776"/>
      <c r="J154" s="778">
        <f t="shared" si="5"/>
        <v>0</v>
      </c>
      <c r="K154" s="778"/>
      <c r="L154" s="776">
        <f t="shared" si="6"/>
        <v>0</v>
      </c>
      <c r="M154" s="776"/>
      <c r="N154" s="714">
        <f t="shared" si="7"/>
        <v>0</v>
      </c>
      <c r="O154" s="715"/>
      <c r="P154" s="776">
        <f t="shared" si="8"/>
        <v>0</v>
      </c>
      <c r="Q154" s="776"/>
      <c r="R154" s="714">
        <f t="shared" si="9"/>
        <v>0</v>
      </c>
      <c r="S154" s="715"/>
      <c r="T154" s="776">
        <f t="shared" si="10"/>
        <v>0</v>
      </c>
      <c r="U154" s="776"/>
      <c r="V154" s="778">
        <f t="shared" si="11"/>
        <v>0</v>
      </c>
      <c r="W154" s="778"/>
      <c r="X154" s="847">
        <f t="shared" si="12"/>
        <v>0</v>
      </c>
      <c r="Y154" s="768"/>
      <c r="Z154" s="769">
        <f t="shared" si="13"/>
        <v>0</v>
      </c>
      <c r="AA154" s="769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618" t="str">
        <f t="shared" si="3"/>
        <v>TAPA A/F C/R 1/2 PVC</v>
      </c>
      <c r="D155" s="618"/>
      <c r="E155" s="618"/>
      <c r="F155" s="618"/>
      <c r="G155" s="618"/>
      <c r="H155" s="776">
        <f t="shared" si="4"/>
        <v>0</v>
      </c>
      <c r="I155" s="776"/>
      <c r="J155" s="778">
        <f t="shared" si="5"/>
        <v>0</v>
      </c>
      <c r="K155" s="778"/>
      <c r="L155" s="776">
        <f t="shared" si="6"/>
        <v>0</v>
      </c>
      <c r="M155" s="776"/>
      <c r="N155" s="714">
        <f t="shared" si="7"/>
        <v>0</v>
      </c>
      <c r="O155" s="715"/>
      <c r="P155" s="776">
        <f t="shared" si="8"/>
        <v>0</v>
      </c>
      <c r="Q155" s="776"/>
      <c r="R155" s="714">
        <f t="shared" si="9"/>
        <v>0</v>
      </c>
      <c r="S155" s="715"/>
      <c r="T155" s="776">
        <f t="shared" si="10"/>
        <v>0</v>
      </c>
      <c r="U155" s="776"/>
      <c r="V155" s="778">
        <f t="shared" si="11"/>
        <v>0</v>
      </c>
      <c r="W155" s="778"/>
      <c r="X155" s="847">
        <f t="shared" si="12"/>
        <v>0</v>
      </c>
      <c r="Y155" s="768"/>
      <c r="Z155" s="769">
        <f t="shared" si="13"/>
        <v>0</v>
      </c>
      <c r="AA155" s="769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618" t="str">
        <f t="shared" si="3"/>
        <v>TAPA A/F C/R 3/4 PVC</v>
      </c>
      <c r="D156" s="618"/>
      <c r="E156" s="618"/>
      <c r="F156" s="618"/>
      <c r="G156" s="618"/>
      <c r="H156" s="776">
        <f t="shared" si="4"/>
        <v>0</v>
      </c>
      <c r="I156" s="776"/>
      <c r="J156" s="778">
        <f t="shared" si="5"/>
        <v>0</v>
      </c>
      <c r="K156" s="778"/>
      <c r="L156" s="776">
        <f t="shared" si="6"/>
        <v>0</v>
      </c>
      <c r="M156" s="776"/>
      <c r="N156" s="714">
        <f t="shared" si="7"/>
        <v>0</v>
      </c>
      <c r="O156" s="715"/>
      <c r="P156" s="776">
        <f t="shared" si="8"/>
        <v>0</v>
      </c>
      <c r="Q156" s="776"/>
      <c r="R156" s="714">
        <f t="shared" si="9"/>
        <v>0</v>
      </c>
      <c r="S156" s="715"/>
      <c r="T156" s="776">
        <f t="shared" si="10"/>
        <v>0</v>
      </c>
      <c r="U156" s="776"/>
      <c r="V156" s="778">
        <f t="shared" si="11"/>
        <v>0</v>
      </c>
      <c r="W156" s="778"/>
      <c r="X156" s="847">
        <f t="shared" si="12"/>
        <v>0</v>
      </c>
      <c r="Y156" s="768"/>
      <c r="Z156" s="769">
        <f t="shared" si="13"/>
        <v>0</v>
      </c>
      <c r="AA156" s="769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618" t="str">
        <f t="shared" si="3"/>
        <v>FLANCHE PVC 3/4 ECON</v>
      </c>
      <c r="D157" s="618"/>
      <c r="E157" s="618"/>
      <c r="F157" s="618"/>
      <c r="G157" s="618"/>
      <c r="H157" s="776">
        <f t="shared" si="4"/>
        <v>0</v>
      </c>
      <c r="I157" s="776"/>
      <c r="J157" s="778">
        <f t="shared" si="5"/>
        <v>0</v>
      </c>
      <c r="K157" s="778"/>
      <c r="L157" s="776">
        <f t="shared" si="6"/>
        <v>0</v>
      </c>
      <c r="M157" s="776"/>
      <c r="N157" s="714">
        <f t="shared" si="7"/>
        <v>0</v>
      </c>
      <c r="O157" s="715"/>
      <c r="P157" s="776">
        <f t="shared" si="8"/>
        <v>0</v>
      </c>
      <c r="Q157" s="776"/>
      <c r="R157" s="714">
        <f t="shared" si="9"/>
        <v>0</v>
      </c>
      <c r="S157" s="715"/>
      <c r="T157" s="776">
        <f t="shared" si="10"/>
        <v>0</v>
      </c>
      <c r="U157" s="776"/>
      <c r="V157" s="778">
        <f t="shared" si="11"/>
        <v>0</v>
      </c>
      <c r="W157" s="778"/>
      <c r="X157" s="847">
        <f t="shared" si="12"/>
        <v>0</v>
      </c>
      <c r="Y157" s="768"/>
      <c r="Z157" s="769">
        <f t="shared" si="13"/>
        <v>0</v>
      </c>
      <c r="AA157" s="769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618" t="str">
        <f t="shared" si="3"/>
        <v>UNION PAT A/F 1 1/2 P/P ECON</v>
      </c>
      <c r="D158" s="618"/>
      <c r="E158" s="618"/>
      <c r="F158" s="618"/>
      <c r="G158" s="618"/>
      <c r="H158" s="776">
        <f t="shared" si="4"/>
        <v>0</v>
      </c>
      <c r="I158" s="776"/>
      <c r="J158" s="778">
        <f t="shared" si="5"/>
        <v>0</v>
      </c>
      <c r="K158" s="778"/>
      <c r="L158" s="776">
        <f t="shared" si="6"/>
        <v>0</v>
      </c>
      <c r="M158" s="776"/>
      <c r="N158" s="714">
        <f t="shared" si="7"/>
        <v>0</v>
      </c>
      <c r="O158" s="715"/>
      <c r="P158" s="776">
        <f t="shared" si="8"/>
        <v>0</v>
      </c>
      <c r="Q158" s="776"/>
      <c r="R158" s="714">
        <f t="shared" si="9"/>
        <v>0</v>
      </c>
      <c r="S158" s="715"/>
      <c r="T158" s="776">
        <f t="shared" si="10"/>
        <v>0</v>
      </c>
      <c r="U158" s="776"/>
      <c r="V158" s="778">
        <f t="shared" si="11"/>
        <v>0</v>
      </c>
      <c r="W158" s="778"/>
      <c r="X158" s="847">
        <f t="shared" si="12"/>
        <v>0</v>
      </c>
      <c r="Y158" s="768"/>
      <c r="Z158" s="769">
        <f t="shared" si="13"/>
        <v>0</v>
      </c>
      <c r="AA158" s="769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618" t="str">
        <f t="shared" si="3"/>
        <v>UNION PAT A/F 1/2 P/P ECON</v>
      </c>
      <c r="D159" s="618"/>
      <c r="E159" s="618"/>
      <c r="F159" s="618"/>
      <c r="G159" s="618"/>
      <c r="H159" s="776">
        <f t="shared" si="4"/>
        <v>0</v>
      </c>
      <c r="I159" s="776"/>
      <c r="J159" s="778">
        <f t="shared" si="5"/>
        <v>0</v>
      </c>
      <c r="K159" s="778"/>
      <c r="L159" s="776">
        <f t="shared" si="6"/>
        <v>0</v>
      </c>
      <c r="M159" s="776"/>
      <c r="N159" s="714">
        <f t="shared" si="7"/>
        <v>0</v>
      </c>
      <c r="O159" s="715"/>
      <c r="P159" s="776">
        <f t="shared" si="8"/>
        <v>0</v>
      </c>
      <c r="Q159" s="776"/>
      <c r="R159" s="714">
        <f t="shared" si="9"/>
        <v>0</v>
      </c>
      <c r="S159" s="715"/>
      <c r="T159" s="776">
        <f t="shared" si="10"/>
        <v>0</v>
      </c>
      <c r="U159" s="776"/>
      <c r="V159" s="778">
        <f t="shared" si="11"/>
        <v>0</v>
      </c>
      <c r="W159" s="778"/>
      <c r="X159" s="847">
        <f t="shared" si="12"/>
        <v>0</v>
      </c>
      <c r="Y159" s="768"/>
      <c r="Z159" s="769">
        <f t="shared" si="13"/>
        <v>0</v>
      </c>
      <c r="AA159" s="769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618" t="str">
        <f t="shared" si="3"/>
        <v>TEE A/F 1 1/2 P/P</v>
      </c>
      <c r="D160" s="618"/>
      <c r="E160" s="618"/>
      <c r="F160" s="618"/>
      <c r="G160" s="618"/>
      <c r="H160" s="776">
        <f t="shared" si="4"/>
        <v>0</v>
      </c>
      <c r="I160" s="776"/>
      <c r="J160" s="778">
        <f t="shared" si="5"/>
        <v>0</v>
      </c>
      <c r="K160" s="778"/>
      <c r="L160" s="776">
        <f t="shared" si="6"/>
        <v>0</v>
      </c>
      <c r="M160" s="776"/>
      <c r="N160" s="714">
        <f t="shared" si="7"/>
        <v>0</v>
      </c>
      <c r="O160" s="715"/>
      <c r="P160" s="776">
        <f t="shared" si="8"/>
        <v>0</v>
      </c>
      <c r="Q160" s="776"/>
      <c r="R160" s="714">
        <f t="shared" si="9"/>
        <v>0</v>
      </c>
      <c r="S160" s="715"/>
      <c r="T160" s="776">
        <f t="shared" si="10"/>
        <v>0</v>
      </c>
      <c r="U160" s="776"/>
      <c r="V160" s="778">
        <f t="shared" si="11"/>
        <v>0</v>
      </c>
      <c r="W160" s="778"/>
      <c r="X160" s="847">
        <f t="shared" si="12"/>
        <v>0</v>
      </c>
      <c r="Y160" s="768"/>
      <c r="Z160" s="769">
        <f t="shared" si="13"/>
        <v>0</v>
      </c>
      <c r="AA160" s="769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618" t="str">
        <f t="shared" si="3"/>
        <v>TEE A/F 2 P/P</v>
      </c>
      <c r="D161" s="618"/>
      <c r="E161" s="618"/>
      <c r="F161" s="618"/>
      <c r="G161" s="618"/>
      <c r="H161" s="776">
        <f t="shared" si="4"/>
        <v>0</v>
      </c>
      <c r="I161" s="776"/>
      <c r="J161" s="778">
        <f t="shared" si="5"/>
        <v>0</v>
      </c>
      <c r="K161" s="778"/>
      <c r="L161" s="776">
        <f t="shared" si="6"/>
        <v>0</v>
      </c>
      <c r="M161" s="776"/>
      <c r="N161" s="714">
        <f t="shared" si="7"/>
        <v>0</v>
      </c>
      <c r="O161" s="715"/>
      <c r="P161" s="776">
        <f t="shared" si="8"/>
        <v>0</v>
      </c>
      <c r="Q161" s="776"/>
      <c r="R161" s="714">
        <f t="shared" si="9"/>
        <v>0</v>
      </c>
      <c r="S161" s="715"/>
      <c r="T161" s="776">
        <f t="shared" si="10"/>
        <v>0</v>
      </c>
      <c r="U161" s="776"/>
      <c r="V161" s="778">
        <f t="shared" si="11"/>
        <v>0</v>
      </c>
      <c r="W161" s="778"/>
      <c r="X161" s="847">
        <f t="shared" si="12"/>
        <v>0</v>
      </c>
      <c r="Y161" s="768"/>
      <c r="Z161" s="769">
        <f t="shared" si="13"/>
        <v>0</v>
      </c>
      <c r="AA161" s="769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618" t="str">
        <f t="shared" si="3"/>
        <v>BUJE A/F 3/4 X 1/2</v>
      </c>
      <c r="D162" s="618"/>
      <c r="E162" s="618"/>
      <c r="F162" s="618"/>
      <c r="G162" s="618"/>
      <c r="H162" s="776">
        <f t="shared" si="4"/>
        <v>0</v>
      </c>
      <c r="I162" s="776"/>
      <c r="J162" s="778">
        <f t="shared" si="5"/>
        <v>0</v>
      </c>
      <c r="K162" s="778"/>
      <c r="L162" s="776">
        <f t="shared" si="6"/>
        <v>0</v>
      </c>
      <c r="M162" s="776"/>
      <c r="N162" s="714">
        <f t="shared" si="7"/>
        <v>0</v>
      </c>
      <c r="O162" s="715"/>
      <c r="P162" s="776">
        <f t="shared" si="8"/>
        <v>0</v>
      </c>
      <c r="Q162" s="776"/>
      <c r="R162" s="714">
        <f t="shared" si="9"/>
        <v>0</v>
      </c>
      <c r="S162" s="715"/>
      <c r="T162" s="776">
        <f t="shared" si="10"/>
        <v>0</v>
      </c>
      <c r="U162" s="776"/>
      <c r="V162" s="778">
        <f t="shared" si="11"/>
        <v>0</v>
      </c>
      <c r="W162" s="778"/>
      <c r="X162" s="847">
        <f t="shared" si="12"/>
        <v>0</v>
      </c>
      <c r="Y162" s="768"/>
      <c r="Z162" s="769">
        <f t="shared" si="13"/>
        <v>0</v>
      </c>
      <c r="AA162" s="769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618" t="str">
        <f t="shared" si="3"/>
        <v>BUJE A/F 1 X 3/4</v>
      </c>
      <c r="D163" s="618"/>
      <c r="E163" s="618"/>
      <c r="F163" s="618"/>
      <c r="G163" s="618"/>
      <c r="H163" s="776">
        <f t="shared" si="4"/>
        <v>0</v>
      </c>
      <c r="I163" s="776"/>
      <c r="J163" s="778">
        <f t="shared" si="5"/>
        <v>0</v>
      </c>
      <c r="K163" s="778"/>
      <c r="L163" s="776">
        <f t="shared" si="6"/>
        <v>0</v>
      </c>
      <c r="M163" s="776"/>
      <c r="N163" s="714">
        <f t="shared" si="7"/>
        <v>0</v>
      </c>
      <c r="O163" s="715"/>
      <c r="P163" s="776">
        <f t="shared" si="8"/>
        <v>0</v>
      </c>
      <c r="Q163" s="776"/>
      <c r="R163" s="714">
        <f t="shared" si="9"/>
        <v>0</v>
      </c>
      <c r="S163" s="715"/>
      <c r="T163" s="776">
        <f t="shared" si="10"/>
        <v>0</v>
      </c>
      <c r="U163" s="776"/>
      <c r="V163" s="778">
        <f t="shared" si="11"/>
        <v>0</v>
      </c>
      <c r="W163" s="778"/>
      <c r="X163" s="847">
        <f t="shared" si="12"/>
        <v>0</v>
      </c>
      <c r="Y163" s="768"/>
      <c r="Z163" s="769">
        <f t="shared" si="13"/>
        <v>0</v>
      </c>
      <c r="AA163" s="769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618" t="str">
        <f t="shared" si="3"/>
        <v>ADAPT HEM A/F 1 1/2</v>
      </c>
      <c r="D164" s="618"/>
      <c r="E164" s="618"/>
      <c r="F164" s="618"/>
      <c r="G164" s="618"/>
      <c r="H164" s="776">
        <f t="shared" si="4"/>
        <v>0</v>
      </c>
      <c r="I164" s="776"/>
      <c r="J164" s="778">
        <f t="shared" si="5"/>
        <v>0</v>
      </c>
      <c r="K164" s="778"/>
      <c r="L164" s="776">
        <f t="shared" si="6"/>
        <v>0</v>
      </c>
      <c r="M164" s="776"/>
      <c r="N164" s="714">
        <f t="shared" si="7"/>
        <v>0</v>
      </c>
      <c r="O164" s="715"/>
      <c r="P164" s="776">
        <f t="shared" si="8"/>
        <v>0</v>
      </c>
      <c r="Q164" s="776"/>
      <c r="R164" s="714">
        <f t="shared" si="9"/>
        <v>0</v>
      </c>
      <c r="S164" s="715"/>
      <c r="T164" s="776">
        <f t="shared" si="10"/>
        <v>0</v>
      </c>
      <c r="U164" s="776"/>
      <c r="V164" s="778">
        <f t="shared" si="11"/>
        <v>0</v>
      </c>
      <c r="W164" s="778"/>
      <c r="X164" s="847">
        <f t="shared" si="12"/>
        <v>0</v>
      </c>
      <c r="Y164" s="768"/>
      <c r="Z164" s="769">
        <f t="shared" si="13"/>
        <v>0</v>
      </c>
      <c r="AA164" s="769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618" t="str">
        <f t="shared" si="3"/>
        <v>CHECK PVC A/N 4</v>
      </c>
      <c r="D165" s="618"/>
      <c r="E165" s="618"/>
      <c r="F165" s="618"/>
      <c r="G165" s="618"/>
      <c r="H165" s="776">
        <f t="shared" si="4"/>
        <v>0</v>
      </c>
      <c r="I165" s="776"/>
      <c r="J165" s="778">
        <f t="shared" si="5"/>
        <v>0</v>
      </c>
      <c r="K165" s="778"/>
      <c r="L165" s="776">
        <f t="shared" si="6"/>
        <v>0</v>
      </c>
      <c r="M165" s="776"/>
      <c r="N165" s="714">
        <f t="shared" si="7"/>
        <v>0</v>
      </c>
      <c r="O165" s="715"/>
      <c r="P165" s="776">
        <f t="shared" si="8"/>
        <v>0</v>
      </c>
      <c r="Q165" s="776"/>
      <c r="R165" s="714">
        <f t="shared" si="9"/>
        <v>0</v>
      </c>
      <c r="S165" s="715"/>
      <c r="T165" s="776">
        <f t="shared" si="10"/>
        <v>0</v>
      </c>
      <c r="U165" s="776"/>
      <c r="V165" s="778">
        <f t="shared" si="11"/>
        <v>0</v>
      </c>
      <c r="W165" s="778"/>
      <c r="X165" s="847">
        <f t="shared" si="12"/>
        <v>0</v>
      </c>
      <c r="Y165" s="768"/>
      <c r="Z165" s="769">
        <f t="shared" si="13"/>
        <v>0</v>
      </c>
      <c r="AA165" s="769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618" t="str">
        <f t="shared" si="3"/>
        <v>YEE 2 IMPLAVEN</v>
      </c>
      <c r="D166" s="618"/>
      <c r="E166" s="618"/>
      <c r="F166" s="618"/>
      <c r="G166" s="618"/>
      <c r="H166" s="776">
        <f t="shared" si="4"/>
        <v>0</v>
      </c>
      <c r="I166" s="776"/>
      <c r="J166" s="778">
        <f t="shared" si="5"/>
        <v>0</v>
      </c>
      <c r="K166" s="778"/>
      <c r="L166" s="776">
        <f t="shared" si="6"/>
        <v>0</v>
      </c>
      <c r="M166" s="776"/>
      <c r="N166" s="714">
        <f t="shared" si="7"/>
        <v>0</v>
      </c>
      <c r="O166" s="715"/>
      <c r="P166" s="776">
        <f t="shared" si="8"/>
        <v>0</v>
      </c>
      <c r="Q166" s="776"/>
      <c r="R166" s="714">
        <f t="shared" si="9"/>
        <v>0</v>
      </c>
      <c r="S166" s="715"/>
      <c r="T166" s="776">
        <f t="shared" si="10"/>
        <v>0</v>
      </c>
      <c r="U166" s="776"/>
      <c r="V166" s="778">
        <f t="shared" si="11"/>
        <v>0</v>
      </c>
      <c r="W166" s="778"/>
      <c r="X166" s="847">
        <f t="shared" si="12"/>
        <v>0</v>
      </c>
      <c r="Y166" s="768"/>
      <c r="Z166" s="769">
        <f t="shared" si="13"/>
        <v>0</v>
      </c>
      <c r="AA166" s="769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618" t="str">
        <f t="shared" si="3"/>
        <v>YEE 3</v>
      </c>
      <c r="D167" s="618"/>
      <c r="E167" s="618"/>
      <c r="F167" s="618"/>
      <c r="G167" s="618"/>
      <c r="H167" s="776">
        <f t="shared" si="4"/>
        <v>0</v>
      </c>
      <c r="I167" s="776"/>
      <c r="J167" s="778">
        <f t="shared" si="5"/>
        <v>0</v>
      </c>
      <c r="K167" s="778"/>
      <c r="L167" s="776">
        <f t="shared" si="6"/>
        <v>0</v>
      </c>
      <c r="M167" s="776"/>
      <c r="N167" s="714">
        <f t="shared" si="7"/>
        <v>0</v>
      </c>
      <c r="O167" s="715"/>
      <c r="P167" s="776">
        <f t="shared" si="8"/>
        <v>0</v>
      </c>
      <c r="Q167" s="776"/>
      <c r="R167" s="714">
        <f t="shared" si="9"/>
        <v>0</v>
      </c>
      <c r="S167" s="715"/>
      <c r="T167" s="776">
        <f t="shared" si="10"/>
        <v>0</v>
      </c>
      <c r="U167" s="776"/>
      <c r="V167" s="778">
        <f t="shared" si="11"/>
        <v>0</v>
      </c>
      <c r="W167" s="778"/>
      <c r="X167" s="847">
        <f t="shared" si="12"/>
        <v>0</v>
      </c>
      <c r="Y167" s="768"/>
      <c r="Z167" s="769">
        <f t="shared" si="13"/>
        <v>0</v>
      </c>
      <c r="AA167" s="769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618" t="str">
        <f t="shared" si="3"/>
        <v>YEE A/N 4X2</v>
      </c>
      <c r="D168" s="618"/>
      <c r="E168" s="618"/>
      <c r="F168" s="618"/>
      <c r="G168" s="618"/>
      <c r="H168" s="776">
        <f t="shared" si="4"/>
        <v>15</v>
      </c>
      <c r="I168" s="776"/>
      <c r="J168" s="778">
        <f t="shared" si="5"/>
        <v>68.25</v>
      </c>
      <c r="K168" s="778"/>
      <c r="L168" s="776">
        <f t="shared" si="6"/>
        <v>0</v>
      </c>
      <c r="M168" s="776"/>
      <c r="N168" s="714">
        <f t="shared" si="7"/>
        <v>0</v>
      </c>
      <c r="O168" s="715"/>
      <c r="P168" s="776">
        <f t="shared" si="8"/>
        <v>0</v>
      </c>
      <c r="Q168" s="776"/>
      <c r="R168" s="714">
        <f t="shared" si="9"/>
        <v>0</v>
      </c>
      <c r="S168" s="715"/>
      <c r="T168" s="776">
        <f t="shared" si="10"/>
        <v>0</v>
      </c>
      <c r="U168" s="776"/>
      <c r="V168" s="778">
        <f t="shared" si="11"/>
        <v>0</v>
      </c>
      <c r="W168" s="778"/>
      <c r="X168" s="847">
        <f t="shared" si="12"/>
        <v>15</v>
      </c>
      <c r="Y168" s="768"/>
      <c r="Z168" s="769">
        <f t="shared" si="13"/>
        <v>68.25</v>
      </c>
      <c r="AA168" s="769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618" t="str">
        <f t="shared" si="3"/>
        <v>YEE A/N 4</v>
      </c>
      <c r="D169" s="618"/>
      <c r="E169" s="618"/>
      <c r="F169" s="618"/>
      <c r="G169" s="618"/>
      <c r="H169" s="776">
        <f t="shared" si="4"/>
        <v>15</v>
      </c>
      <c r="I169" s="776"/>
      <c r="J169" s="778">
        <f t="shared" si="5"/>
        <v>88.949999999999989</v>
      </c>
      <c r="K169" s="778"/>
      <c r="L169" s="776">
        <f t="shared" si="6"/>
        <v>0</v>
      </c>
      <c r="M169" s="776"/>
      <c r="N169" s="714">
        <f t="shared" si="7"/>
        <v>0</v>
      </c>
      <c r="O169" s="715"/>
      <c r="P169" s="776">
        <f t="shared" si="8"/>
        <v>0</v>
      </c>
      <c r="Q169" s="776"/>
      <c r="R169" s="714">
        <f t="shared" si="9"/>
        <v>0</v>
      </c>
      <c r="S169" s="715"/>
      <c r="T169" s="776">
        <f t="shared" si="10"/>
        <v>0</v>
      </c>
      <c r="U169" s="776"/>
      <c r="V169" s="778">
        <f t="shared" si="11"/>
        <v>0</v>
      </c>
      <c r="W169" s="778"/>
      <c r="X169" s="847">
        <f t="shared" si="12"/>
        <v>15</v>
      </c>
      <c r="Y169" s="768"/>
      <c r="Z169" s="769">
        <f t="shared" si="13"/>
        <v>88.949999999999989</v>
      </c>
      <c r="AA169" s="769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618" t="str">
        <f t="shared" si="3"/>
        <v>TEE A/N 2</v>
      </c>
      <c r="D170" s="618"/>
      <c r="E170" s="618"/>
      <c r="F170" s="618"/>
      <c r="G170" s="618"/>
      <c r="H170" s="776">
        <f t="shared" si="4"/>
        <v>0</v>
      </c>
      <c r="I170" s="776"/>
      <c r="J170" s="778">
        <f t="shared" si="5"/>
        <v>0</v>
      </c>
      <c r="K170" s="778"/>
      <c r="L170" s="776">
        <f t="shared" si="6"/>
        <v>0</v>
      </c>
      <c r="M170" s="776"/>
      <c r="N170" s="714">
        <f t="shared" si="7"/>
        <v>0</v>
      </c>
      <c r="O170" s="715"/>
      <c r="P170" s="776">
        <f t="shared" si="8"/>
        <v>0</v>
      </c>
      <c r="Q170" s="776"/>
      <c r="R170" s="714">
        <f t="shared" si="9"/>
        <v>0</v>
      </c>
      <c r="S170" s="715"/>
      <c r="T170" s="776">
        <f t="shared" si="10"/>
        <v>0</v>
      </c>
      <c r="U170" s="776"/>
      <c r="V170" s="778">
        <f t="shared" si="11"/>
        <v>0</v>
      </c>
      <c r="W170" s="778"/>
      <c r="X170" s="847">
        <f t="shared" si="12"/>
        <v>0</v>
      </c>
      <c r="Y170" s="768"/>
      <c r="Z170" s="769">
        <f t="shared" si="13"/>
        <v>0</v>
      </c>
      <c r="AA170" s="769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618" t="str">
        <f t="shared" ref="C171:C201" si="14">C39</f>
        <v>TEE A/N 3</v>
      </c>
      <c r="D171" s="618"/>
      <c r="E171" s="618"/>
      <c r="F171" s="618"/>
      <c r="G171" s="618"/>
      <c r="H171" s="776">
        <f t="shared" si="4"/>
        <v>0</v>
      </c>
      <c r="I171" s="776"/>
      <c r="J171" s="778">
        <f t="shared" si="5"/>
        <v>0</v>
      </c>
      <c r="K171" s="778"/>
      <c r="L171" s="776">
        <f t="shared" si="6"/>
        <v>0</v>
      </c>
      <c r="M171" s="776"/>
      <c r="N171" s="714">
        <f t="shared" si="7"/>
        <v>0</v>
      </c>
      <c r="O171" s="715"/>
      <c r="P171" s="776">
        <f t="shared" si="8"/>
        <v>0</v>
      </c>
      <c r="Q171" s="776"/>
      <c r="R171" s="714">
        <f t="shared" si="9"/>
        <v>0</v>
      </c>
      <c r="S171" s="715"/>
      <c r="T171" s="776">
        <f t="shared" si="10"/>
        <v>0</v>
      </c>
      <c r="U171" s="776"/>
      <c r="V171" s="778">
        <f t="shared" si="11"/>
        <v>0</v>
      </c>
      <c r="W171" s="778"/>
      <c r="X171" s="847">
        <f t="shared" si="12"/>
        <v>0</v>
      </c>
      <c r="Y171" s="768"/>
      <c r="Z171" s="769">
        <f t="shared" si="13"/>
        <v>0</v>
      </c>
      <c r="AA171" s="769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618" t="str">
        <f t="shared" si="14"/>
        <v>TEE A/N 4</v>
      </c>
      <c r="D172" s="618"/>
      <c r="E172" s="618"/>
      <c r="F172" s="618"/>
      <c r="G172" s="618"/>
      <c r="H172" s="776">
        <f t="shared" ref="H172:H201" si="15">L40</f>
        <v>10</v>
      </c>
      <c r="I172" s="776"/>
      <c r="J172" s="778">
        <f t="shared" ref="J172:J201" si="16">M40</f>
        <v>55.4</v>
      </c>
      <c r="K172" s="778"/>
      <c r="L172" s="776">
        <f t="shared" ref="L172:L201" si="17">BI40+CB40+CT40+DN40</f>
        <v>0</v>
      </c>
      <c r="M172" s="776"/>
      <c r="N172" s="714">
        <f t="shared" ref="N172:N201" si="18">BJ40+CC40+CU40+DO40</f>
        <v>0</v>
      </c>
      <c r="O172" s="715"/>
      <c r="P172" s="776">
        <f t="shared" ref="P172:P201" si="19">EH40+FM40</f>
        <v>0</v>
      </c>
      <c r="Q172" s="776"/>
      <c r="R172" s="714">
        <f t="shared" ref="R172:R201" si="20">EI40+FN40</f>
        <v>0</v>
      </c>
      <c r="S172" s="715"/>
      <c r="T172" s="776">
        <f t="shared" ref="T172:T201" si="21">GJ40+HE40+HP40+IA40</f>
        <v>0</v>
      </c>
      <c r="U172" s="776"/>
      <c r="V172" s="778">
        <f t="shared" ref="V172:V201" si="22">GK40+HF40+HQ40+IB40</f>
        <v>0</v>
      </c>
      <c r="W172" s="778"/>
      <c r="X172" s="847">
        <f t="shared" si="12"/>
        <v>10</v>
      </c>
      <c r="Y172" s="768"/>
      <c r="Z172" s="769">
        <f t="shared" si="13"/>
        <v>55.4</v>
      </c>
      <c r="AA172" s="769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618" t="str">
        <f t="shared" si="14"/>
        <v>TEE A/N 4X2</v>
      </c>
      <c r="D173" s="618"/>
      <c r="E173" s="618"/>
      <c r="F173" s="618"/>
      <c r="G173" s="618"/>
      <c r="H173" s="776">
        <f t="shared" si="15"/>
        <v>10</v>
      </c>
      <c r="I173" s="776"/>
      <c r="J173" s="778">
        <f t="shared" si="16"/>
        <v>38.1</v>
      </c>
      <c r="K173" s="778"/>
      <c r="L173" s="776">
        <f t="shared" si="17"/>
        <v>0</v>
      </c>
      <c r="M173" s="776"/>
      <c r="N173" s="714">
        <f t="shared" si="18"/>
        <v>0</v>
      </c>
      <c r="O173" s="715"/>
      <c r="P173" s="776">
        <f t="shared" si="19"/>
        <v>0</v>
      </c>
      <c r="Q173" s="776"/>
      <c r="R173" s="714">
        <f t="shared" si="20"/>
        <v>0</v>
      </c>
      <c r="S173" s="715"/>
      <c r="T173" s="776">
        <f t="shared" si="21"/>
        <v>0</v>
      </c>
      <c r="U173" s="776"/>
      <c r="V173" s="778">
        <f t="shared" si="22"/>
        <v>0</v>
      </c>
      <c r="W173" s="778"/>
      <c r="X173" s="847">
        <f t="shared" si="12"/>
        <v>10</v>
      </c>
      <c r="Y173" s="768"/>
      <c r="Z173" s="769">
        <f t="shared" si="13"/>
        <v>38.1</v>
      </c>
      <c r="AA173" s="769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618" t="str">
        <f t="shared" si="14"/>
        <v>TEE 3X2 UNIPLAST</v>
      </c>
      <c r="D174" s="618"/>
      <c r="E174" s="618"/>
      <c r="F174" s="618"/>
      <c r="G174" s="618"/>
      <c r="H174" s="776">
        <f t="shared" si="15"/>
        <v>0</v>
      </c>
      <c r="I174" s="776"/>
      <c r="J174" s="778">
        <f t="shared" si="16"/>
        <v>0</v>
      </c>
      <c r="K174" s="778"/>
      <c r="L174" s="776">
        <f t="shared" si="17"/>
        <v>0</v>
      </c>
      <c r="M174" s="776"/>
      <c r="N174" s="714">
        <f t="shared" si="18"/>
        <v>0</v>
      </c>
      <c r="O174" s="715"/>
      <c r="P174" s="776">
        <f t="shared" si="19"/>
        <v>0</v>
      </c>
      <c r="Q174" s="776"/>
      <c r="R174" s="714">
        <f t="shared" si="20"/>
        <v>0</v>
      </c>
      <c r="S174" s="715"/>
      <c r="T174" s="776">
        <f t="shared" si="21"/>
        <v>0</v>
      </c>
      <c r="U174" s="776"/>
      <c r="V174" s="778">
        <f t="shared" si="22"/>
        <v>0</v>
      </c>
      <c r="W174" s="778"/>
      <c r="X174" s="847">
        <f t="shared" si="12"/>
        <v>0</v>
      </c>
      <c r="Y174" s="768"/>
      <c r="Z174" s="769">
        <f t="shared" si="13"/>
        <v>0</v>
      </c>
      <c r="AA174" s="769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618" t="str">
        <f t="shared" si="14"/>
        <v>TEE 4X3 PAVCO</v>
      </c>
      <c r="D175" s="618"/>
      <c r="E175" s="618"/>
      <c r="F175" s="618"/>
      <c r="G175" s="618"/>
      <c r="H175" s="776">
        <f t="shared" si="15"/>
        <v>0</v>
      </c>
      <c r="I175" s="776"/>
      <c r="J175" s="778">
        <f t="shared" si="16"/>
        <v>0</v>
      </c>
      <c r="K175" s="778"/>
      <c r="L175" s="776">
        <f t="shared" si="17"/>
        <v>0</v>
      </c>
      <c r="M175" s="776"/>
      <c r="N175" s="714">
        <f t="shared" si="18"/>
        <v>0</v>
      </c>
      <c r="O175" s="715"/>
      <c r="P175" s="776">
        <f t="shared" si="19"/>
        <v>0</v>
      </c>
      <c r="Q175" s="776"/>
      <c r="R175" s="714">
        <f t="shared" si="20"/>
        <v>0</v>
      </c>
      <c r="S175" s="715"/>
      <c r="T175" s="776">
        <f t="shared" si="21"/>
        <v>0</v>
      </c>
      <c r="U175" s="776"/>
      <c r="V175" s="778">
        <f t="shared" si="22"/>
        <v>0</v>
      </c>
      <c r="W175" s="778"/>
      <c r="X175" s="847">
        <f t="shared" si="12"/>
        <v>0</v>
      </c>
      <c r="Y175" s="768"/>
      <c r="Z175" s="769">
        <f t="shared" si="13"/>
        <v>0</v>
      </c>
      <c r="AA175" s="769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618" t="str">
        <f t="shared" si="14"/>
        <v>TAPA A/N 2 REGISTRO</v>
      </c>
      <c r="D176" s="618"/>
      <c r="E176" s="618"/>
      <c r="F176" s="618"/>
      <c r="G176" s="618"/>
      <c r="H176" s="776">
        <f t="shared" si="15"/>
        <v>0</v>
      </c>
      <c r="I176" s="776"/>
      <c r="J176" s="778">
        <f t="shared" si="16"/>
        <v>0</v>
      </c>
      <c r="K176" s="778"/>
      <c r="L176" s="776">
        <f t="shared" si="17"/>
        <v>0</v>
      </c>
      <c r="M176" s="776"/>
      <c r="N176" s="714">
        <f t="shared" si="18"/>
        <v>0</v>
      </c>
      <c r="O176" s="715"/>
      <c r="P176" s="776">
        <f t="shared" si="19"/>
        <v>0</v>
      </c>
      <c r="Q176" s="776"/>
      <c r="R176" s="714">
        <f t="shared" si="20"/>
        <v>0</v>
      </c>
      <c r="S176" s="715"/>
      <c r="T176" s="776">
        <f t="shared" si="21"/>
        <v>0</v>
      </c>
      <c r="U176" s="776"/>
      <c r="V176" s="778">
        <f t="shared" si="22"/>
        <v>0</v>
      </c>
      <c r="W176" s="778"/>
      <c r="X176" s="847">
        <f t="shared" si="12"/>
        <v>0</v>
      </c>
      <c r="Y176" s="768"/>
      <c r="Z176" s="769">
        <f t="shared" si="13"/>
        <v>0</v>
      </c>
      <c r="AA176" s="769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618" t="str">
        <f t="shared" si="14"/>
        <v>TAPA A/N 3 REGISTRO</v>
      </c>
      <c r="D177" s="618"/>
      <c r="E177" s="618"/>
      <c r="F177" s="618"/>
      <c r="G177" s="618"/>
      <c r="H177" s="776">
        <f t="shared" si="15"/>
        <v>0</v>
      </c>
      <c r="I177" s="776"/>
      <c r="J177" s="778">
        <f t="shared" si="16"/>
        <v>0</v>
      </c>
      <c r="K177" s="778"/>
      <c r="L177" s="776">
        <f t="shared" si="17"/>
        <v>0</v>
      </c>
      <c r="M177" s="776"/>
      <c r="N177" s="714">
        <f t="shared" si="18"/>
        <v>0</v>
      </c>
      <c r="O177" s="715"/>
      <c r="P177" s="776">
        <f t="shared" si="19"/>
        <v>0</v>
      </c>
      <c r="Q177" s="776"/>
      <c r="R177" s="714">
        <f t="shared" si="20"/>
        <v>0</v>
      </c>
      <c r="S177" s="715"/>
      <c r="T177" s="776">
        <f t="shared" si="21"/>
        <v>0</v>
      </c>
      <c r="U177" s="776"/>
      <c r="V177" s="778">
        <f t="shared" si="22"/>
        <v>0</v>
      </c>
      <c r="W177" s="778"/>
      <c r="X177" s="847">
        <f t="shared" si="12"/>
        <v>0</v>
      </c>
      <c r="Y177" s="768"/>
      <c r="Z177" s="769">
        <f t="shared" si="13"/>
        <v>0</v>
      </c>
      <c r="AA177" s="769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618" t="str">
        <f t="shared" si="14"/>
        <v>ANILLO A/N 2</v>
      </c>
      <c r="D178" s="618"/>
      <c r="E178" s="618"/>
      <c r="F178" s="618"/>
      <c r="G178" s="618"/>
      <c r="H178" s="776">
        <f t="shared" si="15"/>
        <v>0</v>
      </c>
      <c r="I178" s="776"/>
      <c r="J178" s="778">
        <f t="shared" si="16"/>
        <v>0</v>
      </c>
      <c r="K178" s="778"/>
      <c r="L178" s="776">
        <f t="shared" si="17"/>
        <v>0</v>
      </c>
      <c r="M178" s="776"/>
      <c r="N178" s="714">
        <f t="shared" si="18"/>
        <v>0</v>
      </c>
      <c r="O178" s="715"/>
      <c r="P178" s="776">
        <f t="shared" si="19"/>
        <v>0</v>
      </c>
      <c r="Q178" s="776"/>
      <c r="R178" s="714">
        <f t="shared" si="20"/>
        <v>0</v>
      </c>
      <c r="S178" s="715"/>
      <c r="T178" s="776">
        <f t="shared" si="21"/>
        <v>0</v>
      </c>
      <c r="U178" s="776"/>
      <c r="V178" s="778">
        <f t="shared" si="22"/>
        <v>0</v>
      </c>
      <c r="W178" s="778"/>
      <c r="X178" s="847">
        <f t="shared" si="12"/>
        <v>0</v>
      </c>
      <c r="Y178" s="768"/>
      <c r="Z178" s="769">
        <f t="shared" si="13"/>
        <v>0</v>
      </c>
      <c r="AA178" s="769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618" t="str">
        <f t="shared" si="14"/>
        <v>RED A/N 3X2</v>
      </c>
      <c r="D179" s="618"/>
      <c r="E179" s="618"/>
      <c r="F179" s="618"/>
      <c r="G179" s="618"/>
      <c r="H179" s="776">
        <f t="shared" si="15"/>
        <v>0</v>
      </c>
      <c r="I179" s="776"/>
      <c r="J179" s="778">
        <f t="shared" si="16"/>
        <v>0</v>
      </c>
      <c r="K179" s="778"/>
      <c r="L179" s="776">
        <f t="shared" si="17"/>
        <v>0</v>
      </c>
      <c r="M179" s="776"/>
      <c r="N179" s="714">
        <f t="shared" si="18"/>
        <v>0</v>
      </c>
      <c r="O179" s="715"/>
      <c r="P179" s="776">
        <f t="shared" si="19"/>
        <v>0</v>
      </c>
      <c r="Q179" s="776"/>
      <c r="R179" s="714">
        <f t="shared" si="20"/>
        <v>0</v>
      </c>
      <c r="S179" s="715"/>
      <c r="T179" s="776">
        <f t="shared" si="21"/>
        <v>0</v>
      </c>
      <c r="U179" s="776"/>
      <c r="V179" s="778">
        <f t="shared" si="22"/>
        <v>0</v>
      </c>
      <c r="W179" s="778"/>
      <c r="X179" s="847">
        <f t="shared" si="12"/>
        <v>0</v>
      </c>
      <c r="Y179" s="768"/>
      <c r="Z179" s="769">
        <f t="shared" si="13"/>
        <v>0</v>
      </c>
      <c r="AA179" s="769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618" t="str">
        <f t="shared" si="14"/>
        <v>CODO 3X45 TUBRICA</v>
      </c>
      <c r="D180" s="618"/>
      <c r="E180" s="618"/>
      <c r="F180" s="618"/>
      <c r="G180" s="618"/>
      <c r="H180" s="776">
        <f t="shared" si="15"/>
        <v>0</v>
      </c>
      <c r="I180" s="776"/>
      <c r="J180" s="778">
        <f t="shared" si="16"/>
        <v>0</v>
      </c>
      <c r="K180" s="778"/>
      <c r="L180" s="776">
        <f t="shared" si="17"/>
        <v>0</v>
      </c>
      <c r="M180" s="776"/>
      <c r="N180" s="714">
        <f t="shared" si="18"/>
        <v>0</v>
      </c>
      <c r="O180" s="715"/>
      <c r="P180" s="776">
        <f t="shared" si="19"/>
        <v>0</v>
      </c>
      <c r="Q180" s="776"/>
      <c r="R180" s="714">
        <f t="shared" si="20"/>
        <v>0</v>
      </c>
      <c r="S180" s="715"/>
      <c r="T180" s="776">
        <f t="shared" si="21"/>
        <v>0</v>
      </c>
      <c r="U180" s="776"/>
      <c r="V180" s="778">
        <f t="shared" si="22"/>
        <v>0</v>
      </c>
      <c r="W180" s="778"/>
      <c r="X180" s="847">
        <f t="shared" si="12"/>
        <v>0</v>
      </c>
      <c r="Y180" s="768"/>
      <c r="Z180" s="769">
        <f t="shared" si="13"/>
        <v>0</v>
      </c>
      <c r="AA180" s="769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618" t="str">
        <f t="shared" si="14"/>
        <v>CODO 4X45 BETAPLAST</v>
      </c>
      <c r="D181" s="618"/>
      <c r="E181" s="618"/>
      <c r="F181" s="618"/>
      <c r="G181" s="618"/>
      <c r="H181" s="776">
        <f t="shared" si="15"/>
        <v>0</v>
      </c>
      <c r="I181" s="776"/>
      <c r="J181" s="778">
        <f t="shared" si="16"/>
        <v>0</v>
      </c>
      <c r="K181" s="778"/>
      <c r="L181" s="776">
        <f t="shared" si="17"/>
        <v>0</v>
      </c>
      <c r="M181" s="776"/>
      <c r="N181" s="714">
        <f t="shared" si="18"/>
        <v>0</v>
      </c>
      <c r="O181" s="715"/>
      <c r="P181" s="776">
        <f t="shared" si="19"/>
        <v>0</v>
      </c>
      <c r="Q181" s="776"/>
      <c r="R181" s="714">
        <f t="shared" si="20"/>
        <v>0</v>
      </c>
      <c r="S181" s="715"/>
      <c r="T181" s="776">
        <f t="shared" si="21"/>
        <v>0</v>
      </c>
      <c r="U181" s="776"/>
      <c r="V181" s="778">
        <f t="shared" si="22"/>
        <v>0</v>
      </c>
      <c r="W181" s="778"/>
      <c r="X181" s="847">
        <f t="shared" si="12"/>
        <v>0</v>
      </c>
      <c r="Y181" s="768"/>
      <c r="Z181" s="769">
        <f t="shared" si="13"/>
        <v>0</v>
      </c>
      <c r="AA181" s="769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618" t="str">
        <f t="shared" si="14"/>
        <v>CODO 4X90</v>
      </c>
      <c r="D182" s="618"/>
      <c r="E182" s="618"/>
      <c r="F182" s="618"/>
      <c r="G182" s="618"/>
      <c r="H182" s="776">
        <f t="shared" si="15"/>
        <v>0</v>
      </c>
      <c r="I182" s="776"/>
      <c r="J182" s="778">
        <f t="shared" si="16"/>
        <v>0</v>
      </c>
      <c r="K182" s="778"/>
      <c r="L182" s="776">
        <f t="shared" si="17"/>
        <v>0</v>
      </c>
      <c r="M182" s="776"/>
      <c r="N182" s="714">
        <f t="shared" si="18"/>
        <v>0</v>
      </c>
      <c r="O182" s="715"/>
      <c r="P182" s="776">
        <f t="shared" si="19"/>
        <v>0</v>
      </c>
      <c r="Q182" s="776"/>
      <c r="R182" s="714">
        <f t="shared" si="20"/>
        <v>0</v>
      </c>
      <c r="S182" s="715"/>
      <c r="T182" s="776">
        <f t="shared" si="21"/>
        <v>0</v>
      </c>
      <c r="U182" s="776"/>
      <c r="V182" s="778">
        <f t="shared" si="22"/>
        <v>0</v>
      </c>
      <c r="W182" s="778"/>
      <c r="X182" s="847">
        <f t="shared" si="12"/>
        <v>0</v>
      </c>
      <c r="Y182" s="768"/>
      <c r="Z182" s="769">
        <f t="shared" si="13"/>
        <v>0</v>
      </c>
      <c r="AA182" s="769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618" t="str">
        <f t="shared" si="14"/>
        <v>SIFON COMPLETO 2"</v>
      </c>
      <c r="D183" s="618"/>
      <c r="E183" s="618"/>
      <c r="F183" s="618"/>
      <c r="G183" s="618"/>
      <c r="H183" s="776">
        <f t="shared" si="15"/>
        <v>0</v>
      </c>
      <c r="I183" s="776"/>
      <c r="J183" s="778">
        <f t="shared" si="16"/>
        <v>0</v>
      </c>
      <c r="K183" s="778"/>
      <c r="L183" s="776">
        <f t="shared" si="17"/>
        <v>0</v>
      </c>
      <c r="M183" s="776"/>
      <c r="N183" s="714">
        <f t="shared" si="18"/>
        <v>0</v>
      </c>
      <c r="O183" s="715"/>
      <c r="P183" s="776">
        <f t="shared" si="19"/>
        <v>0</v>
      </c>
      <c r="Q183" s="776"/>
      <c r="R183" s="714">
        <f t="shared" si="20"/>
        <v>0</v>
      </c>
      <c r="S183" s="715"/>
      <c r="T183" s="776">
        <f t="shared" si="21"/>
        <v>0</v>
      </c>
      <c r="U183" s="776"/>
      <c r="V183" s="778">
        <f t="shared" si="22"/>
        <v>0</v>
      </c>
      <c r="W183" s="778"/>
      <c r="X183" s="847">
        <f t="shared" si="12"/>
        <v>0</v>
      </c>
      <c r="Y183" s="768"/>
      <c r="Z183" s="769">
        <f t="shared" si="13"/>
        <v>0</v>
      </c>
      <c r="AA183" s="769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618" t="str">
        <f t="shared" si="14"/>
        <v>SIFON 4 COMPLETO BETAPLAST</v>
      </c>
      <c r="D184" s="618"/>
      <c r="E184" s="618"/>
      <c r="F184" s="618"/>
      <c r="G184" s="618"/>
      <c r="H184" s="776">
        <f t="shared" si="15"/>
        <v>0</v>
      </c>
      <c r="I184" s="776"/>
      <c r="J184" s="778">
        <f t="shared" si="16"/>
        <v>0</v>
      </c>
      <c r="K184" s="778"/>
      <c r="L184" s="776">
        <f t="shared" si="17"/>
        <v>0</v>
      </c>
      <c r="M184" s="776"/>
      <c r="N184" s="714">
        <f t="shared" si="18"/>
        <v>0</v>
      </c>
      <c r="O184" s="715"/>
      <c r="P184" s="776">
        <f t="shared" si="19"/>
        <v>0</v>
      </c>
      <c r="Q184" s="776"/>
      <c r="R184" s="714">
        <f t="shared" si="20"/>
        <v>0</v>
      </c>
      <c r="S184" s="715"/>
      <c r="T184" s="776">
        <f t="shared" si="21"/>
        <v>0</v>
      </c>
      <c r="U184" s="776"/>
      <c r="V184" s="778">
        <f t="shared" si="22"/>
        <v>0</v>
      </c>
      <c r="W184" s="778"/>
      <c r="X184" s="847">
        <f t="shared" si="12"/>
        <v>0</v>
      </c>
      <c r="Y184" s="768"/>
      <c r="Z184" s="769">
        <f t="shared" si="13"/>
        <v>0</v>
      </c>
      <c r="AA184" s="769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618" t="str">
        <f t="shared" si="14"/>
        <v>SIFON CORTO 3" DERIVADO</v>
      </c>
      <c r="D185" s="618"/>
      <c r="E185" s="618"/>
      <c r="F185" s="618"/>
      <c r="G185" s="618"/>
      <c r="H185" s="776">
        <f t="shared" si="15"/>
        <v>0</v>
      </c>
      <c r="I185" s="776"/>
      <c r="J185" s="778">
        <f t="shared" si="16"/>
        <v>0</v>
      </c>
      <c r="K185" s="778"/>
      <c r="L185" s="776">
        <f t="shared" si="17"/>
        <v>0</v>
      </c>
      <c r="M185" s="776"/>
      <c r="N185" s="714">
        <f t="shared" si="18"/>
        <v>0</v>
      </c>
      <c r="O185" s="715"/>
      <c r="P185" s="776">
        <f t="shared" si="19"/>
        <v>0</v>
      </c>
      <c r="Q185" s="776"/>
      <c r="R185" s="714">
        <f t="shared" si="20"/>
        <v>0</v>
      </c>
      <c r="S185" s="715"/>
      <c r="T185" s="776">
        <f t="shared" si="21"/>
        <v>0</v>
      </c>
      <c r="U185" s="776"/>
      <c r="V185" s="778">
        <f t="shared" si="22"/>
        <v>0</v>
      </c>
      <c r="W185" s="778"/>
      <c r="X185" s="847">
        <f t="shared" si="12"/>
        <v>0</v>
      </c>
      <c r="Y185" s="768"/>
      <c r="Z185" s="769">
        <f t="shared" si="13"/>
        <v>0</v>
      </c>
      <c r="AA185" s="769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618" t="str">
        <f t="shared" si="14"/>
        <v>SIFON 4 CORTO DERIVADOS</v>
      </c>
      <c r="D186" s="618"/>
      <c r="E186" s="618"/>
      <c r="F186" s="618"/>
      <c r="G186" s="618"/>
      <c r="H186" s="776">
        <f t="shared" si="15"/>
        <v>0</v>
      </c>
      <c r="I186" s="776"/>
      <c r="J186" s="778">
        <f t="shared" si="16"/>
        <v>0</v>
      </c>
      <c r="K186" s="778"/>
      <c r="L186" s="776">
        <f t="shared" si="17"/>
        <v>0</v>
      </c>
      <c r="M186" s="776"/>
      <c r="N186" s="714">
        <f t="shared" si="18"/>
        <v>0</v>
      </c>
      <c r="O186" s="715"/>
      <c r="P186" s="776">
        <f t="shared" si="19"/>
        <v>0</v>
      </c>
      <c r="Q186" s="776"/>
      <c r="R186" s="714">
        <f t="shared" si="20"/>
        <v>0</v>
      </c>
      <c r="S186" s="715"/>
      <c r="T186" s="776">
        <f t="shared" si="21"/>
        <v>0</v>
      </c>
      <c r="U186" s="776"/>
      <c r="V186" s="778">
        <f t="shared" si="22"/>
        <v>0</v>
      </c>
      <c r="W186" s="778"/>
      <c r="X186" s="847">
        <f t="shared" si="12"/>
        <v>0</v>
      </c>
      <c r="Y186" s="768"/>
      <c r="Z186" s="769">
        <f t="shared" si="13"/>
        <v>0</v>
      </c>
      <c r="AA186" s="769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618" t="str">
        <f t="shared" si="14"/>
        <v>MANG 1/2 X 5/8 PLAST ECON</v>
      </c>
      <c r="D187" s="618"/>
      <c r="E187" s="618"/>
      <c r="F187" s="618"/>
      <c r="G187" s="618"/>
      <c r="H187" s="776">
        <f t="shared" si="15"/>
        <v>0</v>
      </c>
      <c r="I187" s="776"/>
      <c r="J187" s="778">
        <f t="shared" si="16"/>
        <v>0</v>
      </c>
      <c r="K187" s="778"/>
      <c r="L187" s="776">
        <f t="shared" si="17"/>
        <v>0</v>
      </c>
      <c r="M187" s="776"/>
      <c r="N187" s="714">
        <f t="shared" si="18"/>
        <v>0</v>
      </c>
      <c r="O187" s="715"/>
      <c r="P187" s="776">
        <f t="shared" si="19"/>
        <v>0</v>
      </c>
      <c r="Q187" s="776"/>
      <c r="R187" s="714">
        <f t="shared" si="20"/>
        <v>0</v>
      </c>
      <c r="S187" s="715"/>
      <c r="T187" s="776">
        <f t="shared" si="21"/>
        <v>0</v>
      </c>
      <c r="U187" s="776"/>
      <c r="V187" s="778">
        <f t="shared" si="22"/>
        <v>0</v>
      </c>
      <c r="W187" s="778"/>
      <c r="X187" s="847">
        <f t="shared" si="12"/>
        <v>0</v>
      </c>
      <c r="Y187" s="768"/>
      <c r="Z187" s="769">
        <f t="shared" si="13"/>
        <v>0</v>
      </c>
      <c r="AA187" s="769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618" t="str">
        <f t="shared" si="14"/>
        <v>MANG 1/2 X 1/2 PLAST ECON</v>
      </c>
      <c r="D188" s="618"/>
      <c r="E188" s="618"/>
      <c r="F188" s="618"/>
      <c r="G188" s="618"/>
      <c r="H188" s="776">
        <f t="shared" si="15"/>
        <v>0</v>
      </c>
      <c r="I188" s="776"/>
      <c r="J188" s="778">
        <f t="shared" si="16"/>
        <v>0</v>
      </c>
      <c r="K188" s="778"/>
      <c r="L188" s="776">
        <f t="shared" si="17"/>
        <v>0</v>
      </c>
      <c r="M188" s="776"/>
      <c r="N188" s="714">
        <f t="shared" si="18"/>
        <v>0</v>
      </c>
      <c r="O188" s="715"/>
      <c r="P188" s="776">
        <f t="shared" si="19"/>
        <v>0</v>
      </c>
      <c r="Q188" s="776"/>
      <c r="R188" s="714">
        <f t="shared" si="20"/>
        <v>0</v>
      </c>
      <c r="S188" s="715"/>
      <c r="T188" s="776">
        <f t="shared" si="21"/>
        <v>0</v>
      </c>
      <c r="U188" s="776"/>
      <c r="V188" s="778">
        <f t="shared" si="22"/>
        <v>0</v>
      </c>
      <c r="W188" s="778"/>
      <c r="X188" s="847">
        <f t="shared" si="12"/>
        <v>0</v>
      </c>
      <c r="Y188" s="768"/>
      <c r="Z188" s="769">
        <f t="shared" si="13"/>
        <v>0</v>
      </c>
      <c r="AA188" s="769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618" t="str">
        <f t="shared" si="14"/>
        <v>TUBO COBRE 3/16</v>
      </c>
      <c r="D189" s="618"/>
      <c r="E189" s="618"/>
      <c r="F189" s="618"/>
      <c r="G189" s="618"/>
      <c r="H189" s="776">
        <f t="shared" si="15"/>
        <v>0</v>
      </c>
      <c r="I189" s="776"/>
      <c r="J189" s="778">
        <f t="shared" si="16"/>
        <v>0</v>
      </c>
      <c r="K189" s="778"/>
      <c r="L189" s="776">
        <f t="shared" si="17"/>
        <v>0</v>
      </c>
      <c r="M189" s="776"/>
      <c r="N189" s="714">
        <f t="shared" si="18"/>
        <v>0</v>
      </c>
      <c r="O189" s="715"/>
      <c r="P189" s="776">
        <f t="shared" si="19"/>
        <v>0</v>
      </c>
      <c r="Q189" s="776"/>
      <c r="R189" s="714">
        <f t="shared" si="20"/>
        <v>0</v>
      </c>
      <c r="S189" s="715"/>
      <c r="T189" s="776">
        <f t="shared" si="21"/>
        <v>0</v>
      </c>
      <c r="U189" s="776"/>
      <c r="V189" s="778">
        <f t="shared" si="22"/>
        <v>0</v>
      </c>
      <c r="W189" s="778"/>
      <c r="X189" s="847">
        <f t="shared" si="12"/>
        <v>0</v>
      </c>
      <c r="Y189" s="768"/>
      <c r="Z189" s="769">
        <f t="shared" si="13"/>
        <v>0</v>
      </c>
      <c r="AA189" s="769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618" t="str">
        <f t="shared" si="14"/>
        <v>DISCO C/M 4 1/2 WINONE</v>
      </c>
      <c r="D190" s="618"/>
      <c r="E190" s="618"/>
      <c r="F190" s="618"/>
      <c r="G190" s="618"/>
      <c r="H190" s="776">
        <f t="shared" si="15"/>
        <v>0</v>
      </c>
      <c r="I190" s="776"/>
      <c r="J190" s="778">
        <f t="shared" si="16"/>
        <v>0</v>
      </c>
      <c r="K190" s="778"/>
      <c r="L190" s="776">
        <f t="shared" si="17"/>
        <v>0</v>
      </c>
      <c r="M190" s="776"/>
      <c r="N190" s="714">
        <f t="shared" si="18"/>
        <v>0</v>
      </c>
      <c r="O190" s="715"/>
      <c r="P190" s="776">
        <f t="shared" si="19"/>
        <v>0</v>
      </c>
      <c r="Q190" s="776"/>
      <c r="R190" s="714">
        <f t="shared" si="20"/>
        <v>0</v>
      </c>
      <c r="S190" s="715"/>
      <c r="T190" s="776">
        <f t="shared" si="21"/>
        <v>0</v>
      </c>
      <c r="U190" s="776"/>
      <c r="V190" s="778">
        <f t="shared" si="22"/>
        <v>0</v>
      </c>
      <c r="W190" s="778"/>
      <c r="X190" s="847">
        <f t="shared" si="12"/>
        <v>0</v>
      </c>
      <c r="Y190" s="768"/>
      <c r="Z190" s="769">
        <f t="shared" si="13"/>
        <v>0</v>
      </c>
      <c r="AA190" s="769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618" t="str">
        <f t="shared" si="14"/>
        <v>DISCO R/M 4 1/2 WINONE</v>
      </c>
      <c r="D191" s="618"/>
      <c r="E191" s="618"/>
      <c r="F191" s="618"/>
      <c r="G191" s="618"/>
      <c r="H191" s="776">
        <f t="shared" si="15"/>
        <v>0</v>
      </c>
      <c r="I191" s="776"/>
      <c r="J191" s="778">
        <f t="shared" si="16"/>
        <v>0</v>
      </c>
      <c r="K191" s="778"/>
      <c r="L191" s="776">
        <f t="shared" si="17"/>
        <v>0</v>
      </c>
      <c r="M191" s="776"/>
      <c r="N191" s="714">
        <f t="shared" si="18"/>
        <v>0</v>
      </c>
      <c r="O191" s="715"/>
      <c r="P191" s="776">
        <f t="shared" si="19"/>
        <v>0</v>
      </c>
      <c r="Q191" s="776"/>
      <c r="R191" s="714">
        <f t="shared" si="20"/>
        <v>0</v>
      </c>
      <c r="S191" s="715"/>
      <c r="T191" s="776">
        <f t="shared" si="21"/>
        <v>0</v>
      </c>
      <c r="U191" s="776"/>
      <c r="V191" s="778">
        <f t="shared" si="22"/>
        <v>0</v>
      </c>
      <c r="W191" s="778"/>
      <c r="X191" s="847">
        <f t="shared" si="12"/>
        <v>0</v>
      </c>
      <c r="Y191" s="768"/>
      <c r="Z191" s="769">
        <f t="shared" si="13"/>
        <v>0</v>
      </c>
      <c r="AA191" s="769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618" t="str">
        <f t="shared" si="14"/>
        <v>LLAVERO GANCHO GRANDE</v>
      </c>
      <c r="D192" s="618"/>
      <c r="E192" s="618"/>
      <c r="F192" s="618"/>
      <c r="G192" s="618"/>
      <c r="H192" s="776">
        <f t="shared" si="15"/>
        <v>0</v>
      </c>
      <c r="I192" s="776"/>
      <c r="J192" s="778">
        <f t="shared" si="16"/>
        <v>0</v>
      </c>
      <c r="K192" s="778"/>
      <c r="L192" s="776">
        <f t="shared" si="17"/>
        <v>0</v>
      </c>
      <c r="M192" s="776"/>
      <c r="N192" s="714">
        <f t="shared" si="18"/>
        <v>0</v>
      </c>
      <c r="O192" s="715"/>
      <c r="P192" s="776">
        <f t="shared" si="19"/>
        <v>0</v>
      </c>
      <c r="Q192" s="776"/>
      <c r="R192" s="714">
        <f t="shared" si="20"/>
        <v>0</v>
      </c>
      <c r="S192" s="715"/>
      <c r="T192" s="776">
        <f t="shared" si="21"/>
        <v>0</v>
      </c>
      <c r="U192" s="776"/>
      <c r="V192" s="778">
        <f t="shared" si="22"/>
        <v>0</v>
      </c>
      <c r="W192" s="778"/>
      <c r="X192" s="847">
        <f t="shared" si="12"/>
        <v>0</v>
      </c>
      <c r="Y192" s="768"/>
      <c r="Z192" s="769">
        <f t="shared" si="13"/>
        <v>0</v>
      </c>
      <c r="AA192" s="769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618" t="str">
        <f t="shared" si="14"/>
        <v>LLAVERO GANCHO MEDIANO</v>
      </c>
      <c r="D193" s="618"/>
      <c r="E193" s="618"/>
      <c r="F193" s="618"/>
      <c r="G193" s="618"/>
      <c r="H193" s="776">
        <f t="shared" si="15"/>
        <v>0</v>
      </c>
      <c r="I193" s="776"/>
      <c r="J193" s="778">
        <f t="shared" si="16"/>
        <v>0</v>
      </c>
      <c r="K193" s="778"/>
      <c r="L193" s="776">
        <f t="shared" si="17"/>
        <v>0</v>
      </c>
      <c r="M193" s="776"/>
      <c r="N193" s="714">
        <f t="shared" si="18"/>
        <v>0</v>
      </c>
      <c r="O193" s="715"/>
      <c r="P193" s="776">
        <f t="shared" si="19"/>
        <v>0</v>
      </c>
      <c r="Q193" s="776"/>
      <c r="R193" s="714">
        <f t="shared" si="20"/>
        <v>0</v>
      </c>
      <c r="S193" s="715"/>
      <c r="T193" s="776">
        <f t="shared" si="21"/>
        <v>0</v>
      </c>
      <c r="U193" s="776"/>
      <c r="V193" s="778">
        <f t="shared" si="22"/>
        <v>0</v>
      </c>
      <c r="W193" s="778"/>
      <c r="X193" s="847">
        <f t="shared" si="12"/>
        <v>0</v>
      </c>
      <c r="Y193" s="768"/>
      <c r="Z193" s="769">
        <f t="shared" si="13"/>
        <v>0</v>
      </c>
      <c r="AA193" s="769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618" t="str">
        <f t="shared" si="14"/>
        <v>LLAVERO SECURITY</v>
      </c>
      <c r="D194" s="618"/>
      <c r="E194" s="618"/>
      <c r="F194" s="618"/>
      <c r="G194" s="618"/>
      <c r="H194" s="776">
        <f t="shared" si="15"/>
        <v>0</v>
      </c>
      <c r="I194" s="776"/>
      <c r="J194" s="778">
        <f t="shared" si="16"/>
        <v>0</v>
      </c>
      <c r="K194" s="778"/>
      <c r="L194" s="776">
        <f t="shared" si="17"/>
        <v>0</v>
      </c>
      <c r="M194" s="776"/>
      <c r="N194" s="714">
        <f t="shared" si="18"/>
        <v>0</v>
      </c>
      <c r="O194" s="715"/>
      <c r="P194" s="776">
        <f t="shared" si="19"/>
        <v>0</v>
      </c>
      <c r="Q194" s="776"/>
      <c r="R194" s="714">
        <f t="shared" si="20"/>
        <v>0</v>
      </c>
      <c r="S194" s="715"/>
      <c r="T194" s="776">
        <f t="shared" si="21"/>
        <v>0</v>
      </c>
      <c r="U194" s="776"/>
      <c r="V194" s="778">
        <f t="shared" si="22"/>
        <v>0</v>
      </c>
      <c r="W194" s="778"/>
      <c r="X194" s="847">
        <f t="shared" si="12"/>
        <v>0</v>
      </c>
      <c r="Y194" s="768"/>
      <c r="Z194" s="769">
        <f t="shared" si="13"/>
        <v>0</v>
      </c>
      <c r="AA194" s="769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618" t="str">
        <f t="shared" si="14"/>
        <v>GRIFERIA LAVAPLATO INDIVIDUAL</v>
      </c>
      <c r="D195" s="618"/>
      <c r="E195" s="618"/>
      <c r="F195" s="618"/>
      <c r="G195" s="618"/>
      <c r="H195" s="776">
        <f t="shared" si="15"/>
        <v>0</v>
      </c>
      <c r="I195" s="776"/>
      <c r="J195" s="778">
        <f t="shared" si="16"/>
        <v>0</v>
      </c>
      <c r="K195" s="778"/>
      <c r="L195" s="776">
        <f t="shared" si="17"/>
        <v>0</v>
      </c>
      <c r="M195" s="776"/>
      <c r="N195" s="714">
        <f t="shared" si="18"/>
        <v>0</v>
      </c>
      <c r="O195" s="715"/>
      <c r="P195" s="776">
        <f t="shared" si="19"/>
        <v>0</v>
      </c>
      <c r="Q195" s="776"/>
      <c r="R195" s="714">
        <f t="shared" si="20"/>
        <v>0</v>
      </c>
      <c r="S195" s="715"/>
      <c r="T195" s="776">
        <f t="shared" si="21"/>
        <v>0</v>
      </c>
      <c r="U195" s="776"/>
      <c r="V195" s="778">
        <f t="shared" si="22"/>
        <v>0</v>
      </c>
      <c r="W195" s="778"/>
      <c r="X195" s="847">
        <f t="shared" si="12"/>
        <v>0</v>
      </c>
      <c r="Y195" s="768"/>
      <c r="Z195" s="769">
        <f t="shared" si="13"/>
        <v>0</v>
      </c>
      <c r="AA195" s="769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618" t="str">
        <f t="shared" si="14"/>
        <v>LLAVE SENCILLA LAVAPLATO GRIVEN</v>
      </c>
      <c r="D196" s="618"/>
      <c r="E196" s="618"/>
      <c r="F196" s="618"/>
      <c r="G196" s="618"/>
      <c r="H196" s="776">
        <f t="shared" si="15"/>
        <v>0</v>
      </c>
      <c r="I196" s="776"/>
      <c r="J196" s="778">
        <f t="shared" si="16"/>
        <v>0</v>
      </c>
      <c r="K196" s="778"/>
      <c r="L196" s="776">
        <f t="shared" si="17"/>
        <v>0</v>
      </c>
      <c r="M196" s="776"/>
      <c r="N196" s="714">
        <f t="shared" si="18"/>
        <v>0</v>
      </c>
      <c r="O196" s="715"/>
      <c r="P196" s="776">
        <f t="shared" si="19"/>
        <v>0</v>
      </c>
      <c r="Q196" s="776"/>
      <c r="R196" s="714">
        <f t="shared" si="20"/>
        <v>0</v>
      </c>
      <c r="S196" s="715"/>
      <c r="T196" s="776">
        <f t="shared" si="21"/>
        <v>0</v>
      </c>
      <c r="U196" s="776"/>
      <c r="V196" s="778">
        <f t="shared" si="22"/>
        <v>0</v>
      </c>
      <c r="W196" s="778"/>
      <c r="X196" s="847">
        <f t="shared" si="12"/>
        <v>0</v>
      </c>
      <c r="Y196" s="768"/>
      <c r="Z196" s="769">
        <f t="shared" si="13"/>
        <v>0</v>
      </c>
      <c r="AA196" s="769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618" t="str">
        <f t="shared" si="14"/>
        <v>CODO 75MM X 90 RIEGO</v>
      </c>
      <c r="D197" s="618"/>
      <c r="E197" s="618"/>
      <c r="F197" s="618"/>
      <c r="G197" s="618"/>
      <c r="H197" s="776">
        <f t="shared" si="15"/>
        <v>0</v>
      </c>
      <c r="I197" s="776"/>
      <c r="J197" s="778">
        <f t="shared" si="16"/>
        <v>0</v>
      </c>
      <c r="K197" s="778"/>
      <c r="L197" s="776">
        <f t="shared" si="17"/>
        <v>0</v>
      </c>
      <c r="M197" s="776"/>
      <c r="N197" s="714">
        <f t="shared" si="18"/>
        <v>0</v>
      </c>
      <c r="O197" s="715"/>
      <c r="P197" s="776">
        <f t="shared" si="19"/>
        <v>0</v>
      </c>
      <c r="Q197" s="776"/>
      <c r="R197" s="714">
        <f t="shared" si="20"/>
        <v>0</v>
      </c>
      <c r="S197" s="715"/>
      <c r="T197" s="776">
        <f t="shared" si="21"/>
        <v>0</v>
      </c>
      <c r="U197" s="776"/>
      <c r="V197" s="778">
        <f t="shared" si="22"/>
        <v>0</v>
      </c>
      <c r="W197" s="778"/>
      <c r="X197" s="847">
        <f t="shared" si="12"/>
        <v>0</v>
      </c>
      <c r="Y197" s="768"/>
      <c r="Z197" s="769">
        <f t="shared" si="13"/>
        <v>0</v>
      </c>
      <c r="AA197" s="769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618" t="str">
        <f t="shared" si="14"/>
        <v>INFLADOR P/CAUCHOS</v>
      </c>
      <c r="D198" s="618"/>
      <c r="E198" s="618"/>
      <c r="F198" s="618"/>
      <c r="G198" s="618"/>
      <c r="H198" s="776">
        <f t="shared" si="15"/>
        <v>36</v>
      </c>
      <c r="I198" s="776"/>
      <c r="J198" s="778">
        <f t="shared" si="16"/>
        <v>288</v>
      </c>
      <c r="K198" s="778"/>
      <c r="L198" s="776">
        <f t="shared" si="17"/>
        <v>0</v>
      </c>
      <c r="M198" s="776"/>
      <c r="N198" s="714">
        <f t="shared" si="18"/>
        <v>0</v>
      </c>
      <c r="O198" s="715"/>
      <c r="P198" s="776">
        <f t="shared" si="19"/>
        <v>0</v>
      </c>
      <c r="Q198" s="776"/>
      <c r="R198" s="714">
        <f t="shared" si="20"/>
        <v>0</v>
      </c>
      <c r="S198" s="715"/>
      <c r="T198" s="776">
        <f t="shared" si="21"/>
        <v>0</v>
      </c>
      <c r="U198" s="776"/>
      <c r="V198" s="778">
        <f t="shared" si="22"/>
        <v>0</v>
      </c>
      <c r="W198" s="778"/>
      <c r="X198" s="847">
        <f t="shared" si="12"/>
        <v>36</v>
      </c>
      <c r="Y198" s="768"/>
      <c r="Z198" s="769">
        <f t="shared" si="13"/>
        <v>288</v>
      </c>
      <c r="AA198" s="769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618" t="str">
        <f t="shared" si="14"/>
        <v>SERRUCHO SECURITY 14" DE PODAR</v>
      </c>
      <c r="D199" s="618"/>
      <c r="E199" s="618"/>
      <c r="F199" s="618"/>
      <c r="G199" s="618"/>
      <c r="H199" s="776">
        <f t="shared" si="15"/>
        <v>0</v>
      </c>
      <c r="I199" s="776"/>
      <c r="J199" s="778">
        <f t="shared" si="16"/>
        <v>0</v>
      </c>
      <c r="K199" s="778"/>
      <c r="L199" s="776">
        <f t="shared" si="17"/>
        <v>0</v>
      </c>
      <c r="M199" s="776"/>
      <c r="N199" s="714">
        <f t="shared" si="18"/>
        <v>0</v>
      </c>
      <c r="O199" s="715"/>
      <c r="P199" s="776">
        <f t="shared" si="19"/>
        <v>0</v>
      </c>
      <c r="Q199" s="776"/>
      <c r="R199" s="714">
        <f t="shared" si="20"/>
        <v>0</v>
      </c>
      <c r="S199" s="715"/>
      <c r="T199" s="776">
        <f t="shared" si="21"/>
        <v>0</v>
      </c>
      <c r="U199" s="776"/>
      <c r="V199" s="778">
        <f t="shared" si="22"/>
        <v>0</v>
      </c>
      <c r="W199" s="778"/>
      <c r="X199" s="847">
        <f t="shared" si="12"/>
        <v>0</v>
      </c>
      <c r="Y199" s="768"/>
      <c r="Z199" s="769">
        <f t="shared" si="13"/>
        <v>0</v>
      </c>
      <c r="AA199" s="769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618" t="str">
        <f t="shared" si="14"/>
        <v>SPLINTER ORIG 2 VIAS</v>
      </c>
      <c r="D200" s="618"/>
      <c r="E200" s="618"/>
      <c r="F200" s="618"/>
      <c r="G200" s="618"/>
      <c r="H200" s="776">
        <f t="shared" si="15"/>
        <v>0</v>
      </c>
      <c r="I200" s="776"/>
      <c r="J200" s="778">
        <f t="shared" si="16"/>
        <v>0</v>
      </c>
      <c r="K200" s="778"/>
      <c r="L200" s="776">
        <f t="shared" si="17"/>
        <v>0</v>
      </c>
      <c r="M200" s="776"/>
      <c r="N200" s="714">
        <f t="shared" si="18"/>
        <v>0</v>
      </c>
      <c r="O200" s="715"/>
      <c r="P200" s="776">
        <f t="shared" si="19"/>
        <v>0</v>
      </c>
      <c r="Q200" s="776"/>
      <c r="R200" s="714">
        <f t="shared" si="20"/>
        <v>0</v>
      </c>
      <c r="S200" s="715"/>
      <c r="T200" s="776">
        <f t="shared" si="21"/>
        <v>0</v>
      </c>
      <c r="U200" s="776"/>
      <c r="V200" s="778">
        <f t="shared" si="22"/>
        <v>0</v>
      </c>
      <c r="W200" s="778"/>
      <c r="X200" s="847">
        <f t="shared" si="12"/>
        <v>0</v>
      </c>
      <c r="Y200" s="768"/>
      <c r="Z200" s="769">
        <f t="shared" si="13"/>
        <v>0</v>
      </c>
      <c r="AA200" s="769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618" t="str">
        <f t="shared" si="14"/>
        <v>LAMPARA DE NOCHE</v>
      </c>
      <c r="D201" s="618"/>
      <c r="E201" s="618"/>
      <c r="F201" s="618"/>
      <c r="G201" s="618"/>
      <c r="H201" s="776">
        <f t="shared" si="15"/>
        <v>0</v>
      </c>
      <c r="I201" s="776"/>
      <c r="J201" s="778">
        <f t="shared" si="16"/>
        <v>0</v>
      </c>
      <c r="K201" s="778"/>
      <c r="L201" s="776">
        <f t="shared" si="17"/>
        <v>0</v>
      </c>
      <c r="M201" s="776"/>
      <c r="N201" s="714">
        <f t="shared" si="18"/>
        <v>0</v>
      </c>
      <c r="O201" s="715"/>
      <c r="P201" s="776">
        <f t="shared" si="19"/>
        <v>0</v>
      </c>
      <c r="Q201" s="776"/>
      <c r="R201" s="714">
        <f t="shared" si="20"/>
        <v>0</v>
      </c>
      <c r="S201" s="715"/>
      <c r="T201" s="776">
        <f t="shared" si="21"/>
        <v>0</v>
      </c>
      <c r="U201" s="776"/>
      <c r="V201" s="778">
        <f t="shared" si="22"/>
        <v>0</v>
      </c>
      <c r="W201" s="778"/>
      <c r="X201" s="847">
        <f t="shared" si="12"/>
        <v>0</v>
      </c>
      <c r="Y201" s="768"/>
      <c r="Z201" s="769">
        <f t="shared" si="13"/>
        <v>0</v>
      </c>
      <c r="AA201" s="769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749">
        <f>SUM(J140:K201)</f>
        <v>538.70000000000005</v>
      </c>
      <c r="I202" s="750"/>
      <c r="J202" s="750"/>
      <c r="K202" s="750"/>
      <c r="L202" s="750">
        <f>SUM(N140:O201)</f>
        <v>0</v>
      </c>
      <c r="M202" s="750"/>
      <c r="N202" s="750"/>
      <c r="O202" s="751"/>
      <c r="P202" s="750">
        <f>SUM(R140:S201)</f>
        <v>0</v>
      </c>
      <c r="Q202" s="750"/>
      <c r="R202" s="750"/>
      <c r="S202" s="751"/>
      <c r="T202" s="750">
        <f>SUM(V140:W201)</f>
        <v>0</v>
      </c>
      <c r="U202" s="750"/>
      <c r="V202" s="750"/>
      <c r="W202" s="751"/>
      <c r="X202" s="749">
        <f>SUM(Z140:AA201)</f>
        <v>538.70000000000005</v>
      </c>
      <c r="Y202" s="750"/>
      <c r="Z202" s="750"/>
      <c r="AA202" s="750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807" t="s">
        <v>93</v>
      </c>
      <c r="C207" s="807"/>
      <c r="D207" s="807"/>
      <c r="E207" s="807"/>
      <c r="F207" s="807"/>
      <c r="G207" s="807"/>
      <c r="H207" s="807"/>
      <c r="I207" s="807"/>
      <c r="J207" s="807"/>
      <c r="K207" s="807"/>
      <c r="L207" s="807"/>
      <c r="M207" s="807"/>
      <c r="N207" s="807"/>
      <c r="O207" s="807"/>
      <c r="P207" s="807"/>
      <c r="Q207" s="807"/>
      <c r="R207" s="807"/>
      <c r="S207" s="807"/>
      <c r="T207" s="807"/>
      <c r="U207" s="807"/>
      <c r="V207" s="807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807"/>
      <c r="C208" s="807"/>
      <c r="D208" s="807"/>
      <c r="E208" s="807"/>
      <c r="F208" s="807"/>
      <c r="G208" s="807"/>
      <c r="H208" s="807"/>
      <c r="I208" s="807"/>
      <c r="J208" s="807"/>
      <c r="K208" s="807"/>
      <c r="L208" s="807"/>
      <c r="M208" s="807"/>
      <c r="N208" s="807"/>
      <c r="O208" s="807"/>
      <c r="P208" s="807"/>
      <c r="Q208" s="807"/>
      <c r="R208" s="807"/>
      <c r="S208" s="807"/>
      <c r="T208" s="807"/>
      <c r="U208" s="807"/>
      <c r="V208" s="807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807"/>
      <c r="C209" s="807"/>
      <c r="D209" s="807"/>
      <c r="E209" s="807"/>
      <c r="F209" s="807"/>
      <c r="G209" s="807"/>
      <c r="H209" s="807"/>
      <c r="I209" s="807"/>
      <c r="J209" s="807"/>
      <c r="K209" s="807"/>
      <c r="L209" s="807"/>
      <c r="M209" s="807"/>
      <c r="N209" s="807"/>
      <c r="O209" s="807"/>
      <c r="P209" s="807"/>
      <c r="Q209" s="807"/>
      <c r="R209" s="807"/>
      <c r="S209" s="807"/>
      <c r="T209" s="807"/>
      <c r="U209" s="807"/>
      <c r="V209" s="807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841" t="s">
        <v>283</v>
      </c>
      <c r="D211" s="841"/>
      <c r="E211" s="841"/>
      <c r="F211" s="841"/>
      <c r="G211" s="841"/>
      <c r="H211" s="841"/>
      <c r="I211" s="841"/>
      <c r="J211" s="841"/>
      <c r="K211" s="841"/>
      <c r="L211" s="841"/>
      <c r="M211" s="841"/>
      <c r="N211" s="841"/>
      <c r="O211" s="133"/>
      <c r="P211" s="8"/>
      <c r="Q211" s="8"/>
      <c r="R211" s="8"/>
      <c r="S211" s="8"/>
    </row>
    <row r="212" spans="1:31" ht="26.25" x14ac:dyDescent="0.25">
      <c r="A212" s="48"/>
      <c r="C212" s="842" t="s">
        <v>2</v>
      </c>
      <c r="D212" s="804"/>
      <c r="E212" s="804"/>
      <c r="F212" s="804"/>
      <c r="G212" s="866"/>
      <c r="H212" s="29">
        <v>1</v>
      </c>
      <c r="I212" s="39" t="s">
        <v>91</v>
      </c>
      <c r="J212" s="258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793" t="str">
        <f>C140</f>
        <v>BUSH HG 1 1/2" X 1"</v>
      </c>
      <c r="D213" s="618"/>
      <c r="E213" s="618"/>
      <c r="F213" s="618"/>
      <c r="G213" s="725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793" t="str">
        <f t="shared" ref="C214:C274" si="23">C141</f>
        <v>BUSH HG 1" X 1/2"</v>
      </c>
      <c r="D214" s="618"/>
      <c r="E214" s="618"/>
      <c r="F214" s="618"/>
      <c r="G214" s="725"/>
      <c r="H214" s="63">
        <v>1023</v>
      </c>
      <c r="I214" s="63"/>
      <c r="J214" s="259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793" t="str">
        <f t="shared" si="23"/>
        <v>ANILLO HG 3</v>
      </c>
      <c r="D215" s="618"/>
      <c r="E215" s="618"/>
      <c r="F215" s="618"/>
      <c r="G215" s="725"/>
      <c r="H215" s="63">
        <v>27</v>
      </c>
      <c r="I215" s="63"/>
      <c r="J215" s="259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793" t="str">
        <f t="shared" si="23"/>
        <v>ANILLO HG 4</v>
      </c>
      <c r="D216" s="618"/>
      <c r="E216" s="618"/>
      <c r="F216" s="618"/>
      <c r="G216" s="725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793" t="str">
        <f t="shared" si="23"/>
        <v>TAPON HG 1</v>
      </c>
      <c r="D217" s="618"/>
      <c r="E217" s="618"/>
      <c r="F217" s="618"/>
      <c r="G217" s="725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793" t="str">
        <f t="shared" si="23"/>
        <v>TEE HG 1 1/2</v>
      </c>
      <c r="D218" s="618"/>
      <c r="E218" s="618"/>
      <c r="F218" s="618"/>
      <c r="G218" s="725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793" t="str">
        <f t="shared" si="23"/>
        <v>CHECK PVC 1/2</v>
      </c>
      <c r="D219" s="618"/>
      <c r="E219" s="618"/>
      <c r="F219" s="618"/>
      <c r="G219" s="725"/>
      <c r="H219" s="63">
        <v>300</v>
      </c>
      <c r="I219" s="63"/>
      <c r="J219" s="259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793" t="str">
        <f t="shared" si="23"/>
        <v>CHECK PVC 3/4</v>
      </c>
      <c r="D220" s="618"/>
      <c r="E220" s="618"/>
      <c r="F220" s="618"/>
      <c r="G220" s="725"/>
      <c r="H220" s="63">
        <v>97</v>
      </c>
      <c r="I220" s="63"/>
      <c r="J220" s="259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793" t="str">
        <f t="shared" si="23"/>
        <v>CHECK PVC 1</v>
      </c>
      <c r="D221" s="618"/>
      <c r="E221" s="618"/>
      <c r="F221" s="618"/>
      <c r="G221" s="725"/>
      <c r="H221" s="63">
        <v>40</v>
      </c>
      <c r="I221" s="63"/>
      <c r="J221" s="260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793" t="str">
        <f t="shared" si="23"/>
        <v>CHECK PVC 1 1/2</v>
      </c>
      <c r="D222" s="618"/>
      <c r="E222" s="618"/>
      <c r="F222" s="618"/>
      <c r="G222" s="725"/>
      <c r="H222" s="63">
        <v>20</v>
      </c>
      <c r="I222" s="63"/>
      <c r="J222" s="259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793" t="str">
        <f t="shared" si="23"/>
        <v>ANILLO A/F C/R 3/4 PVC</v>
      </c>
      <c r="D223" s="618"/>
      <c r="E223" s="618"/>
      <c r="F223" s="618"/>
      <c r="G223" s="725"/>
      <c r="H223" s="63">
        <v>500</v>
      </c>
      <c r="I223" s="63"/>
      <c r="J223" s="259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793" t="str">
        <f t="shared" si="23"/>
        <v>ANILLO A/F C/R 1/2 PVC</v>
      </c>
      <c r="D224" s="618"/>
      <c r="E224" s="618"/>
      <c r="F224" s="618"/>
      <c r="G224" s="725"/>
      <c r="H224" s="63">
        <v>86</v>
      </c>
      <c r="I224" s="63"/>
      <c r="J224" s="259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793" t="str">
        <f t="shared" si="23"/>
        <v>TEE A/F C/R 1/2 PVC</v>
      </c>
      <c r="D225" s="618"/>
      <c r="E225" s="618"/>
      <c r="F225" s="618"/>
      <c r="G225" s="725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793" t="str">
        <f t="shared" si="23"/>
        <v>TEE A/F C/R 3/4 PVC</v>
      </c>
      <c r="D226" s="618"/>
      <c r="E226" s="618"/>
      <c r="F226" s="618"/>
      <c r="G226" s="725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793" t="str">
        <f t="shared" si="23"/>
        <v>CODO A/F C/R 1/2 X 90 PVC</v>
      </c>
      <c r="D227" s="618"/>
      <c r="E227" s="618"/>
      <c r="F227" s="618"/>
      <c r="G227" s="725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793" t="str">
        <f t="shared" si="23"/>
        <v>TAPA A/F C/R 1/2 PVC</v>
      </c>
      <c r="D228" s="618"/>
      <c r="E228" s="618"/>
      <c r="F228" s="618"/>
      <c r="G228" s="725"/>
      <c r="H228" s="63">
        <v>300</v>
      </c>
      <c r="I228" s="63"/>
      <c r="J228" s="259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793" t="str">
        <f t="shared" si="23"/>
        <v>TAPA A/F C/R 3/4 PVC</v>
      </c>
      <c r="D229" s="618"/>
      <c r="E229" s="618"/>
      <c r="F229" s="618"/>
      <c r="G229" s="725"/>
      <c r="H229" s="63">
        <v>388</v>
      </c>
      <c r="I229" s="63"/>
      <c r="J229" s="259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5"/>
      <c r="Q229" s="255"/>
      <c r="R229" s="255"/>
      <c r="S229" s="255"/>
      <c r="T229" s="255"/>
      <c r="U229" s="255"/>
      <c r="V229" s="255"/>
      <c r="W229" s="255"/>
      <c r="X229" s="255"/>
      <c r="Y229" s="255"/>
      <c r="Z229" s="255"/>
      <c r="AA229" s="255"/>
    </row>
    <row r="230" spans="1:30" ht="15.75" x14ac:dyDescent="0.25">
      <c r="A230" s="48"/>
      <c r="C230" s="793" t="str">
        <f t="shared" si="23"/>
        <v>FLANCHE PVC 3/4 ECON</v>
      </c>
      <c r="D230" s="618"/>
      <c r="E230" s="618"/>
      <c r="F230" s="618"/>
      <c r="G230" s="725"/>
      <c r="H230" s="63">
        <v>113</v>
      </c>
      <c r="I230" s="63"/>
      <c r="J230" s="259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5"/>
      <c r="Q230" s="255"/>
      <c r="R230" s="255"/>
      <c r="S230" s="255"/>
      <c r="T230" s="255"/>
      <c r="U230" s="255"/>
      <c r="V230" s="255"/>
      <c r="W230" s="255"/>
      <c r="X230" s="255"/>
      <c r="Y230" s="255"/>
      <c r="Z230" s="255"/>
      <c r="AA230" s="255"/>
    </row>
    <row r="231" spans="1:30" ht="15.75" x14ac:dyDescent="0.25">
      <c r="A231" s="48"/>
      <c r="C231" s="793" t="str">
        <f t="shared" si="23"/>
        <v>UNION PAT A/F 1 1/2 P/P ECON</v>
      </c>
      <c r="D231" s="618"/>
      <c r="E231" s="618"/>
      <c r="F231" s="618"/>
      <c r="G231" s="725"/>
      <c r="H231" s="63">
        <v>8</v>
      </c>
      <c r="I231" s="63"/>
      <c r="J231" s="259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5"/>
      <c r="Q231" s="255"/>
      <c r="R231" s="255"/>
      <c r="S231" s="255"/>
      <c r="T231" s="255"/>
      <c r="U231" s="255"/>
      <c r="V231" s="255"/>
      <c r="W231" s="255"/>
      <c r="X231" s="255"/>
      <c r="Y231" s="255"/>
      <c r="Z231" s="255"/>
      <c r="AA231" s="255"/>
    </row>
    <row r="232" spans="1:30" ht="15.75" x14ac:dyDescent="0.25">
      <c r="A232" s="48"/>
      <c r="C232" s="793" t="str">
        <f t="shared" si="23"/>
        <v>UNION PAT A/F 1/2 P/P ECON</v>
      </c>
      <c r="D232" s="618"/>
      <c r="E232" s="618"/>
      <c r="F232" s="618"/>
      <c r="G232" s="725"/>
      <c r="H232" s="63">
        <v>101</v>
      </c>
      <c r="I232" s="63"/>
      <c r="J232" s="259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5"/>
      <c r="Q232" s="255"/>
      <c r="R232" s="255"/>
      <c r="S232" s="255"/>
      <c r="T232" s="255"/>
      <c r="U232" s="255"/>
      <c r="V232" s="255"/>
      <c r="W232" s="255"/>
      <c r="X232" s="255"/>
      <c r="Y232" s="255"/>
      <c r="Z232" s="255"/>
      <c r="AA232" s="255"/>
    </row>
    <row r="233" spans="1:30" ht="15.75" x14ac:dyDescent="0.25">
      <c r="A233" s="48"/>
      <c r="C233" s="793" t="str">
        <f t="shared" si="23"/>
        <v>TEE A/F 1 1/2 P/P</v>
      </c>
      <c r="D233" s="618"/>
      <c r="E233" s="618"/>
      <c r="F233" s="618"/>
      <c r="G233" s="725"/>
      <c r="H233" s="63">
        <v>200</v>
      </c>
      <c r="I233" s="63"/>
      <c r="J233" s="259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5"/>
      <c r="Q233" s="255"/>
      <c r="R233" s="255"/>
      <c r="S233" s="255"/>
      <c r="T233" s="255"/>
      <c r="U233" s="255"/>
      <c r="V233" s="255"/>
      <c r="W233" s="255"/>
      <c r="X233" s="255"/>
      <c r="Y233" s="255"/>
      <c r="Z233" s="255"/>
      <c r="AA233" s="255"/>
    </row>
    <row r="234" spans="1:30" ht="15.75" x14ac:dyDescent="0.25">
      <c r="A234" s="48"/>
      <c r="C234" s="793" t="str">
        <f t="shared" si="23"/>
        <v>TEE A/F 2 P/P</v>
      </c>
      <c r="D234" s="618"/>
      <c r="E234" s="618"/>
      <c r="F234" s="618"/>
      <c r="G234" s="725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793" t="str">
        <f t="shared" si="23"/>
        <v>BUJE A/F 3/4 X 1/2</v>
      </c>
      <c r="D235" s="618"/>
      <c r="E235" s="618"/>
      <c r="F235" s="618"/>
      <c r="G235" s="725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793" t="str">
        <f t="shared" si="23"/>
        <v>BUJE A/F 1 X 3/4</v>
      </c>
      <c r="D236" s="618"/>
      <c r="E236" s="618"/>
      <c r="F236" s="618"/>
      <c r="G236" s="725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793" t="str">
        <f t="shared" si="23"/>
        <v>ADAPT HEM A/F 1 1/2</v>
      </c>
      <c r="D237" s="618"/>
      <c r="E237" s="618"/>
      <c r="F237" s="618"/>
      <c r="G237" s="725"/>
      <c r="H237" s="63">
        <v>50</v>
      </c>
      <c r="I237" s="261"/>
      <c r="J237" s="261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7"/>
      <c r="P237" s="247"/>
      <c r="Q237" s="247"/>
      <c r="R237" s="247"/>
      <c r="S237" s="247"/>
      <c r="T237" s="247"/>
      <c r="U237" s="247"/>
      <c r="V237" s="12"/>
      <c r="W237" s="12"/>
      <c r="X237" s="12"/>
      <c r="Y237" s="12"/>
      <c r="Z237" s="12"/>
    </row>
    <row r="238" spans="1:30" ht="15.75" x14ac:dyDescent="0.25">
      <c r="A238" s="48"/>
      <c r="C238" s="793" t="str">
        <f t="shared" si="23"/>
        <v>CHECK PVC A/N 4</v>
      </c>
      <c r="D238" s="618"/>
      <c r="E238" s="618"/>
      <c r="F238" s="618"/>
      <c r="G238" s="725"/>
      <c r="H238" s="63">
        <v>1</v>
      </c>
      <c r="I238" s="39"/>
      <c r="J238" s="258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793" t="str">
        <f t="shared" si="23"/>
        <v>YEE 2 IMPLAVEN</v>
      </c>
      <c r="D239" s="618"/>
      <c r="E239" s="618"/>
      <c r="F239" s="618"/>
      <c r="G239" s="725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793" t="str">
        <f t="shared" si="23"/>
        <v>YEE 3</v>
      </c>
      <c r="D240" s="618"/>
      <c r="E240" s="618"/>
      <c r="F240" s="618"/>
      <c r="G240" s="725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793" t="str">
        <f t="shared" si="23"/>
        <v>YEE A/N 4X2</v>
      </c>
      <c r="D241" s="618"/>
      <c r="E241" s="618"/>
      <c r="F241" s="618"/>
      <c r="G241" s="725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793" t="str">
        <f t="shared" si="23"/>
        <v>YEE A/N 4</v>
      </c>
      <c r="D242" s="618"/>
      <c r="E242" s="618"/>
      <c r="F242" s="618"/>
      <c r="G242" s="725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793" t="str">
        <f t="shared" si="23"/>
        <v>TEE A/N 2</v>
      </c>
      <c r="D243" s="618"/>
      <c r="E243" s="618"/>
      <c r="F243" s="618"/>
      <c r="G243" s="725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793" t="str">
        <f t="shared" si="23"/>
        <v>TEE A/N 3</v>
      </c>
      <c r="D244" s="618"/>
      <c r="E244" s="618"/>
      <c r="F244" s="618"/>
      <c r="G244" s="725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793" t="str">
        <f t="shared" si="23"/>
        <v>TEE A/N 4</v>
      </c>
      <c r="D245" s="618"/>
      <c r="E245" s="618"/>
      <c r="F245" s="618"/>
      <c r="G245" s="725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793" t="str">
        <f t="shared" si="23"/>
        <v>TEE A/N 4X2</v>
      </c>
      <c r="D246" s="618"/>
      <c r="E246" s="618"/>
      <c r="F246" s="618"/>
      <c r="G246" s="725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2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793" t="str">
        <f t="shared" si="23"/>
        <v>TEE 3X2 UNIPLAST</v>
      </c>
      <c r="D247" s="618"/>
      <c r="E247" s="618"/>
      <c r="F247" s="618"/>
      <c r="G247" s="725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793" t="str">
        <f t="shared" si="23"/>
        <v>TEE 4X3 PAVCO</v>
      </c>
      <c r="D248" s="618"/>
      <c r="E248" s="618"/>
      <c r="F248" s="618"/>
      <c r="G248" s="725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793" t="str">
        <f t="shared" si="23"/>
        <v>TAPA A/N 2 REGISTRO</v>
      </c>
      <c r="D249" s="618"/>
      <c r="E249" s="618"/>
      <c r="F249" s="618"/>
      <c r="G249" s="725"/>
      <c r="H249" s="63">
        <v>50</v>
      </c>
      <c r="I249" s="261"/>
      <c r="J249" s="261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7"/>
      <c r="P249" s="247"/>
      <c r="Q249" s="247"/>
      <c r="R249" s="247"/>
      <c r="S249" s="247"/>
      <c r="T249" s="247"/>
      <c r="U249" s="247"/>
      <c r="V249" s="25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793" t="str">
        <f t="shared" si="23"/>
        <v>TAPA A/N 3 REGISTRO</v>
      </c>
      <c r="D250" s="618"/>
      <c r="E250" s="618"/>
      <c r="F250" s="618"/>
      <c r="G250" s="725"/>
      <c r="H250" s="63">
        <v>63</v>
      </c>
      <c r="I250" s="39"/>
      <c r="J250" s="258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793" t="str">
        <f t="shared" si="23"/>
        <v>ANILLO A/N 2</v>
      </c>
      <c r="D251" s="618"/>
      <c r="E251" s="618"/>
      <c r="F251" s="618"/>
      <c r="G251" s="725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793" t="str">
        <f t="shared" si="23"/>
        <v>RED A/N 3X2</v>
      </c>
      <c r="D252" s="618"/>
      <c r="E252" s="618"/>
      <c r="F252" s="618"/>
      <c r="G252" s="725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793" t="str">
        <f t="shared" si="23"/>
        <v>CODO 3X45 TUBRICA</v>
      </c>
      <c r="D253" s="618"/>
      <c r="E253" s="618"/>
      <c r="F253" s="618"/>
      <c r="G253" s="725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793" t="str">
        <f t="shared" si="23"/>
        <v>CODO 4X45 BETAPLAST</v>
      </c>
      <c r="D254" s="618"/>
      <c r="E254" s="618"/>
      <c r="F254" s="618"/>
      <c r="G254" s="725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2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793" t="str">
        <f t="shared" si="23"/>
        <v>CODO 4X90</v>
      </c>
      <c r="D255" s="618"/>
      <c r="E255" s="618"/>
      <c r="F255" s="618"/>
      <c r="G255" s="725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793" t="str">
        <f t="shared" si="23"/>
        <v>SIFON COMPLETO 2"</v>
      </c>
      <c r="D256" s="618"/>
      <c r="E256" s="618"/>
      <c r="F256" s="618"/>
      <c r="G256" s="725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793" t="str">
        <f t="shared" si="23"/>
        <v>SIFON 4 COMPLETO BETAPLAST</v>
      </c>
      <c r="D257" s="618"/>
      <c r="E257" s="618"/>
      <c r="F257" s="618"/>
      <c r="G257" s="725"/>
      <c r="H257" s="63">
        <v>10</v>
      </c>
      <c r="I257" s="261"/>
      <c r="J257" s="261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7"/>
      <c r="P257" s="247"/>
      <c r="Q257" s="247"/>
      <c r="R257" s="247"/>
      <c r="S257" s="247"/>
      <c r="T257" s="247"/>
      <c r="U257" s="24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793" t="str">
        <f t="shared" si="23"/>
        <v>SIFON CORTO 3" DERIVADO</v>
      </c>
      <c r="D258" s="618"/>
      <c r="E258" s="618"/>
      <c r="F258" s="618"/>
      <c r="G258" s="725"/>
      <c r="H258" s="63">
        <v>10</v>
      </c>
      <c r="I258" s="39"/>
      <c r="J258" s="258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793" t="str">
        <f t="shared" si="23"/>
        <v>SIFON 4 CORTO DERIVADOS</v>
      </c>
      <c r="D259" s="618"/>
      <c r="E259" s="618"/>
      <c r="F259" s="618"/>
      <c r="G259" s="725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793" t="str">
        <f t="shared" si="23"/>
        <v>MANG 1/2 X 5/8 PLAST ECON</v>
      </c>
      <c r="D260" s="618"/>
      <c r="E260" s="618"/>
      <c r="F260" s="618"/>
      <c r="G260" s="725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793" t="str">
        <f t="shared" si="23"/>
        <v>MANG 1/2 X 1/2 PLAST ECON</v>
      </c>
      <c r="D261" s="618"/>
      <c r="E261" s="618"/>
      <c r="F261" s="618"/>
      <c r="G261" s="725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793" t="str">
        <f t="shared" si="23"/>
        <v>TUBO COBRE 3/16</v>
      </c>
      <c r="D262" s="618"/>
      <c r="E262" s="618"/>
      <c r="F262" s="618"/>
      <c r="G262" s="725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793" t="str">
        <f t="shared" si="23"/>
        <v>DISCO C/M 4 1/2 WINONE</v>
      </c>
      <c r="D263" s="618"/>
      <c r="E263" s="618"/>
      <c r="F263" s="618"/>
      <c r="G263" s="725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793" t="str">
        <f t="shared" si="23"/>
        <v>DISCO R/M 4 1/2 WINONE</v>
      </c>
      <c r="D264" s="618"/>
      <c r="E264" s="618"/>
      <c r="F264" s="618"/>
      <c r="G264" s="725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793" t="str">
        <f t="shared" si="23"/>
        <v>LLAVERO GANCHO GRANDE</v>
      </c>
      <c r="D265" s="618"/>
      <c r="E265" s="618"/>
      <c r="F265" s="618"/>
      <c r="G265" s="725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793" t="str">
        <f t="shared" si="23"/>
        <v>LLAVERO GANCHO MEDIANO</v>
      </c>
      <c r="D266" s="618"/>
      <c r="E266" s="618"/>
      <c r="F266" s="618"/>
      <c r="G266" s="725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793" t="str">
        <f t="shared" si="23"/>
        <v>LLAVERO SECURITY</v>
      </c>
      <c r="D267" s="618"/>
      <c r="E267" s="618"/>
      <c r="F267" s="618"/>
      <c r="G267" s="725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793" t="str">
        <f t="shared" si="23"/>
        <v>GRIFERIA LAVAPLATO INDIVIDUAL</v>
      </c>
      <c r="D268" s="618"/>
      <c r="E268" s="618"/>
      <c r="F268" s="618"/>
      <c r="G268" s="725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793" t="str">
        <f t="shared" si="23"/>
        <v>LLAVE SENCILLA LAVAPLATO GRIVEN</v>
      </c>
      <c r="D269" s="618"/>
      <c r="E269" s="618"/>
      <c r="F269" s="618"/>
      <c r="G269" s="725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793" t="str">
        <f t="shared" si="23"/>
        <v>CODO 75MM X 90 RIEGO</v>
      </c>
      <c r="D270" s="618"/>
      <c r="E270" s="618"/>
      <c r="F270" s="618"/>
      <c r="G270" s="725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793" t="str">
        <f t="shared" si="23"/>
        <v>INFLADOR P/CAUCHOS</v>
      </c>
      <c r="D271" s="618"/>
      <c r="E271" s="618"/>
      <c r="F271" s="618"/>
      <c r="G271" s="725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793" t="str">
        <f t="shared" si="23"/>
        <v>SERRUCHO SECURITY 14" DE PODAR</v>
      </c>
      <c r="D272" s="618"/>
      <c r="E272" s="618"/>
      <c r="F272" s="618"/>
      <c r="G272" s="725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793" t="str">
        <f t="shared" si="23"/>
        <v>SPLINTER ORIG 2 VIAS</v>
      </c>
      <c r="D273" s="618"/>
      <c r="E273" s="618"/>
      <c r="F273" s="618"/>
      <c r="G273" s="725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793" t="str">
        <f t="shared" si="23"/>
        <v>LAMPARA DE NOCHE</v>
      </c>
      <c r="D274" s="618"/>
      <c r="E274" s="618"/>
      <c r="F274" s="618"/>
      <c r="G274" s="725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660"/>
      <c r="D275" s="660"/>
      <c r="E275" s="660"/>
      <c r="F275" s="660"/>
      <c r="G275" s="660"/>
      <c r="H275" s="12"/>
      <c r="I275" s="12"/>
      <c r="J275" s="251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660"/>
      <c r="D276" s="660"/>
      <c r="E276" s="660"/>
      <c r="F276" s="660"/>
      <c r="G276" s="660"/>
      <c r="H276" s="12"/>
      <c r="I276" s="12"/>
      <c r="J276" s="251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660"/>
      <c r="D277" s="660"/>
      <c r="E277" s="660"/>
      <c r="F277" s="660"/>
      <c r="G277" s="660"/>
      <c r="H277" s="12"/>
      <c r="I277" s="12"/>
      <c r="J277" s="251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660"/>
      <c r="D278" s="660"/>
      <c r="E278" s="660"/>
      <c r="F278" s="660"/>
      <c r="G278" s="660"/>
      <c r="H278" s="12"/>
      <c r="I278" s="12"/>
      <c r="J278" s="251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660"/>
      <c r="D279" s="660"/>
      <c r="E279" s="660"/>
      <c r="F279" s="660"/>
      <c r="G279" s="660"/>
      <c r="H279" s="12"/>
      <c r="I279" s="12"/>
      <c r="J279" s="251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660"/>
      <c r="D280" s="660"/>
      <c r="E280" s="660"/>
      <c r="F280" s="660"/>
      <c r="G280" s="660"/>
      <c r="H280" s="12"/>
      <c r="I280" s="12"/>
      <c r="J280" s="251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660"/>
      <c r="D281" s="660"/>
      <c r="E281" s="660"/>
      <c r="F281" s="660"/>
      <c r="G281" s="660"/>
      <c r="H281" s="12"/>
      <c r="I281" s="12"/>
      <c r="J281" s="251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660"/>
      <c r="D282" s="660"/>
      <c r="E282" s="660"/>
      <c r="F282" s="660"/>
      <c r="G282" s="660"/>
      <c r="H282" s="12"/>
      <c r="I282" s="12"/>
      <c r="J282" s="251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660"/>
      <c r="D283" s="660"/>
      <c r="E283" s="660"/>
      <c r="F283" s="660"/>
      <c r="G283" s="660"/>
      <c r="H283" s="12"/>
      <c r="I283" s="12"/>
      <c r="J283" s="251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660"/>
      <c r="D284" s="660"/>
      <c r="E284" s="660"/>
      <c r="F284" s="660"/>
      <c r="G284" s="660"/>
      <c r="H284" s="12"/>
      <c r="I284" s="12"/>
      <c r="J284" s="251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660"/>
      <c r="D285" s="660"/>
      <c r="E285" s="660"/>
      <c r="F285" s="660"/>
      <c r="G285" s="660"/>
      <c r="H285" s="12"/>
      <c r="I285" s="12"/>
      <c r="J285" s="251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660"/>
      <c r="D286" s="660"/>
      <c r="E286" s="660"/>
      <c r="F286" s="660"/>
      <c r="G286" s="660"/>
      <c r="H286" s="6"/>
      <c r="I286" s="6"/>
      <c r="J286" s="251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660"/>
      <c r="D287" s="660"/>
      <c r="E287" s="660"/>
      <c r="F287" s="660"/>
      <c r="G287" s="660"/>
      <c r="H287" s="12"/>
      <c r="I287" s="12"/>
      <c r="J287" s="251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660"/>
      <c r="D288" s="660"/>
      <c r="E288" s="660"/>
      <c r="F288" s="660"/>
      <c r="G288" s="660"/>
      <c r="H288" s="12"/>
      <c r="I288" s="12"/>
      <c r="J288" s="251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660"/>
      <c r="D289" s="660"/>
      <c r="E289" s="660"/>
      <c r="F289" s="660"/>
      <c r="G289" s="660"/>
      <c r="H289" s="12"/>
      <c r="I289" s="12"/>
      <c r="J289" s="251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660"/>
      <c r="D290" s="660"/>
      <c r="E290" s="660"/>
      <c r="F290" s="660"/>
      <c r="G290" s="660"/>
      <c r="H290" s="12"/>
      <c r="I290" s="12"/>
      <c r="J290" s="251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867"/>
      <c r="D293" s="867"/>
      <c r="E293" s="867"/>
      <c r="F293" s="867"/>
      <c r="G293" s="867"/>
      <c r="H293" s="867"/>
      <c r="I293" s="867"/>
      <c r="J293" s="867"/>
      <c r="K293" s="867"/>
      <c r="L293" s="867"/>
      <c r="M293" s="867"/>
      <c r="N293" s="867"/>
      <c r="O293" s="867"/>
      <c r="P293" s="867"/>
      <c r="Q293" s="867"/>
      <c r="R293" s="867"/>
      <c r="S293" s="867"/>
      <c r="T293" s="867"/>
    </row>
    <row r="294" spans="1:27" ht="21" x14ac:dyDescent="0.25">
      <c r="A294" s="48"/>
      <c r="C294" s="868"/>
      <c r="D294" s="868"/>
      <c r="E294" s="868"/>
      <c r="F294" s="868"/>
      <c r="G294" s="868"/>
      <c r="H294" s="248"/>
      <c r="I294" s="17"/>
      <c r="J294" s="249"/>
      <c r="K294" s="250"/>
      <c r="L294" s="12"/>
      <c r="M294" s="248"/>
      <c r="N294" s="17"/>
      <c r="O294" s="249"/>
      <c r="P294" s="250"/>
      <c r="Q294" s="12"/>
      <c r="R294" s="12"/>
      <c r="S294" s="12"/>
      <c r="T294" s="12"/>
    </row>
    <row r="295" spans="1:27" x14ac:dyDescent="0.25">
      <c r="A295" s="48"/>
      <c r="C295" s="660"/>
      <c r="D295" s="660"/>
      <c r="E295" s="660"/>
      <c r="F295" s="660"/>
      <c r="G295" s="660"/>
      <c r="H295" s="12"/>
      <c r="I295" s="12"/>
      <c r="J295" s="252"/>
      <c r="K295" s="12"/>
      <c r="L295" s="12"/>
      <c r="M295" s="12"/>
      <c r="N295" s="12"/>
      <c r="O295" s="254"/>
      <c r="P295" s="12"/>
      <c r="Q295" s="12"/>
      <c r="R295" s="12"/>
      <c r="S295" s="12"/>
      <c r="T295" s="12"/>
      <c r="V295" s="255"/>
      <c r="W295" s="255"/>
      <c r="X295" s="255"/>
      <c r="Y295" s="255"/>
      <c r="Z295" s="255"/>
      <c r="AA295" s="255"/>
    </row>
    <row r="296" spans="1:27" x14ac:dyDescent="0.25">
      <c r="A296" s="48"/>
      <c r="C296" s="660"/>
      <c r="D296" s="660"/>
      <c r="E296" s="660"/>
      <c r="F296" s="660"/>
      <c r="G296" s="660"/>
      <c r="H296" s="12"/>
      <c r="I296" s="12"/>
      <c r="J296" s="254"/>
      <c r="K296" s="12"/>
      <c r="L296" s="12"/>
      <c r="M296" s="12"/>
      <c r="N296" s="12"/>
      <c r="O296" s="254"/>
      <c r="P296" s="12"/>
      <c r="Q296" s="12"/>
      <c r="R296" s="12"/>
      <c r="S296" s="12"/>
      <c r="T296" s="12"/>
      <c r="V296" s="255"/>
      <c r="W296" s="255"/>
      <c r="X296" s="255"/>
      <c r="Y296" s="255"/>
      <c r="Z296" s="255"/>
      <c r="AA296" s="255"/>
    </row>
    <row r="297" spans="1:27" x14ac:dyDescent="0.25">
      <c r="A297" s="48"/>
      <c r="C297" s="253"/>
      <c r="T297" s="12"/>
    </row>
    <row r="298" spans="1:27" x14ac:dyDescent="0.25">
      <c r="A298" s="48"/>
    </row>
    <row r="299" spans="1:27" ht="21" x14ac:dyDescent="0.35">
      <c r="A299" s="48"/>
      <c r="C299" s="867"/>
      <c r="D299" s="867"/>
      <c r="E299" s="867"/>
      <c r="F299" s="867"/>
      <c r="G299" s="867"/>
      <c r="H299" s="867"/>
      <c r="I299" s="867"/>
      <c r="J299" s="867"/>
      <c r="K299" s="867"/>
      <c r="L299" s="867"/>
      <c r="M299" s="867"/>
      <c r="N299" s="867"/>
      <c r="O299" s="867"/>
      <c r="P299" s="236"/>
      <c r="Q299" s="236"/>
    </row>
    <row r="300" spans="1:27" ht="21" x14ac:dyDescent="0.25">
      <c r="A300" s="48"/>
      <c r="C300" s="868"/>
      <c r="D300" s="868"/>
      <c r="E300" s="868"/>
      <c r="F300" s="868"/>
      <c r="G300" s="868"/>
      <c r="H300" s="248"/>
      <c r="I300" s="17"/>
      <c r="J300" s="249"/>
      <c r="K300" s="250"/>
      <c r="L300" s="12"/>
      <c r="M300" s="12"/>
      <c r="N300" s="12"/>
      <c r="O300" s="12"/>
    </row>
    <row r="301" spans="1:27" x14ac:dyDescent="0.25">
      <c r="A301" s="48"/>
      <c r="C301" s="660"/>
      <c r="D301" s="660"/>
      <c r="E301" s="660"/>
      <c r="F301" s="660"/>
      <c r="G301" s="660"/>
      <c r="H301" s="12"/>
      <c r="I301" s="12"/>
      <c r="J301" s="252"/>
      <c r="K301" s="12"/>
      <c r="L301" s="12"/>
      <c r="M301" s="12"/>
      <c r="N301" s="12"/>
      <c r="O301" s="12"/>
    </row>
    <row r="302" spans="1:27" x14ac:dyDescent="0.25">
      <c r="A302" s="48"/>
      <c r="C302" s="253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635"/>
      <c r="D306" s="635"/>
      <c r="E306" s="635"/>
      <c r="F306" s="635"/>
      <c r="G306" s="635"/>
      <c r="H306" s="635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6"/>
      <c r="H308" s="6"/>
    </row>
    <row r="309" spans="1:22" x14ac:dyDescent="0.25">
      <c r="A309" s="8"/>
      <c r="C309" s="6"/>
      <c r="D309" s="6"/>
      <c r="E309" s="6"/>
      <c r="F309" s="6"/>
      <c r="G309" s="256"/>
      <c r="H309" s="6"/>
    </row>
    <row r="310" spans="1:22" x14ac:dyDescent="0.25">
      <c r="A310" s="8"/>
      <c r="C310" s="6"/>
      <c r="D310" s="6"/>
      <c r="E310" s="6"/>
      <c r="F310" s="6"/>
      <c r="G310" s="256"/>
      <c r="H310" s="6"/>
    </row>
    <row r="311" spans="1:22" x14ac:dyDescent="0.25">
      <c r="A311" s="8"/>
      <c r="C311" s="6"/>
      <c r="D311" s="6"/>
      <c r="E311" s="6"/>
      <c r="F311" s="6"/>
      <c r="G311" s="256"/>
      <c r="H311" s="6"/>
    </row>
    <row r="312" spans="1:22" x14ac:dyDescent="0.25">
      <c r="A312" s="8"/>
      <c r="C312" s="6"/>
      <c r="D312" s="6"/>
      <c r="E312" s="6"/>
      <c r="F312" s="6"/>
      <c r="G312" s="256"/>
      <c r="H312" s="6"/>
    </row>
    <row r="313" spans="1:22" ht="15.75" x14ac:dyDescent="0.25">
      <c r="A313" s="8"/>
      <c r="C313" s="204"/>
      <c r="D313" s="204"/>
      <c r="E313" s="204"/>
      <c r="F313" s="228"/>
      <c r="G313" s="257"/>
      <c r="H313" s="230"/>
    </row>
    <row r="314" spans="1:22" x14ac:dyDescent="0.25">
      <c r="A314" s="8"/>
      <c r="C314" s="25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54" t="s">
        <v>2</v>
      </c>
      <c r="C1" s="854" t="s">
        <v>243</v>
      </c>
      <c r="D1" s="854"/>
      <c r="E1" s="134"/>
      <c r="F1" s="134"/>
    </row>
    <row r="2" spans="2:16" ht="30" customHeight="1" x14ac:dyDescent="0.25">
      <c r="B2" s="854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855"/>
      <c r="M7" s="855"/>
      <c r="N7" s="855"/>
      <c r="O7" s="855"/>
      <c r="P7" s="855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855"/>
      <c r="M8" s="855"/>
      <c r="N8" s="855"/>
      <c r="O8" s="855"/>
      <c r="P8" s="855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855"/>
      <c r="M9" s="855"/>
      <c r="N9" s="855"/>
      <c r="O9" s="855"/>
      <c r="P9" s="855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855"/>
      <c r="M10" s="855"/>
      <c r="N10" s="855"/>
      <c r="O10" s="855"/>
      <c r="P10" s="855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855"/>
      <c r="M11" s="855"/>
      <c r="N11" s="855"/>
      <c r="O11" s="855"/>
      <c r="P11" s="855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855"/>
      <c r="M12" s="855"/>
      <c r="N12" s="855"/>
      <c r="O12" s="855"/>
      <c r="P12" s="855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855"/>
      <c r="M13" s="855"/>
      <c r="N13" s="855"/>
      <c r="O13" s="855"/>
      <c r="P13" s="855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855"/>
      <c r="M14" s="855"/>
      <c r="N14" s="855"/>
      <c r="O14" s="855"/>
      <c r="P14" s="855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855"/>
      <c r="M15" s="855"/>
      <c r="N15" s="855"/>
      <c r="O15" s="855"/>
      <c r="P15" s="855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855"/>
      <c r="M16" s="855"/>
      <c r="N16" s="855"/>
      <c r="O16" s="855"/>
      <c r="P16" s="855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855"/>
      <c r="M17" s="855"/>
      <c r="N17" s="855"/>
      <c r="O17" s="855"/>
      <c r="P17" s="855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855"/>
      <c r="M18" s="855"/>
      <c r="N18" s="855"/>
      <c r="O18" s="855"/>
      <c r="P18" s="855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855"/>
      <c r="M19" s="855"/>
      <c r="N19" s="855"/>
      <c r="O19" s="855"/>
      <c r="P19" s="855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855"/>
      <c r="M20" s="855"/>
      <c r="N20" s="855"/>
      <c r="O20" s="855"/>
      <c r="P20" s="855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855"/>
      <c r="M21" s="855"/>
      <c r="N21" s="855"/>
      <c r="O21" s="855"/>
      <c r="P21" s="855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855"/>
      <c r="M22" s="855"/>
      <c r="N22" s="855"/>
      <c r="O22" s="855"/>
      <c r="P22" s="855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855"/>
      <c r="M23" s="855"/>
      <c r="N23" s="855"/>
      <c r="O23" s="855"/>
      <c r="P23" s="855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856"/>
      <c r="M24" s="856"/>
      <c r="N24" s="856"/>
      <c r="O24" s="856"/>
      <c r="P24" s="856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855"/>
      <c r="M25" s="855"/>
      <c r="N25" s="855"/>
      <c r="O25" s="855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855"/>
      <c r="M26" s="855"/>
      <c r="N26" s="855"/>
      <c r="O26" s="855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855"/>
      <c r="M27" s="855"/>
      <c r="N27" s="855"/>
      <c r="O27" s="855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855"/>
      <c r="M28" s="855"/>
      <c r="N28" s="855"/>
      <c r="O28" s="855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855"/>
      <c r="M29" s="855"/>
      <c r="N29" s="855"/>
      <c r="O29" s="855"/>
      <c r="P29" s="855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855"/>
      <c r="M30" s="855"/>
      <c r="N30" s="855"/>
      <c r="O30" s="855"/>
      <c r="P30" s="855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855"/>
      <c r="M31" s="855"/>
      <c r="N31" s="855"/>
      <c r="O31" s="855"/>
      <c r="P31" s="855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855"/>
      <c r="M32" s="855"/>
      <c r="N32" s="855"/>
      <c r="O32" s="855"/>
      <c r="P32" s="855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855"/>
      <c r="M33" s="855"/>
      <c r="N33" s="855"/>
      <c r="O33" s="855"/>
      <c r="P33" s="855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855"/>
      <c r="M34" s="855"/>
      <c r="N34" s="855"/>
      <c r="O34" s="855"/>
      <c r="P34" s="855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855"/>
      <c r="M35" s="855"/>
      <c r="N35" s="855"/>
      <c r="O35" s="855"/>
      <c r="P35" s="855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855"/>
      <c r="M36" s="855"/>
      <c r="N36" s="855"/>
      <c r="O36" s="855"/>
      <c r="P36" s="855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855"/>
      <c r="M37" s="855"/>
      <c r="N37" s="855"/>
      <c r="O37" s="855"/>
      <c r="P37" s="855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855"/>
      <c r="M38" s="855"/>
      <c r="N38" s="855"/>
      <c r="O38" s="855"/>
      <c r="P38" s="855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855"/>
      <c r="M39" s="855"/>
      <c r="N39" s="855"/>
      <c r="O39" s="855"/>
      <c r="P39" s="855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855"/>
      <c r="M40" s="855"/>
      <c r="N40" s="855"/>
      <c r="O40" s="855"/>
      <c r="P40" s="855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855"/>
      <c r="M41" s="855"/>
      <c r="N41" s="855"/>
      <c r="O41" s="855"/>
      <c r="P41" s="855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855"/>
      <c r="M42" s="855"/>
      <c r="N42" s="855"/>
      <c r="O42" s="855"/>
      <c r="P42" s="855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855"/>
      <c r="M43" s="855"/>
      <c r="N43" s="855"/>
      <c r="O43" s="855"/>
      <c r="P43" s="855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855"/>
      <c r="M44" s="855"/>
      <c r="N44" s="855"/>
      <c r="O44" s="855"/>
      <c r="P44" s="855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855"/>
      <c r="M45" s="855"/>
      <c r="N45" s="855"/>
      <c r="O45" s="855"/>
      <c r="P45" s="855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855"/>
      <c r="M46" s="855"/>
      <c r="N46" s="855"/>
      <c r="O46" s="855"/>
      <c r="P46" s="855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855"/>
      <c r="M47" s="855"/>
      <c r="N47" s="855"/>
      <c r="O47" s="855"/>
      <c r="P47" s="855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855"/>
      <c r="M48" s="855"/>
      <c r="N48" s="855"/>
      <c r="O48" s="855"/>
      <c r="P48" s="855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855"/>
      <c r="M49" s="855"/>
      <c r="N49" s="855"/>
      <c r="O49" s="855"/>
      <c r="P49" s="855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855"/>
      <c r="M50" s="855"/>
      <c r="N50" s="855"/>
      <c r="O50" s="855"/>
      <c r="P50" s="855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855"/>
      <c r="M51" s="855"/>
      <c r="N51" s="855"/>
      <c r="O51" s="855"/>
      <c r="P51" s="855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855"/>
      <c r="M52" s="855"/>
      <c r="N52" s="855"/>
      <c r="O52" s="855"/>
      <c r="P52" s="855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855"/>
      <c r="M53" s="855"/>
      <c r="N53" s="855"/>
      <c r="O53" s="855"/>
      <c r="P53" s="855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855"/>
      <c r="M54" s="855"/>
      <c r="N54" s="855"/>
      <c r="O54" s="855"/>
      <c r="P54" s="855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855"/>
      <c r="M55" s="855"/>
      <c r="N55" s="855"/>
      <c r="O55" s="855"/>
      <c r="P55" s="855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855"/>
      <c r="M56" s="855"/>
      <c r="N56" s="855"/>
      <c r="O56" s="855"/>
      <c r="P56" s="855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855"/>
      <c r="M57" s="855"/>
      <c r="N57" s="855"/>
      <c r="O57" s="855"/>
      <c r="P57" s="855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855"/>
      <c r="M58" s="855"/>
      <c r="N58" s="855"/>
      <c r="O58" s="855"/>
      <c r="P58" s="855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855"/>
      <c r="M59" s="855"/>
      <c r="N59" s="855"/>
      <c r="O59" s="855"/>
      <c r="P59" s="855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855"/>
      <c r="M68" s="855"/>
      <c r="N68" s="855"/>
      <c r="O68" s="855"/>
      <c r="P68" s="855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55"/>
      <c r="M87" s="855"/>
      <c r="N87" s="855"/>
      <c r="O87" s="855"/>
      <c r="P87" s="855"/>
    </row>
    <row r="88" spans="2:22" ht="18.75" x14ac:dyDescent="0.3">
      <c r="B88" s="858" t="s">
        <v>80</v>
      </c>
      <c r="C88" s="858"/>
      <c r="D88" s="858"/>
      <c r="E88" s="858"/>
      <c r="F88" s="858"/>
      <c r="G88" s="858"/>
      <c r="H88" s="858"/>
      <c r="I88" s="210"/>
      <c r="J88" s="870"/>
      <c r="K88" s="870"/>
      <c r="L88" s="870"/>
      <c r="M88" s="870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2"/>
      <c r="K89" s="148"/>
      <c r="L89" s="148"/>
      <c r="M89" s="313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4">
        <f>'DETALLE DE VENTAS'!AO212</f>
        <v>5.5086206896551726</v>
      </c>
      <c r="I90" s="134"/>
      <c r="J90" s="154"/>
      <c r="K90" s="148"/>
      <c r="L90" s="314"/>
      <c r="M90" s="315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4">
        <f>'DETALLE DE VENTAS'!AO213</f>
        <v>-21.879310344827587</v>
      </c>
      <c r="I91" s="134"/>
      <c r="J91" s="154"/>
      <c r="K91" s="148"/>
      <c r="L91" s="314"/>
      <c r="M91" s="315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4">
        <f>'DETALLE DE VENTAS'!AO214</f>
        <v>422.89655172413802</v>
      </c>
      <c r="I92" s="134"/>
      <c r="J92" s="154"/>
      <c r="K92" s="148"/>
      <c r="L92" s="314"/>
      <c r="M92" s="315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4">
        <f>'DETALLE DE VENTAS'!AO215</f>
        <v>424.31034482758616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4">
        <f>'DETALLE DE VENTAS'!AO216</f>
        <v>-58.991379310344833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4">
        <f>'DETALLE DE VENTAS'!AO217</f>
        <v>139.65517241379311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4">
        <f>'DETALLE DE VENTAS'!AO218</f>
        <v>151.18103448275863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4">
        <f>'DETALLE DE VENTAS'!AO219</f>
        <v>256.41379310344826</v>
      </c>
      <c r="I97" s="134"/>
      <c r="J97" s="154"/>
      <c r="K97" s="148"/>
      <c r="L97" s="314"/>
      <c r="M97" s="315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4">
        <f>'DETALLE DE VENTAS'!AO220</f>
        <v>384.58620689655174</v>
      </c>
      <c r="I98" s="134"/>
      <c r="J98" s="154"/>
      <c r="K98" s="148"/>
      <c r="L98" s="314"/>
      <c r="M98" s="315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4">
        <f>'DETALLE DE VENTAS'!AO221</f>
        <v>1619.0517241379312</v>
      </c>
      <c r="I99" s="134"/>
      <c r="J99" s="154"/>
      <c r="K99" s="148"/>
      <c r="L99" s="314"/>
      <c r="M99" s="315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4">
        <f>'DETALLE DE VENTAS'!AO222</f>
        <v>-72.310344827586221</v>
      </c>
      <c r="I100" s="134"/>
      <c r="J100" s="154"/>
      <c r="K100" s="148"/>
      <c r="L100" s="314"/>
      <c r="M100" s="315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4">
        <f>'DETALLE DE VENTAS'!AO223</f>
        <v>0</v>
      </c>
      <c r="I101" s="134"/>
      <c r="J101" s="154"/>
      <c r="K101" s="148"/>
      <c r="L101" s="314"/>
      <c r="M101" s="315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4">
        <f>'DETALLE DE VENTAS'!AO224</f>
        <v>0</v>
      </c>
      <c r="I102" s="134"/>
      <c r="J102" s="154"/>
      <c r="K102" s="148"/>
      <c r="L102" s="314"/>
      <c r="M102" s="315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4">
        <f>'DETALLE DE VENTAS'!AO225</f>
        <v>393.53448275862075</v>
      </c>
      <c r="I103" s="134"/>
      <c r="J103" s="154"/>
      <c r="K103" s="148"/>
      <c r="L103" s="314"/>
      <c r="M103" s="315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4">
        <f>'DETALLE DE VENTAS'!AO226</f>
        <v>699.43965517241395</v>
      </c>
      <c r="I104" s="134"/>
      <c r="J104" s="154"/>
      <c r="K104" s="148"/>
      <c r="L104" s="314"/>
      <c r="M104" s="315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4">
        <f>'DETALLE DE VENTAS'!AO227</f>
        <v>0</v>
      </c>
      <c r="I105" s="134"/>
      <c r="J105" s="154"/>
      <c r="K105" s="148"/>
      <c r="L105" s="314"/>
      <c r="M105" s="315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4">
        <f>'DETALLE DE VENTAS'!AO228</f>
        <v>-187.73275862068965</v>
      </c>
      <c r="I106" s="134"/>
      <c r="J106" s="154"/>
      <c r="K106" s="148"/>
      <c r="L106" s="314"/>
      <c r="M106" s="315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4">
        <f>'DETALLE DE VENTAS'!AO229</f>
        <v>414.74137931034483</v>
      </c>
      <c r="I107" s="134"/>
      <c r="J107" s="154"/>
      <c r="K107" s="148"/>
      <c r="L107" s="314"/>
      <c r="M107" s="315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4">
        <f>'DETALLE DE VENTAS'!AO230</f>
        <v>275.97413793103448</v>
      </c>
      <c r="I108" s="134"/>
      <c r="J108" s="154"/>
      <c r="K108" s="148"/>
      <c r="L108" s="314"/>
      <c r="M108" s="315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4">
        <f>'DETALLE DE VENTAS'!AO231</f>
        <v>0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4">
        <f>'DETALLE DE VENTAS'!AO232</f>
        <v>254.97413793103453</v>
      </c>
      <c r="I110" s="134"/>
      <c r="J110" s="154"/>
      <c r="K110" s="148"/>
      <c r="L110" s="314"/>
      <c r="M110" s="315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4">
        <f>'DETALLE DE VENTAS'!AO233</f>
        <v>18.887931034482762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4">
        <f>'DETALLE DE VENTAS'!AO234</f>
        <v>-28.94</v>
      </c>
      <c r="I112" s="134"/>
      <c r="J112" s="154"/>
      <c r="K112" s="148"/>
      <c r="L112" s="314"/>
      <c r="M112" s="315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6">
        <f>SUM(H90:H112)</f>
        <v>5091.3013793103464</v>
      </c>
      <c r="I113" s="136"/>
      <c r="J113" s="154"/>
      <c r="K113" s="148"/>
      <c r="L113" s="316"/>
      <c r="M113" s="317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855"/>
      <c r="L114" s="855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855"/>
      <c r="L115" s="855"/>
      <c r="M115" s="855"/>
      <c r="N115" s="855"/>
    </row>
    <row r="116" spans="2:17" x14ac:dyDescent="0.25">
      <c r="B116" s="859" t="s">
        <v>81</v>
      </c>
      <c r="C116" s="859"/>
      <c r="D116" s="859"/>
      <c r="E116" s="859"/>
      <c r="F116" s="859"/>
      <c r="G116" s="859"/>
      <c r="H116" s="859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859" t="s">
        <v>244</v>
      </c>
      <c r="C128" s="859"/>
      <c r="D128" s="859"/>
      <c r="E128" s="859"/>
      <c r="F128" s="859"/>
      <c r="G128" s="859"/>
      <c r="H128" s="859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859" t="s">
        <v>82</v>
      </c>
      <c r="C136" s="859"/>
      <c r="D136" s="859"/>
      <c r="E136" s="859"/>
      <c r="F136" s="859"/>
      <c r="G136" s="859"/>
      <c r="H136" s="859"/>
      <c r="I136" s="211"/>
      <c r="J136" s="872"/>
      <c r="K136" s="872"/>
      <c r="L136" s="872"/>
      <c r="M136" s="872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0"/>
      <c r="K137" s="166"/>
      <c r="L137" s="166"/>
      <c r="M137" s="313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9"/>
      <c r="M138" s="313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9"/>
      <c r="M139" s="313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9"/>
      <c r="M140" s="313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9"/>
      <c r="M150" s="313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9"/>
      <c r="M151" s="313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9"/>
      <c r="M153" s="313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9"/>
      <c r="M154" s="313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9"/>
      <c r="M155" s="313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9"/>
      <c r="M160" s="313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9"/>
      <c r="M162" s="313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9"/>
      <c r="M169" s="313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9"/>
      <c r="M170" s="313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0"/>
      <c r="K171" s="142"/>
      <c r="L171" s="249"/>
      <c r="M171" s="249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853" t="s">
        <v>84</v>
      </c>
      <c r="C175" s="853"/>
      <c r="D175" s="853"/>
      <c r="E175" s="853"/>
      <c r="F175" s="853"/>
      <c r="G175" s="853"/>
      <c r="H175" s="853"/>
      <c r="I175" s="267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8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8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8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8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8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8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8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8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8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8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8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8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8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8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8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8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8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9">
        <f>SUM(E177:E193)</f>
        <v>1039.5</v>
      </c>
      <c r="F194" s="339">
        <f>SUM(F177:F193)</f>
        <v>825.04</v>
      </c>
      <c r="G194" s="339">
        <f>SUM(G177:G193)</f>
        <v>214.46</v>
      </c>
      <c r="H194" s="339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853" t="s">
        <v>262</v>
      </c>
      <c r="C197" s="853"/>
      <c r="D197" s="853"/>
      <c r="E197" s="853"/>
      <c r="F197" s="853"/>
      <c r="G197" s="853"/>
      <c r="H197" s="853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857" t="s">
        <v>95</v>
      </c>
      <c r="C203" s="857"/>
      <c r="D203" s="857"/>
      <c r="E203" s="857"/>
      <c r="F203" s="857"/>
      <c r="G203" s="857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340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339</v>
      </c>
      <c r="C212" s="871">
        <f>'DETALLE DE VENTAS'!Y202</f>
        <v>91.09</v>
      </c>
      <c r="D212" s="871"/>
      <c r="E212" s="871"/>
      <c r="F212" s="871"/>
      <c r="G212" s="871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341</v>
      </c>
    </row>
  </sheetData>
  <mergeCells count="69"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210" zoomScaleNormal="100" workbookViewId="0">
      <selection activeCell="B216" sqref="B216:G228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54" t="s">
        <v>2</v>
      </c>
      <c r="C1" s="854" t="s">
        <v>243</v>
      </c>
      <c r="D1" s="854"/>
      <c r="E1" s="134"/>
      <c r="F1" s="134"/>
    </row>
    <row r="2" spans="2:16" ht="30" customHeight="1" x14ac:dyDescent="0.25">
      <c r="B2" s="854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855"/>
      <c r="M7" s="855"/>
      <c r="N7" s="855"/>
      <c r="O7" s="855"/>
      <c r="P7" s="855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855"/>
      <c r="M8" s="855"/>
      <c r="N8" s="855"/>
      <c r="O8" s="855"/>
      <c r="P8" s="855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855"/>
      <c r="M9" s="855"/>
      <c r="N9" s="855"/>
      <c r="O9" s="855"/>
      <c r="P9" s="855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855"/>
      <c r="M10" s="855"/>
      <c r="N10" s="855"/>
      <c r="O10" s="855"/>
      <c r="P10" s="855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855"/>
      <c r="M11" s="855"/>
      <c r="N11" s="855"/>
      <c r="O11" s="855"/>
      <c r="P11" s="855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855"/>
      <c r="M12" s="855"/>
      <c r="N12" s="855"/>
      <c r="O12" s="855"/>
      <c r="P12" s="855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855"/>
      <c r="M13" s="855"/>
      <c r="N13" s="855"/>
      <c r="O13" s="855"/>
      <c r="P13" s="855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855"/>
      <c r="M14" s="855"/>
      <c r="N14" s="855"/>
      <c r="O14" s="855"/>
      <c r="P14" s="855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855"/>
      <c r="M15" s="855"/>
      <c r="N15" s="855"/>
      <c r="O15" s="855"/>
      <c r="P15" s="855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855"/>
      <c r="M16" s="855"/>
      <c r="N16" s="855"/>
      <c r="O16" s="855"/>
      <c r="P16" s="855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855"/>
      <c r="M17" s="855"/>
      <c r="N17" s="855"/>
      <c r="O17" s="855"/>
      <c r="P17" s="855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855"/>
      <c r="M18" s="855"/>
      <c r="N18" s="855"/>
      <c r="O18" s="855"/>
      <c r="P18" s="855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855"/>
      <c r="M19" s="855"/>
      <c r="N19" s="855"/>
      <c r="O19" s="855"/>
      <c r="P19" s="855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855"/>
      <c r="M20" s="855"/>
      <c r="N20" s="855"/>
      <c r="O20" s="855"/>
      <c r="P20" s="855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855"/>
      <c r="M21" s="855"/>
      <c r="N21" s="855"/>
      <c r="O21" s="855"/>
      <c r="P21" s="855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855"/>
      <c r="M22" s="855"/>
      <c r="N22" s="855"/>
      <c r="O22" s="855"/>
      <c r="P22" s="855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855"/>
      <c r="M23" s="855"/>
      <c r="N23" s="855"/>
      <c r="O23" s="855"/>
      <c r="P23" s="855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856"/>
      <c r="M24" s="856"/>
      <c r="N24" s="856"/>
      <c r="O24" s="856"/>
      <c r="P24" s="856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855"/>
      <c r="M25" s="855"/>
      <c r="N25" s="855"/>
      <c r="O25" s="855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855"/>
      <c r="M26" s="855"/>
      <c r="N26" s="855"/>
      <c r="O26" s="855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855"/>
      <c r="M27" s="855"/>
      <c r="N27" s="855"/>
      <c r="O27" s="855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855"/>
      <c r="M28" s="855"/>
      <c r="N28" s="855"/>
      <c r="O28" s="855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855"/>
      <c r="M29" s="855"/>
      <c r="N29" s="855"/>
      <c r="O29" s="855"/>
      <c r="P29" s="855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855"/>
      <c r="M30" s="855"/>
      <c r="N30" s="855"/>
      <c r="O30" s="855"/>
      <c r="P30" s="855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855"/>
      <c r="M31" s="855"/>
      <c r="N31" s="855"/>
      <c r="O31" s="855"/>
      <c r="P31" s="855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855"/>
      <c r="M32" s="855"/>
      <c r="N32" s="855"/>
      <c r="O32" s="855"/>
      <c r="P32" s="855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855"/>
      <c r="M33" s="855"/>
      <c r="N33" s="855"/>
      <c r="O33" s="855"/>
      <c r="P33" s="855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855"/>
      <c r="M34" s="855"/>
      <c r="N34" s="855"/>
      <c r="O34" s="855"/>
      <c r="P34" s="855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855"/>
      <c r="M35" s="855"/>
      <c r="N35" s="855"/>
      <c r="O35" s="855"/>
      <c r="P35" s="855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855"/>
      <c r="M36" s="855"/>
      <c r="N36" s="855"/>
      <c r="O36" s="855"/>
      <c r="P36" s="855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855"/>
      <c r="M37" s="855"/>
      <c r="N37" s="855"/>
      <c r="O37" s="855"/>
      <c r="P37" s="855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855"/>
      <c r="M38" s="855"/>
      <c r="N38" s="855"/>
      <c r="O38" s="855"/>
      <c r="P38" s="855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855"/>
      <c r="M39" s="855"/>
      <c r="N39" s="855"/>
      <c r="O39" s="855"/>
      <c r="P39" s="855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855"/>
      <c r="M40" s="855"/>
      <c r="N40" s="855"/>
      <c r="O40" s="855"/>
      <c r="P40" s="855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855"/>
      <c r="M41" s="855"/>
      <c r="N41" s="855"/>
      <c r="O41" s="855"/>
      <c r="P41" s="855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855"/>
      <c r="M42" s="855"/>
      <c r="N42" s="855"/>
      <c r="O42" s="855"/>
      <c r="P42" s="855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855"/>
      <c r="M43" s="855"/>
      <c r="N43" s="855"/>
      <c r="O43" s="855"/>
      <c r="P43" s="855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855"/>
      <c r="M44" s="855"/>
      <c r="N44" s="855"/>
      <c r="O44" s="855"/>
      <c r="P44" s="855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855"/>
      <c r="M45" s="855"/>
      <c r="N45" s="855"/>
      <c r="O45" s="855"/>
      <c r="P45" s="855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855"/>
      <c r="M46" s="855"/>
      <c r="N46" s="855"/>
      <c r="O46" s="855"/>
      <c r="P46" s="855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855"/>
      <c r="M47" s="855"/>
      <c r="N47" s="855"/>
      <c r="O47" s="855"/>
      <c r="P47" s="855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855"/>
      <c r="M48" s="855"/>
      <c r="N48" s="855"/>
      <c r="O48" s="855"/>
      <c r="P48" s="855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855"/>
      <c r="M49" s="855"/>
      <c r="N49" s="855"/>
      <c r="O49" s="855"/>
      <c r="P49" s="855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855"/>
      <c r="M50" s="855"/>
      <c r="N50" s="855"/>
      <c r="O50" s="855"/>
      <c r="P50" s="855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855"/>
      <c r="M51" s="855"/>
      <c r="N51" s="855"/>
      <c r="O51" s="855"/>
      <c r="P51" s="855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855"/>
      <c r="M52" s="855"/>
      <c r="N52" s="855"/>
      <c r="O52" s="855"/>
      <c r="P52" s="855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855"/>
      <c r="M53" s="855"/>
      <c r="N53" s="855"/>
      <c r="O53" s="855"/>
      <c r="P53" s="855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855"/>
      <c r="M54" s="855"/>
      <c r="N54" s="855"/>
      <c r="O54" s="855"/>
      <c r="P54" s="855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855"/>
      <c r="M55" s="855"/>
      <c r="N55" s="855"/>
      <c r="O55" s="855"/>
      <c r="P55" s="855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855"/>
      <c r="M56" s="855"/>
      <c r="N56" s="855"/>
      <c r="O56" s="855"/>
      <c r="P56" s="855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855"/>
      <c r="M57" s="855"/>
      <c r="N57" s="855"/>
      <c r="O57" s="855"/>
      <c r="P57" s="855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855"/>
      <c r="M58" s="855"/>
      <c r="N58" s="855"/>
      <c r="O58" s="855"/>
      <c r="P58" s="855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855"/>
      <c r="M59" s="855"/>
      <c r="N59" s="855"/>
      <c r="O59" s="855"/>
      <c r="P59" s="855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855"/>
      <c r="M68" s="855"/>
      <c r="N68" s="855"/>
      <c r="O68" s="855"/>
      <c r="P68" s="855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855"/>
      <c r="M90" s="855"/>
      <c r="N90" s="855"/>
      <c r="O90" s="855"/>
      <c r="P90" s="855"/>
    </row>
    <row r="91" spans="2:22" ht="18.75" x14ac:dyDescent="0.3">
      <c r="B91" s="858" t="s">
        <v>80</v>
      </c>
      <c r="C91" s="858"/>
      <c r="D91" s="858"/>
      <c r="E91" s="858"/>
      <c r="F91" s="858"/>
      <c r="G91" s="858"/>
      <c r="H91" s="858"/>
      <c r="I91" s="210"/>
      <c r="J91" s="870"/>
      <c r="K91" s="870"/>
      <c r="L91" s="870"/>
      <c r="M91" s="870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2"/>
      <c r="K92" s="148"/>
      <c r="L92" s="148"/>
      <c r="M92" s="313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4">
        <f>'DETALLE DE VENTAS'!AO212</f>
        <v>5.5086206896551726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4">
        <f>'DETALLE DE VENTAS'!AO213</f>
        <v>-21.879310344827587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4">
        <f>'DETALLE DE VENTAS'!AO214</f>
        <v>422.89655172413802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4">
        <f>'DETALLE DE VENTAS'!AO215</f>
        <v>424.31034482758616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4">
        <f>'DETALLE DE VENTAS'!AO216</f>
        <v>-58.991379310344833</v>
      </c>
      <c r="I97" s="134"/>
      <c r="J97" s="154"/>
      <c r="K97" s="148"/>
      <c r="L97" s="314"/>
      <c r="M97" s="315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4">
        <f>'DETALLE DE VENTAS'!AO217</f>
        <v>139.65517241379311</v>
      </c>
      <c r="I98" s="134"/>
      <c r="J98" s="154"/>
      <c r="K98" s="148"/>
      <c r="L98" s="314"/>
      <c r="M98" s="315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4">
        <f>'DETALLE DE VENTAS'!AO218</f>
        <v>151.18103448275863</v>
      </c>
      <c r="I99" s="134"/>
      <c r="J99" s="154"/>
      <c r="K99" s="148"/>
      <c r="L99" s="314"/>
      <c r="M99" s="315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4">
        <f>'DETALLE DE VENTAS'!AO219</f>
        <v>256.41379310344826</v>
      </c>
      <c r="I100" s="134"/>
      <c r="J100" s="154"/>
      <c r="K100" s="148"/>
      <c r="L100" s="314"/>
      <c r="M100" s="315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4">
        <f>'DETALLE DE VENTAS'!AO220</f>
        <v>384.58620689655174</v>
      </c>
      <c r="I101" s="134"/>
      <c r="J101" s="154"/>
      <c r="K101" s="148"/>
      <c r="L101" s="314"/>
      <c r="M101" s="315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4">
        <f>'DETALLE DE VENTAS'!AO221</f>
        <v>1619.0517241379312</v>
      </c>
      <c r="I102" s="134"/>
      <c r="J102" s="154"/>
      <c r="K102" s="148"/>
      <c r="L102" s="314"/>
      <c r="M102" s="315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4">
        <f>'DETALLE DE VENTAS'!AO222</f>
        <v>-72.310344827586221</v>
      </c>
      <c r="I103" s="134"/>
      <c r="J103" s="154"/>
      <c r="K103" s="148"/>
      <c r="L103" s="314"/>
      <c r="M103" s="315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4">
        <f>'DETALLE DE VENTAS'!AO223</f>
        <v>0</v>
      </c>
      <c r="I104" s="134"/>
      <c r="J104" s="154"/>
      <c r="K104" s="148"/>
      <c r="L104" s="314"/>
      <c r="M104" s="315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4">
        <f>'DETALLE DE VENTAS'!AO224</f>
        <v>0</v>
      </c>
      <c r="I105" s="134"/>
      <c r="J105" s="154"/>
      <c r="K105" s="148"/>
      <c r="L105" s="314"/>
      <c r="M105" s="315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4">
        <f>'DETALLE DE VENTAS'!AO225</f>
        <v>393.53448275862075</v>
      </c>
      <c r="I106" s="134"/>
      <c r="J106" s="154"/>
      <c r="K106" s="148"/>
      <c r="L106" s="314"/>
      <c r="M106" s="315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4">
        <f>'DETALLE DE VENTAS'!AO226</f>
        <v>699.43965517241395</v>
      </c>
      <c r="I107" s="134"/>
      <c r="J107" s="154"/>
      <c r="K107" s="148"/>
      <c r="L107" s="314"/>
      <c r="M107" s="315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4">
        <f>'DETALLE DE VENTAS'!AO227</f>
        <v>0</v>
      </c>
      <c r="I108" s="134"/>
      <c r="J108" s="154"/>
      <c r="K108" s="148"/>
      <c r="L108" s="314"/>
      <c r="M108" s="315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4">
        <f>'DETALLE DE VENTAS'!AO228</f>
        <v>-187.73275862068965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4">
        <f>'DETALLE DE VENTAS'!AO229</f>
        <v>414.74137931034483</v>
      </c>
      <c r="I110" s="134"/>
      <c r="J110" s="154"/>
      <c r="K110" s="148"/>
      <c r="L110" s="314"/>
      <c r="M110" s="315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4">
        <f>'DETALLE DE VENTAS'!AO230</f>
        <v>275.97413793103448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4">
        <f>'DETALLE DE VENTAS'!AO231</f>
        <v>0</v>
      </c>
      <c r="I112" s="134"/>
      <c r="J112" s="154"/>
      <c r="K112" s="148"/>
      <c r="L112" s="314"/>
      <c r="M112" s="315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4">
        <f>'DETALLE DE VENTAS'!AO232</f>
        <v>254.97413793103453</v>
      </c>
      <c r="I113" s="134"/>
      <c r="J113" s="154"/>
      <c r="K113" s="148"/>
      <c r="L113" s="314"/>
      <c r="M113" s="315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4">
        <f>'DETALLE DE VENTAS'!AO233</f>
        <v>18.887931034482762</v>
      </c>
      <c r="I114" s="134"/>
      <c r="J114" s="154"/>
      <c r="K114" s="148"/>
      <c r="L114" s="314"/>
      <c r="M114" s="315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4">
        <f>'DETALLE DE VENTAS'!AO234</f>
        <v>-28.94</v>
      </c>
      <c r="I115" s="134"/>
      <c r="J115" s="154"/>
      <c r="K115" s="148"/>
      <c r="L115" s="314"/>
      <c r="M115" s="315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6">
        <f>SUM(H93:H115)</f>
        <v>5091.3013793103464</v>
      </c>
      <c r="I116" s="136"/>
      <c r="J116" s="154"/>
      <c r="K116" s="148"/>
      <c r="L116" s="316"/>
      <c r="M116" s="317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855"/>
      <c r="L117" s="855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855"/>
      <c r="L118" s="855"/>
      <c r="M118" s="855"/>
      <c r="N118" s="855"/>
    </row>
    <row r="119" spans="2:17" x14ac:dyDescent="0.25">
      <c r="B119" s="859" t="s">
        <v>81</v>
      </c>
      <c r="C119" s="859"/>
      <c r="D119" s="859"/>
      <c r="E119" s="859"/>
      <c r="F119" s="859"/>
      <c r="G119" s="859"/>
      <c r="H119" s="859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859" t="s">
        <v>244</v>
      </c>
      <c r="C131" s="859"/>
      <c r="D131" s="859"/>
      <c r="E131" s="859"/>
      <c r="F131" s="859"/>
      <c r="G131" s="859"/>
      <c r="H131" s="859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859" t="s">
        <v>82</v>
      </c>
      <c r="C139" s="859"/>
      <c r="D139" s="859"/>
      <c r="E139" s="859"/>
      <c r="F139" s="859"/>
      <c r="G139" s="859"/>
      <c r="H139" s="859"/>
      <c r="I139" s="211"/>
      <c r="J139" s="872"/>
      <c r="K139" s="872"/>
      <c r="L139" s="872"/>
      <c r="M139" s="872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0"/>
      <c r="K140" s="166"/>
      <c r="L140" s="166"/>
      <c r="M140" s="313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9"/>
      <c r="M150" s="313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9"/>
      <c r="M151" s="313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9"/>
      <c r="M153" s="313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9"/>
      <c r="M154" s="313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9"/>
      <c r="M155" s="313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9"/>
      <c r="M160" s="313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9"/>
      <c r="M162" s="313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9"/>
      <c r="M169" s="313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9"/>
      <c r="M170" s="313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9"/>
      <c r="M171" s="313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9"/>
      <c r="M172" s="313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9"/>
      <c r="M173" s="313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9"/>
      <c r="M174" s="313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0"/>
      <c r="K175" s="142"/>
      <c r="L175" s="249"/>
      <c r="M175" s="249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853" t="s">
        <v>84</v>
      </c>
      <c r="C179" s="853"/>
      <c r="D179" s="853"/>
      <c r="E179" s="853"/>
      <c r="F179" s="853"/>
      <c r="G179" s="853"/>
      <c r="H179" s="853"/>
      <c r="I179" s="267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8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8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8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8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8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8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8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8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8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8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8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8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8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8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8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8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8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9">
        <f>SUM(E181:E197)</f>
        <v>592</v>
      </c>
      <c r="F198" s="339">
        <f>SUM(F181:F197)</f>
        <v>472.26</v>
      </c>
      <c r="G198" s="339">
        <f>SUM(G181:G197)</f>
        <v>119.74000000000002</v>
      </c>
      <c r="H198" s="339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853" t="s">
        <v>262</v>
      </c>
      <c r="C201" s="853"/>
      <c r="D201" s="853"/>
      <c r="E201" s="853"/>
      <c r="F201" s="853"/>
      <c r="G201" s="853"/>
      <c r="H201" s="853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853" t="s">
        <v>416</v>
      </c>
      <c r="C208" s="853"/>
      <c r="D208" s="853"/>
      <c r="E208" s="853"/>
      <c r="F208" s="853"/>
      <c r="G208" s="853"/>
      <c r="H208" s="853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857" t="s">
        <v>95</v>
      </c>
      <c r="C216" s="857"/>
      <c r="D216" s="857"/>
      <c r="E216" s="857"/>
      <c r="F216" s="857"/>
      <c r="G216" s="857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4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4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4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4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4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4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4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416</v>
      </c>
      <c r="C224" s="141">
        <f>E212</f>
        <v>29</v>
      </c>
      <c r="D224" s="141">
        <f>F212</f>
        <v>29</v>
      </c>
      <c r="E224" s="414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340</v>
      </c>
      <c r="C225" s="139">
        <f>SUM(C218:C224)</f>
        <v>59703</v>
      </c>
      <c r="D225" s="139">
        <f>SUM(D218:D224)</f>
        <v>49056.44000000001</v>
      </c>
      <c r="E225" s="414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339</v>
      </c>
      <c r="C226" s="871">
        <f>'DETALLE DE VENTAS'!Y202</f>
        <v>91.09</v>
      </c>
      <c r="D226" s="871"/>
      <c r="E226" s="871"/>
      <c r="F226" s="871"/>
      <c r="G226" s="871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4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417</v>
      </c>
      <c r="C228">
        <f>C227*0.7848</f>
        <v>46783.426968000007</v>
      </c>
    </row>
  </sheetData>
  <mergeCells count="70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6"/>
  <sheetViews>
    <sheetView zoomScale="85" zoomScaleNormal="85" workbookViewId="0">
      <pane ySplit="1" topLeftCell="A226" activePane="bottomLeft" state="frozen"/>
      <selection pane="bottomLeft" activeCell="K236" sqref="K236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852" t="s">
        <v>259</v>
      </c>
      <c r="E1" s="852"/>
      <c r="F1" s="852" t="s">
        <v>159</v>
      </c>
      <c r="G1" s="852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8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8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8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873" t="s">
        <v>263</v>
      </c>
      <c r="R39" s="874"/>
      <c r="S39" s="874"/>
      <c r="T39" s="874"/>
      <c r="U39" s="874"/>
      <c r="V39" s="874"/>
      <c r="W39" s="874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8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8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8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353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8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314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319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317</v>
      </c>
    </row>
    <row r="79" spans="1:18" ht="34.9" customHeight="1" x14ac:dyDescent="0.25">
      <c r="A79" s="307">
        <v>78</v>
      </c>
      <c r="B79" s="308">
        <v>44829</v>
      </c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336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337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338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343</v>
      </c>
    </row>
    <row r="86" spans="1:18" ht="34.9" customHeight="1" x14ac:dyDescent="0.25">
      <c r="A86" s="307">
        <v>85</v>
      </c>
      <c r="B86" s="308">
        <v>44836</v>
      </c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348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0" t="s">
        <v>350</v>
      </c>
      <c r="R90" s="300" t="s">
        <v>352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355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359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360</v>
      </c>
    </row>
    <row r="100" spans="1:18" ht="34.9" customHeight="1" x14ac:dyDescent="0.25">
      <c r="A100" s="307">
        <v>99</v>
      </c>
      <c r="B100" s="308">
        <v>44850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362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364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365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7">
        <v>106</v>
      </c>
      <c r="B107" s="308">
        <v>44857</v>
      </c>
      <c r="C107" s="307"/>
      <c r="D107" s="307"/>
      <c r="E107" s="307"/>
      <c r="F107" s="389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376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375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0" t="s">
        <v>374</v>
      </c>
      <c r="R110" t="s">
        <v>377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380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7">
        <v>113</v>
      </c>
      <c r="B114" s="308">
        <v>44864</v>
      </c>
      <c r="C114" s="307"/>
      <c r="D114" s="307"/>
      <c r="E114" s="307"/>
      <c r="F114" s="389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397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433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7">
        <v>120</v>
      </c>
      <c r="B121" s="308">
        <v>44871</v>
      </c>
      <c r="C121" s="307"/>
      <c r="D121" s="307"/>
      <c r="E121" s="307"/>
      <c r="F121" s="389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446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490</v>
      </c>
    </row>
    <row r="125" spans="1:17" ht="34.9" customHeight="1" x14ac:dyDescent="0.25">
      <c r="A125" s="466">
        <v>124</v>
      </c>
      <c r="B125" s="467">
        <v>44875</v>
      </c>
      <c r="C125" s="466">
        <f>130</f>
        <v>130</v>
      </c>
      <c r="D125" s="466"/>
      <c r="E125" s="466"/>
      <c r="F125" s="468" t="s">
        <v>445</v>
      </c>
      <c r="G125" s="466">
        <v>630</v>
      </c>
      <c r="H125" s="466"/>
      <c r="I125" s="466"/>
      <c r="J125" s="466">
        <f>60</f>
        <v>60</v>
      </c>
      <c r="K125" s="466">
        <f>289</f>
        <v>289</v>
      </c>
      <c r="L125" s="466"/>
      <c r="M125" s="466">
        <f>39</f>
        <v>39</v>
      </c>
      <c r="N125" s="466">
        <v>797</v>
      </c>
      <c r="O125" s="466">
        <f>39</f>
        <v>39</v>
      </c>
      <c r="P125" s="466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7">
        <v>127</v>
      </c>
      <c r="B128" s="308">
        <v>44878</v>
      </c>
      <c r="C128" s="307"/>
      <c r="D128" s="307"/>
      <c r="E128" s="307"/>
      <c r="F128" s="389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450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7">
        <v>132</v>
      </c>
      <c r="B133" s="308">
        <v>44883</v>
      </c>
      <c r="C133" s="307"/>
      <c r="D133" s="307"/>
      <c r="E133" s="307"/>
      <c r="F133" s="389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451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7">
        <v>134</v>
      </c>
      <c r="B135" s="308">
        <v>44885</v>
      </c>
      <c r="C135" s="307"/>
      <c r="D135" s="307"/>
      <c r="E135" s="307"/>
      <c r="F135" s="389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451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474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478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484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486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487</v>
      </c>
    </row>
    <row r="142" spans="1:17" ht="34.9" customHeight="1" x14ac:dyDescent="0.25">
      <c r="A142" s="307">
        <v>141</v>
      </c>
      <c r="B142" s="308">
        <v>44892</v>
      </c>
      <c r="C142" s="307">
        <v>46</v>
      </c>
      <c r="D142" s="307"/>
      <c r="E142" s="307"/>
      <c r="F142" s="389"/>
      <c r="G142" s="307"/>
      <c r="H142" s="307"/>
      <c r="I142" s="307"/>
      <c r="J142" s="307">
        <v>16</v>
      </c>
      <c r="K142" s="307">
        <v>39</v>
      </c>
      <c r="L142" s="307"/>
      <c r="M142" s="307"/>
      <c r="N142" s="307">
        <v>115</v>
      </c>
      <c r="O142" s="307"/>
      <c r="P142" s="307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488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489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0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491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64">
        <v>248</v>
      </c>
      <c r="D147" s="464"/>
      <c r="E147" s="464"/>
      <c r="F147" s="464" t="s">
        <v>500</v>
      </c>
      <c r="G147" s="464">
        <v>5</v>
      </c>
      <c r="H147" s="464"/>
      <c r="I147" s="464"/>
      <c r="J147" s="464">
        <v>21</v>
      </c>
      <c r="K147" s="464"/>
      <c r="L147" s="464"/>
      <c r="M147" s="464">
        <v>297</v>
      </c>
      <c r="N147" s="464">
        <v>1173</v>
      </c>
      <c r="O147" s="464"/>
      <c r="P147" s="13">
        <f>SUM(H147:O147)+G147+E147</f>
        <v>1496</v>
      </c>
      <c r="Q147" s="300" t="s">
        <v>492</v>
      </c>
    </row>
    <row r="148" spans="1:17" ht="34.9" customHeight="1" x14ac:dyDescent="0.25">
      <c r="A148" s="13">
        <v>147</v>
      </c>
      <c r="B148" s="196">
        <v>44898</v>
      </c>
      <c r="C148" s="464">
        <v>194</v>
      </c>
      <c r="D148" s="464"/>
      <c r="E148" s="464"/>
      <c r="F148" s="464"/>
      <c r="G148" s="464"/>
      <c r="H148" s="464"/>
      <c r="I148" s="464"/>
      <c r="J148" s="464">
        <v>45</v>
      </c>
      <c r="K148" s="464">
        <v>121</v>
      </c>
      <c r="L148" s="464"/>
      <c r="M148" s="464">
        <v>15</v>
      </c>
      <c r="N148" s="464">
        <v>289</v>
      </c>
      <c r="O148" s="464"/>
      <c r="P148" s="13">
        <f t="shared" si="4"/>
        <v>470</v>
      </c>
    </row>
    <row r="149" spans="1:17" ht="34.9" customHeight="1" x14ac:dyDescent="0.25">
      <c r="A149" s="307">
        <v>148</v>
      </c>
      <c r="B149" s="308">
        <v>44899</v>
      </c>
      <c r="C149" s="307"/>
      <c r="D149" s="307"/>
      <c r="E149" s="307"/>
      <c r="F149" s="389" t="s">
        <v>491</v>
      </c>
      <c r="G149" s="307">
        <v>100</v>
      </c>
      <c r="H149" s="307"/>
      <c r="I149" s="307"/>
      <c r="J149" s="307"/>
      <c r="K149" s="307"/>
      <c r="L149" s="307"/>
      <c r="M149" s="307"/>
      <c r="N149" s="307"/>
      <c r="O149" s="307"/>
      <c r="P149" s="307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64">
        <v>5</v>
      </c>
      <c r="D150" s="464"/>
      <c r="E150" s="464"/>
      <c r="F150" s="465"/>
      <c r="G150" s="464"/>
      <c r="H150" s="464"/>
      <c r="I150" s="464"/>
      <c r="J150" s="464">
        <v>136</v>
      </c>
      <c r="K150" s="464">
        <v>377</v>
      </c>
      <c r="L150" s="464"/>
      <c r="M150" s="464"/>
      <c r="N150" s="464">
        <v>936</v>
      </c>
      <c r="O150" s="464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64"/>
      <c r="D151" s="464"/>
      <c r="E151" s="464"/>
      <c r="F151" s="465" t="s">
        <v>493</v>
      </c>
      <c r="G151" s="464">
        <v>1300</v>
      </c>
      <c r="H151" s="464"/>
      <c r="I151" s="464">
        <v>5</v>
      </c>
      <c r="J151" s="464">
        <v>114</v>
      </c>
      <c r="K151" s="464">
        <v>76</v>
      </c>
      <c r="L151" s="464"/>
      <c r="M151" s="464"/>
      <c r="N151" s="464">
        <v>749</v>
      </c>
      <c r="O151" s="464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64">
        <v>86</v>
      </c>
      <c r="D152" s="464"/>
      <c r="E152" s="464"/>
      <c r="F152" s="465" t="s">
        <v>494</v>
      </c>
      <c r="G152" s="464">
        <v>40</v>
      </c>
      <c r="H152" s="464"/>
      <c r="I152" s="464"/>
      <c r="J152" s="464">
        <v>184</v>
      </c>
      <c r="K152" s="464">
        <v>375</v>
      </c>
      <c r="L152" s="464"/>
      <c r="M152" s="464">
        <v>25</v>
      </c>
      <c r="N152" s="464">
        <v>857</v>
      </c>
      <c r="O152" s="464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64"/>
      <c r="D153" s="464"/>
      <c r="E153" s="464"/>
      <c r="F153" s="465"/>
      <c r="G153" s="464"/>
      <c r="H153" s="464"/>
      <c r="I153" s="464"/>
      <c r="J153" s="464"/>
      <c r="K153" s="464">
        <v>60</v>
      </c>
      <c r="L153" s="464"/>
      <c r="M153" s="464"/>
      <c r="N153" s="464">
        <v>511</v>
      </c>
      <c r="O153" s="464"/>
      <c r="P153" s="13">
        <f t="shared" si="4"/>
        <v>571</v>
      </c>
      <c r="Q153" t="s">
        <v>498</v>
      </c>
    </row>
    <row r="154" spans="1:17" ht="34.9" customHeight="1" x14ac:dyDescent="0.25">
      <c r="A154" s="13">
        <v>153</v>
      </c>
      <c r="B154" s="196">
        <v>44904</v>
      </c>
      <c r="C154" s="464">
        <v>130</v>
      </c>
      <c r="D154" s="464"/>
      <c r="E154" s="464"/>
      <c r="F154" s="465"/>
      <c r="G154" s="464"/>
      <c r="H154" s="464"/>
      <c r="I154" s="464">
        <v>13</v>
      </c>
      <c r="J154" s="464">
        <v>34</v>
      </c>
      <c r="K154" s="464">
        <v>532</v>
      </c>
      <c r="L154" s="464"/>
      <c r="M154" s="464"/>
      <c r="N154" s="464">
        <v>156</v>
      </c>
      <c r="O154" s="464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64"/>
      <c r="D155" s="464"/>
      <c r="E155" s="464"/>
      <c r="F155" s="465" t="s">
        <v>499</v>
      </c>
      <c r="G155" s="464">
        <v>100</v>
      </c>
      <c r="H155" s="464"/>
      <c r="I155" s="464"/>
      <c r="J155" s="464"/>
      <c r="K155" s="464"/>
      <c r="L155" s="464"/>
      <c r="M155" s="464"/>
      <c r="N155" s="464">
        <v>236</v>
      </c>
      <c r="O155" s="464"/>
      <c r="P155" s="13">
        <f t="shared" si="4"/>
        <v>336</v>
      </c>
    </row>
    <row r="156" spans="1:17" ht="34.9" customHeight="1" x14ac:dyDescent="0.25">
      <c r="A156" s="469">
        <v>155</v>
      </c>
      <c r="B156" s="470">
        <v>44906</v>
      </c>
      <c r="C156" s="469"/>
      <c r="D156" s="469"/>
      <c r="E156" s="469"/>
      <c r="F156" s="471"/>
      <c r="G156" s="469"/>
      <c r="H156" s="469"/>
      <c r="I156" s="469"/>
      <c r="J156" s="469"/>
      <c r="K156" s="469"/>
      <c r="L156" s="469"/>
      <c r="M156" s="469"/>
      <c r="N156" s="469"/>
      <c r="O156" s="469"/>
      <c r="P156" s="469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64">
        <v>18</v>
      </c>
      <c r="D157" s="464"/>
      <c r="E157" s="464"/>
      <c r="F157" s="465"/>
      <c r="G157" s="464"/>
      <c r="H157" s="464"/>
      <c r="I157" s="464"/>
      <c r="J157" s="464">
        <v>121</v>
      </c>
      <c r="K157" s="464">
        <v>212</v>
      </c>
      <c r="L157" s="464"/>
      <c r="M157" s="464"/>
      <c r="N157" s="464">
        <v>621</v>
      </c>
      <c r="O157" s="464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64">
        <v>187</v>
      </c>
      <c r="D158" s="464"/>
      <c r="E158" s="464"/>
      <c r="F158" s="465"/>
      <c r="G158" s="464"/>
      <c r="H158" s="464"/>
      <c r="I158" s="464"/>
      <c r="J158" s="464">
        <v>86</v>
      </c>
      <c r="K158" s="464"/>
      <c r="L158" s="464"/>
      <c r="M158" s="464"/>
      <c r="N158" s="464">
        <v>275</v>
      </c>
      <c r="O158" s="464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501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69">
        <v>162</v>
      </c>
      <c r="B163" s="470">
        <v>44913</v>
      </c>
      <c r="C163" s="469"/>
      <c r="D163" s="469"/>
      <c r="E163" s="469"/>
      <c r="F163" s="471"/>
      <c r="G163" s="469"/>
      <c r="H163" s="469"/>
      <c r="I163" s="469"/>
      <c r="J163" s="469"/>
      <c r="K163" s="469"/>
      <c r="L163" s="469"/>
      <c r="M163" s="469"/>
      <c r="N163" s="469"/>
      <c r="O163" s="469"/>
      <c r="P163" s="469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507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512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7">
        <v>169</v>
      </c>
      <c r="B170" s="308">
        <v>44920</v>
      </c>
      <c r="C170" s="307"/>
      <c r="D170" s="307"/>
      <c r="E170" s="307"/>
      <c r="F170" s="389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7">
        <v>175</v>
      </c>
      <c r="B176" s="308">
        <v>44926</v>
      </c>
      <c r="C176" s="307"/>
      <c r="D176" s="307"/>
      <c r="E176" s="307"/>
      <c r="F176" s="389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>
        <f t="shared" si="5"/>
        <v>0</v>
      </c>
    </row>
    <row r="177" spans="1:16" ht="34.9" customHeight="1" x14ac:dyDescent="0.25">
      <c r="A177" s="307">
        <v>176</v>
      </c>
      <c r="B177" s="308">
        <v>44927</v>
      </c>
      <c r="C177" s="307"/>
      <c r="D177" s="307"/>
      <c r="E177" s="307"/>
      <c r="F177" s="389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>
        <f t="shared" si="5"/>
        <v>0</v>
      </c>
    </row>
    <row r="178" spans="1:16" ht="34.9" customHeight="1" x14ac:dyDescent="0.25">
      <c r="A178" s="307">
        <v>177</v>
      </c>
      <c r="B178" s="308">
        <v>44928</v>
      </c>
      <c r="C178" s="307"/>
      <c r="D178" s="307"/>
      <c r="E178" s="307"/>
      <c r="F178" s="389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>
        <f t="shared" si="5"/>
        <v>0</v>
      </c>
    </row>
    <row r="179" spans="1:16" ht="34.9" customHeight="1" x14ac:dyDescent="0.25">
      <c r="A179" s="307">
        <v>178</v>
      </c>
      <c r="B179" s="308">
        <v>44929</v>
      </c>
      <c r="C179" s="307"/>
      <c r="D179" s="307"/>
      <c r="E179" s="307"/>
      <c r="F179" s="389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>
        <f t="shared" si="5"/>
        <v>0</v>
      </c>
    </row>
    <row r="180" spans="1:16" ht="34.9" customHeight="1" x14ac:dyDescent="0.25">
      <c r="A180" s="307">
        <v>179</v>
      </c>
      <c r="B180" s="308">
        <v>44930</v>
      </c>
      <c r="C180" s="307"/>
      <c r="D180" s="307"/>
      <c r="E180" s="307"/>
      <c r="F180" s="389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>
        <f t="shared" si="5"/>
        <v>0</v>
      </c>
    </row>
    <row r="181" spans="1:16" ht="34.9" customHeight="1" x14ac:dyDescent="0.25">
      <c r="A181" s="307">
        <v>180</v>
      </c>
      <c r="B181" s="308">
        <v>44931</v>
      </c>
      <c r="C181" s="307"/>
      <c r="D181" s="307"/>
      <c r="E181" s="307"/>
      <c r="F181" s="389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>
        <f t="shared" si="5"/>
        <v>0</v>
      </c>
    </row>
    <row r="182" spans="1:16" ht="34.9" customHeight="1" x14ac:dyDescent="0.25">
      <c r="A182" s="307">
        <v>181</v>
      </c>
      <c r="B182" s="308">
        <v>44932</v>
      </c>
      <c r="C182" s="307"/>
      <c r="D182" s="307"/>
      <c r="E182" s="307"/>
      <c r="F182" s="389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>
        <f t="shared" si="5"/>
        <v>0</v>
      </c>
    </row>
    <row r="183" spans="1:16" ht="34.9" customHeight="1" x14ac:dyDescent="0.25">
      <c r="A183" s="307">
        <v>182</v>
      </c>
      <c r="B183" s="308">
        <v>44933</v>
      </c>
      <c r="C183" s="307"/>
      <c r="D183" s="307"/>
      <c r="E183" s="307"/>
      <c r="F183" s="389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>
        <f t="shared" si="5"/>
        <v>0</v>
      </c>
    </row>
    <row r="184" spans="1:16" ht="34.9" customHeight="1" x14ac:dyDescent="0.25">
      <c r="A184" s="307">
        <v>183</v>
      </c>
      <c r="B184" s="308">
        <v>44934</v>
      </c>
      <c r="C184" s="307"/>
      <c r="D184" s="307"/>
      <c r="E184" s="307"/>
      <c r="F184" s="389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8" t="s">
        <v>513</v>
      </c>
      <c r="G186" s="47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519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7">
        <v>190</v>
      </c>
      <c r="B191" s="308">
        <v>44941</v>
      </c>
      <c r="C191" s="307"/>
      <c r="D191" s="307"/>
      <c r="E191" s="307"/>
      <c r="F191" s="389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81">
        <v>286</v>
      </c>
      <c r="D192" s="481"/>
      <c r="E192" s="481"/>
      <c r="F192" s="482"/>
      <c r="G192" s="481"/>
      <c r="H192" s="481"/>
      <c r="I192" s="481"/>
      <c r="J192" s="481">
        <v>106</v>
      </c>
      <c r="K192" s="481">
        <v>213</v>
      </c>
      <c r="L192" s="481"/>
      <c r="M192" s="481">
        <v>26</v>
      </c>
      <c r="N192" s="481">
        <v>941</v>
      </c>
      <c r="O192" s="481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81"/>
      <c r="D193" s="481"/>
      <c r="E193" s="481"/>
      <c r="F193" s="482"/>
      <c r="G193" s="481"/>
      <c r="H193" s="481"/>
      <c r="I193" s="481"/>
      <c r="J193" s="481"/>
      <c r="K193" s="481">
        <v>182</v>
      </c>
      <c r="L193" s="481"/>
      <c r="M193" s="481"/>
      <c r="N193" s="481">
        <v>972</v>
      </c>
      <c r="O193" s="481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514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515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493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517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7">
        <v>197</v>
      </c>
      <c r="B198" s="308">
        <v>44948</v>
      </c>
      <c r="C198" s="307"/>
      <c r="D198" s="307"/>
      <c r="E198" s="307"/>
      <c r="F198" s="389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518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7">
        <v>204</v>
      </c>
      <c r="B205" s="308">
        <v>44955</v>
      </c>
      <c r="C205" s="307"/>
      <c r="D205" s="307"/>
      <c r="E205" s="307"/>
      <c r="F205" s="389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522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520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</row>
    <row r="211" spans="1:16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</row>
    <row r="212" spans="1:16" ht="34.9" customHeight="1" x14ac:dyDescent="0.25">
      <c r="A212" s="307">
        <v>211</v>
      </c>
      <c r="B212" s="308">
        <v>44962</v>
      </c>
      <c r="C212" s="307"/>
      <c r="D212" s="307"/>
      <c r="E212" s="307"/>
      <c r="F212" s="389"/>
      <c r="G212" s="307"/>
      <c r="H212" s="307"/>
      <c r="I212" s="307"/>
      <c r="J212" s="307"/>
      <c r="K212" s="307"/>
      <c r="L212" s="307"/>
      <c r="M212" s="307"/>
      <c r="N212" s="307"/>
      <c r="O212" s="307"/>
      <c r="P212" s="307">
        <f t="shared" si="5"/>
        <v>0</v>
      </c>
    </row>
    <row r="213" spans="1:16" ht="34.9" customHeight="1" x14ac:dyDescent="0.25">
      <c r="A213" s="502">
        <v>212</v>
      </c>
      <c r="B213" s="513">
        <v>44963</v>
      </c>
      <c r="C213" s="502"/>
      <c r="D213" s="502"/>
      <c r="E213" s="502"/>
      <c r="F213" s="500"/>
      <c r="G213" s="502"/>
      <c r="H213" s="502"/>
      <c r="I213" s="502"/>
      <c r="J213" s="502"/>
      <c r="K213" s="502">
        <v>82</v>
      </c>
      <c r="L213" s="502"/>
      <c r="M213" s="502"/>
      <c r="N213" s="502">
        <v>1141</v>
      </c>
      <c r="O213" s="502"/>
      <c r="P213" s="502">
        <f t="shared" si="5"/>
        <v>1223</v>
      </c>
    </row>
    <row r="214" spans="1:16" ht="34.9" customHeight="1" x14ac:dyDescent="0.25">
      <c r="A214" s="13">
        <v>213</v>
      </c>
      <c r="B214" s="196">
        <v>44964</v>
      </c>
      <c r="C214" s="503">
        <v>147</v>
      </c>
      <c r="D214" s="503"/>
      <c r="E214" s="503"/>
      <c r="F214" s="507"/>
      <c r="G214" s="503"/>
      <c r="H214" s="503"/>
      <c r="I214" s="503"/>
      <c r="J214" s="503">
        <v>506</v>
      </c>
      <c r="K214" s="503">
        <v>98</v>
      </c>
      <c r="L214" s="503"/>
      <c r="M214" s="503"/>
      <c r="N214" s="503">
        <v>778</v>
      </c>
      <c r="O214" s="503"/>
      <c r="P214" s="13">
        <f t="shared" si="5"/>
        <v>1382</v>
      </c>
    </row>
    <row r="215" spans="1:16" ht="144.75" customHeight="1" x14ac:dyDescent="0.25">
      <c r="A215" s="13">
        <v>214</v>
      </c>
      <c r="B215" s="196">
        <v>44965</v>
      </c>
      <c r="C215" s="503"/>
      <c r="D215" s="503"/>
      <c r="E215" s="503"/>
      <c r="F215" s="507" t="s">
        <v>545</v>
      </c>
      <c r="G215" s="503">
        <f>8+130+46+30+476+151</f>
        <v>841</v>
      </c>
      <c r="H215" s="503"/>
      <c r="I215" s="503"/>
      <c r="J215" s="503"/>
      <c r="K215" s="503">
        <v>39</v>
      </c>
      <c r="L215" s="503"/>
      <c r="M215" s="503"/>
      <c r="N215" s="503">
        <v>409</v>
      </c>
      <c r="O215" s="503"/>
      <c r="P215" s="13">
        <f t="shared" si="5"/>
        <v>1289</v>
      </c>
    </row>
    <row r="216" spans="1:16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</row>
    <row r="218" spans="1:16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</row>
    <row r="219" spans="1:16" ht="34.9" customHeight="1" x14ac:dyDescent="0.25">
      <c r="A219" s="307">
        <v>218</v>
      </c>
      <c r="B219" s="308">
        <v>44969</v>
      </c>
      <c r="C219" s="307"/>
      <c r="D219" s="307"/>
      <c r="E219" s="307"/>
      <c r="F219" s="389"/>
      <c r="G219" s="307"/>
      <c r="H219" s="307"/>
      <c r="I219" s="307"/>
      <c r="J219" s="307"/>
      <c r="K219" s="307"/>
      <c r="L219" s="307"/>
      <c r="M219" s="307"/>
      <c r="N219" s="307"/>
      <c r="O219" s="307"/>
      <c r="P219" s="307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534">
        <v>199</v>
      </c>
      <c r="D220" s="534"/>
      <c r="E220" s="534"/>
      <c r="F220" s="535"/>
      <c r="G220" s="534"/>
      <c r="H220" s="534"/>
      <c r="I220" s="534"/>
      <c r="J220" s="534"/>
      <c r="K220" s="534">
        <v>1030</v>
      </c>
      <c r="L220" s="534"/>
      <c r="M220" s="534"/>
      <c r="N220" s="534">
        <v>451</v>
      </c>
      <c r="O220" s="534"/>
      <c r="P220" s="13">
        <f t="shared" si="5"/>
        <v>1481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</row>
    <row r="222" spans="1:16" ht="34.9" customHeight="1" x14ac:dyDescent="0.25">
      <c r="A222" s="13">
        <v>221</v>
      </c>
      <c r="B222" s="196">
        <v>44972</v>
      </c>
      <c r="C222" s="538">
        <v>450</v>
      </c>
      <c r="D222" s="13"/>
      <c r="E222" s="13"/>
      <c r="F222" s="191" t="s">
        <v>547</v>
      </c>
      <c r="G222" s="13">
        <v>10</v>
      </c>
      <c r="H222" s="13"/>
      <c r="I222" s="13"/>
      <c r="J222" s="538">
        <v>59</v>
      </c>
      <c r="K222" s="538">
        <v>921</v>
      </c>
      <c r="L222" s="538"/>
      <c r="M222" s="538"/>
      <c r="N222" s="538">
        <v>255.5</v>
      </c>
      <c r="O222" s="538"/>
      <c r="P222" s="13">
        <f t="shared" si="5"/>
        <v>1245.5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</row>
    <row r="225" spans="1:17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t="s">
        <v>548</v>
      </c>
    </row>
    <row r="226" spans="1:17" ht="34.9" customHeight="1" x14ac:dyDescent="0.25">
      <c r="A226" s="307">
        <v>225</v>
      </c>
      <c r="B226" s="308">
        <v>44976</v>
      </c>
      <c r="C226" s="307"/>
      <c r="D226" s="307"/>
      <c r="E226" s="307"/>
      <c r="F226" s="389"/>
      <c r="G226" s="307"/>
      <c r="H226" s="307"/>
      <c r="I226" s="307"/>
      <c r="J226" s="307"/>
      <c r="K226" s="307"/>
      <c r="L226" s="307"/>
      <c r="M226" s="307"/>
      <c r="N226" s="307"/>
      <c r="O226" s="307"/>
      <c r="P226" s="307">
        <f t="shared" si="5"/>
        <v>0</v>
      </c>
    </row>
    <row r="227" spans="1:17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539">
        <v>0</v>
      </c>
      <c r="K227" s="539">
        <v>0</v>
      </c>
      <c r="L227" s="539"/>
      <c r="M227" s="539"/>
      <c r="N227" s="539">
        <v>0</v>
      </c>
      <c r="O227" s="13"/>
      <c r="P227" s="13">
        <f t="shared" si="5"/>
        <v>0</v>
      </c>
    </row>
    <row r="228" spans="1:17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</row>
    <row r="229" spans="1:17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</row>
    <row r="230" spans="1:17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</row>
    <row r="231" spans="1:17" ht="34.9" customHeight="1" x14ac:dyDescent="0.25">
      <c r="A231" s="13">
        <v>230</v>
      </c>
      <c r="B231" s="196">
        <v>44981</v>
      </c>
      <c r="C231" s="13">
        <v>121</v>
      </c>
      <c r="D231" s="13"/>
      <c r="E231" s="13"/>
      <c r="F231" s="1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</row>
    <row r="232" spans="1:17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</row>
    <row r="233" spans="1:17" ht="34.9" customHeight="1" x14ac:dyDescent="0.25">
      <c r="A233" s="307">
        <v>232</v>
      </c>
      <c r="B233" s="308">
        <v>44983</v>
      </c>
      <c r="C233" s="307"/>
      <c r="D233" s="307"/>
      <c r="E233" s="307"/>
      <c r="F233" s="389"/>
      <c r="G233" s="307"/>
      <c r="H233" s="307"/>
      <c r="I233" s="307"/>
      <c r="J233" s="307"/>
      <c r="K233" s="307"/>
      <c r="L233" s="307"/>
      <c r="M233" s="307"/>
      <c r="N233" s="307"/>
      <c r="O233" s="307"/>
      <c r="P233" s="307">
        <f t="shared" si="6"/>
        <v>0</v>
      </c>
    </row>
    <row r="234" spans="1:17" ht="34.9" customHeight="1" x14ac:dyDescent="0.25">
      <c r="A234" s="13">
        <v>233</v>
      </c>
      <c r="B234" s="196">
        <v>44984</v>
      </c>
      <c r="C234" s="13">
        <v>34</v>
      </c>
      <c r="D234" s="13"/>
      <c r="E234" s="13"/>
      <c r="F234" s="1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</row>
    <row r="235" spans="1:17" ht="34.9" customHeight="1" x14ac:dyDescent="0.25">
      <c r="A235" s="13">
        <v>234</v>
      </c>
      <c r="B235" s="196">
        <v>44985</v>
      </c>
      <c r="C235" s="13">
        <v>115</v>
      </c>
      <c r="D235" s="13"/>
      <c r="E235" s="13"/>
      <c r="F235" s="1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</row>
    <row r="236" spans="1:17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7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7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7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7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646">
        <v>3</v>
      </c>
      <c r="H338" s="647"/>
      <c r="I338" s="647"/>
      <c r="J338" s="647"/>
      <c r="K338" s="647"/>
      <c r="L338" s="647"/>
      <c r="M338" s="648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646">
        <v>4</v>
      </c>
      <c r="H349" s="647"/>
      <c r="I349" s="647"/>
      <c r="J349" s="647"/>
      <c r="K349" s="647"/>
      <c r="L349" s="647"/>
      <c r="M349" s="648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4"/>
  <sheetViews>
    <sheetView workbookViewId="0">
      <selection activeCell="C22" sqref="C22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887" t="s">
        <v>531</v>
      </c>
      <c r="B1" s="875" t="s">
        <v>256</v>
      </c>
      <c r="C1" s="875" t="s">
        <v>527</v>
      </c>
      <c r="D1" s="889" t="s">
        <v>529</v>
      </c>
      <c r="E1" s="890"/>
      <c r="F1" s="891"/>
      <c r="G1" s="875" t="s">
        <v>257</v>
      </c>
      <c r="H1" s="875" t="s">
        <v>461</v>
      </c>
      <c r="I1" s="875" t="s">
        <v>530</v>
      </c>
      <c r="J1" s="882" t="s">
        <v>536</v>
      </c>
    </row>
    <row r="2" spans="1:11" x14ac:dyDescent="0.25">
      <c r="A2" s="887"/>
      <c r="B2" s="875"/>
      <c r="C2" s="875"/>
      <c r="D2" s="499" t="s">
        <v>528</v>
      </c>
      <c r="E2" s="499" t="s">
        <v>453</v>
      </c>
      <c r="F2" s="499" t="s">
        <v>257</v>
      </c>
      <c r="G2" s="875"/>
      <c r="H2" s="875"/>
      <c r="I2" s="875"/>
      <c r="J2" s="882"/>
      <c r="K2" s="483">
        <f>SUM(I3:I126)</f>
        <v>1744.75</v>
      </c>
    </row>
    <row r="3" spans="1:11" x14ac:dyDescent="0.25">
      <c r="A3" s="888" t="s">
        <v>372</v>
      </c>
      <c r="B3" s="901" t="s">
        <v>532</v>
      </c>
      <c r="C3" s="892"/>
      <c r="D3" s="530"/>
      <c r="E3" s="531">
        <v>44823</v>
      </c>
      <c r="F3" s="530">
        <f>'NOTAS DE CREDITOS'!H80</f>
        <v>297</v>
      </c>
      <c r="G3" s="892">
        <f>SUM(F3:F5)</f>
        <v>1167</v>
      </c>
      <c r="H3" s="895">
        <f>439.25+297</f>
        <v>736.25</v>
      </c>
      <c r="I3" s="898">
        <f>G3-H3</f>
        <v>430.75</v>
      </c>
      <c r="J3" s="883" t="s">
        <v>537</v>
      </c>
    </row>
    <row r="4" spans="1:11" x14ac:dyDescent="0.25">
      <c r="A4" s="888"/>
      <c r="B4" s="893"/>
      <c r="C4" s="893"/>
      <c r="D4" s="528"/>
      <c r="E4" s="529">
        <v>44828</v>
      </c>
      <c r="F4" s="528">
        <f>'NOTAS DE CREDITOS'!H96</f>
        <v>291</v>
      </c>
      <c r="G4" s="893"/>
      <c r="H4" s="896"/>
      <c r="I4" s="899"/>
      <c r="J4" s="883"/>
    </row>
    <row r="5" spans="1:11" x14ac:dyDescent="0.25">
      <c r="A5" s="888"/>
      <c r="B5" s="894"/>
      <c r="C5" s="894"/>
      <c r="D5" s="529"/>
      <c r="E5" s="529">
        <v>44802</v>
      </c>
      <c r="F5" s="528">
        <f>'NOTAS DE CREDITOS'!H112</f>
        <v>579</v>
      </c>
      <c r="G5" s="894"/>
      <c r="H5" s="897"/>
      <c r="I5" s="900"/>
      <c r="J5" s="883"/>
    </row>
    <row r="6" spans="1:11" x14ac:dyDescent="0.25">
      <c r="A6" s="876" t="s">
        <v>534</v>
      </c>
      <c r="B6" s="876" t="s">
        <v>533</v>
      </c>
      <c r="C6" s="795"/>
      <c r="D6" s="505"/>
      <c r="E6" s="519"/>
      <c r="F6" s="506">
        <f>'NOTAS DE CREDITOS'!H48</f>
        <v>260</v>
      </c>
      <c r="G6" s="797">
        <f>SUM(F6:F7)</f>
        <v>410</v>
      </c>
      <c r="H6" s="878"/>
      <c r="I6" s="885">
        <f t="shared" ref="I6:I11" si="0">G6-H6</f>
        <v>410</v>
      </c>
      <c r="J6" s="884" t="s">
        <v>537</v>
      </c>
    </row>
    <row r="7" spans="1:11" x14ac:dyDescent="0.25">
      <c r="A7" s="877"/>
      <c r="B7" s="877"/>
      <c r="C7" s="881"/>
      <c r="D7" s="520"/>
      <c r="E7" s="521">
        <v>44841</v>
      </c>
      <c r="F7" s="522">
        <f>'NOTAS DE CREDITOS'!H64</f>
        <v>150</v>
      </c>
      <c r="G7" s="880"/>
      <c r="H7" s="879"/>
      <c r="I7" s="886"/>
      <c r="J7" s="791"/>
    </row>
    <row r="8" spans="1:11" x14ac:dyDescent="0.25">
      <c r="A8" s="524" t="s">
        <v>534</v>
      </c>
      <c r="B8" s="509" t="s">
        <v>542</v>
      </c>
      <c r="C8" s="533"/>
      <c r="D8" s="533"/>
      <c r="E8" s="525">
        <v>44888</v>
      </c>
      <c r="F8" s="533">
        <f>'NOTAS DE CREDITOS'!H128</f>
        <v>276</v>
      </c>
      <c r="G8" s="533">
        <f>SUM(F8)</f>
        <v>276</v>
      </c>
      <c r="H8" s="526">
        <f>200+40</f>
        <v>240</v>
      </c>
      <c r="I8" s="527">
        <f t="shared" si="0"/>
        <v>36</v>
      </c>
      <c r="J8" s="547" t="s">
        <v>537</v>
      </c>
    </row>
    <row r="9" spans="1:11" x14ac:dyDescent="0.25">
      <c r="A9" s="500" t="s">
        <v>534</v>
      </c>
      <c r="B9" s="502" t="s">
        <v>543</v>
      </c>
      <c r="C9" s="532"/>
      <c r="D9" s="504"/>
      <c r="E9" s="523">
        <v>44903</v>
      </c>
      <c r="F9" s="504">
        <f>'NOTAS DE CREDITOS'!H144</f>
        <v>78</v>
      </c>
      <c r="G9" s="543">
        <f>SUM(F9)</f>
        <v>78</v>
      </c>
      <c r="H9" s="122">
        <v>18</v>
      </c>
      <c r="I9" s="497">
        <f t="shared" si="0"/>
        <v>60</v>
      </c>
      <c r="J9" s="543" t="s">
        <v>537</v>
      </c>
    </row>
    <row r="10" spans="1:11" x14ac:dyDescent="0.25">
      <c r="A10" s="524" t="s">
        <v>535</v>
      </c>
      <c r="B10" s="509" t="s">
        <v>508</v>
      </c>
      <c r="C10" s="509"/>
      <c r="D10" s="509"/>
      <c r="E10" s="525">
        <v>44917</v>
      </c>
      <c r="F10" s="509">
        <f>'NOTAS DE CREDITOS'!H159</f>
        <v>530</v>
      </c>
      <c r="G10" s="509">
        <f>SUM(F10)</f>
        <v>530</v>
      </c>
      <c r="H10" s="526">
        <f>90+46</f>
        <v>136</v>
      </c>
      <c r="I10" s="527">
        <f t="shared" si="0"/>
        <v>394</v>
      </c>
      <c r="J10" s="547" t="s">
        <v>530</v>
      </c>
    </row>
    <row r="11" spans="1:11" x14ac:dyDescent="0.25">
      <c r="A11" s="496" t="s">
        <v>534</v>
      </c>
      <c r="B11" s="13" t="s">
        <v>640</v>
      </c>
      <c r="C11" s="491"/>
      <c r="D11" s="491">
        <v>1386</v>
      </c>
      <c r="E11" s="609">
        <v>44984</v>
      </c>
      <c r="F11" s="491">
        <f>'NOTAS DE CREDITOS'!H174</f>
        <v>34</v>
      </c>
      <c r="G11" s="13">
        <f>SUM(F11)</f>
        <v>34</v>
      </c>
      <c r="H11" s="237">
        <v>0</v>
      </c>
      <c r="I11" s="497">
        <f t="shared" si="0"/>
        <v>34</v>
      </c>
      <c r="J11" s="540" t="s">
        <v>537</v>
      </c>
    </row>
    <row r="12" spans="1:11" x14ac:dyDescent="0.25">
      <c r="A12" s="545"/>
      <c r="B12" s="547" t="s">
        <v>642</v>
      </c>
      <c r="C12" s="547"/>
      <c r="D12" s="547">
        <v>1388</v>
      </c>
      <c r="E12" s="525">
        <v>44984</v>
      </c>
      <c r="F12" s="547">
        <f>'NOTAS DE CREDITOS'!H189</f>
        <v>380</v>
      </c>
      <c r="G12" s="547">
        <f>SUM(F12)</f>
        <v>380</v>
      </c>
      <c r="H12" s="546">
        <v>0</v>
      </c>
      <c r="I12" s="527">
        <f t="shared" ref="I12" si="1">G12-H12</f>
        <v>380</v>
      </c>
      <c r="J12" s="546" t="s">
        <v>537</v>
      </c>
    </row>
    <row r="13" spans="1:11" x14ac:dyDescent="0.25">
      <c r="A13" s="496"/>
      <c r="B13" s="13"/>
      <c r="C13" s="491"/>
      <c r="D13" s="491"/>
      <c r="E13" s="491"/>
      <c r="F13" s="491"/>
      <c r="G13" s="13"/>
      <c r="H13" s="448"/>
      <c r="I13" s="123"/>
      <c r="J13" s="31"/>
    </row>
    <row r="14" spans="1:11" x14ac:dyDescent="0.25">
      <c r="A14" s="496"/>
      <c r="B14" s="13"/>
      <c r="C14" s="491"/>
      <c r="D14" s="491"/>
      <c r="E14" s="491"/>
      <c r="F14" s="491"/>
      <c r="G14" s="13"/>
      <c r="H14" s="448"/>
      <c r="I14" s="123"/>
      <c r="J14" s="31"/>
    </row>
    <row r="15" spans="1:11" x14ac:dyDescent="0.25">
      <c r="A15" s="496"/>
      <c r="B15" s="13"/>
      <c r="C15" s="491"/>
      <c r="D15" s="491"/>
      <c r="E15" s="491"/>
      <c r="F15" s="491"/>
      <c r="G15" s="13"/>
      <c r="H15" s="31"/>
      <c r="I15" s="498"/>
      <c r="J15" s="31"/>
    </row>
    <row r="16" spans="1:11" x14ac:dyDescent="0.25">
      <c r="A16" s="496"/>
      <c r="B16" s="13"/>
      <c r="C16" s="491"/>
      <c r="D16" s="491"/>
      <c r="E16" s="491"/>
      <c r="F16" s="491"/>
      <c r="G16" s="13"/>
      <c r="H16" s="31"/>
      <c r="I16" s="31"/>
      <c r="J16" s="31"/>
    </row>
    <row r="17" spans="1:10" x14ac:dyDescent="0.25">
      <c r="A17" s="496"/>
      <c r="B17" s="13"/>
      <c r="C17" s="491"/>
      <c r="D17" s="491"/>
      <c r="E17" s="491"/>
      <c r="F17" s="491"/>
      <c r="G17" s="13"/>
      <c r="H17" s="31"/>
      <c r="I17" s="31"/>
      <c r="J17" s="31"/>
    </row>
    <row r="18" spans="1:10" x14ac:dyDescent="0.25">
      <c r="A18" s="31"/>
      <c r="B18" s="13"/>
      <c r="C18" s="491"/>
      <c r="D18" s="491"/>
      <c r="E18" s="491"/>
      <c r="F18" s="491"/>
      <c r="G18" s="13"/>
      <c r="H18" s="31"/>
      <c r="I18" s="31"/>
      <c r="J18" s="31"/>
    </row>
    <row r="19" spans="1:10" x14ac:dyDescent="0.25">
      <c r="A19" s="31"/>
      <c r="B19" s="13"/>
      <c r="C19" s="491"/>
      <c r="D19" s="491"/>
      <c r="E19" s="491"/>
      <c r="F19" s="491"/>
      <c r="G19" s="13"/>
      <c r="H19" s="31"/>
      <c r="I19" s="31"/>
      <c r="J19" s="31"/>
    </row>
    <row r="20" spans="1:10" x14ac:dyDescent="0.25">
      <c r="A20" s="31"/>
      <c r="B20" s="13"/>
      <c r="C20" s="491"/>
      <c r="D20" s="491"/>
      <c r="E20" s="491"/>
      <c r="F20" s="491"/>
      <c r="G20" s="13"/>
      <c r="H20" s="31"/>
      <c r="I20" s="31"/>
      <c r="J20" s="31"/>
    </row>
    <row r="21" spans="1:10" x14ac:dyDescent="0.25">
      <c r="A21" s="31"/>
      <c r="B21" s="13"/>
      <c r="C21" s="491"/>
      <c r="D21" s="491"/>
      <c r="E21" s="491"/>
      <c r="F21" s="491"/>
      <c r="G21" s="13"/>
      <c r="H21" s="31"/>
      <c r="I21" s="31"/>
      <c r="J21" s="31"/>
    </row>
    <row r="22" spans="1:10" x14ac:dyDescent="0.25">
      <c r="A22" s="31"/>
      <c r="B22" s="13"/>
      <c r="C22" s="491"/>
      <c r="D22" s="491"/>
      <c r="E22" s="491"/>
      <c r="F22" s="491"/>
      <c r="G22" s="13"/>
      <c r="H22" s="31"/>
      <c r="I22" s="31"/>
      <c r="J22" s="31"/>
    </row>
    <row r="23" spans="1:10" x14ac:dyDescent="0.25">
      <c r="A23" s="31"/>
      <c r="B23" s="13"/>
      <c r="C23" s="491"/>
      <c r="D23" s="491"/>
      <c r="E23" s="491"/>
      <c r="F23" s="491"/>
      <c r="G23" s="13"/>
      <c r="H23" s="31"/>
      <c r="I23" s="31"/>
      <c r="J23" s="31"/>
    </row>
    <row r="24" spans="1:10" x14ac:dyDescent="0.25">
      <c r="A24" s="31"/>
      <c r="B24" s="13"/>
      <c r="C24" s="491"/>
      <c r="D24" s="491"/>
      <c r="E24" s="491"/>
      <c r="F24" s="491"/>
      <c r="G24" s="13"/>
      <c r="H24" s="31"/>
      <c r="I24" s="31"/>
      <c r="J24" s="31"/>
    </row>
    <row r="25" spans="1:10" x14ac:dyDescent="0.25">
      <c r="A25" s="31"/>
      <c r="B25" s="13"/>
      <c r="C25" s="491"/>
      <c r="D25" s="491"/>
      <c r="E25" s="491"/>
      <c r="F25" s="491"/>
      <c r="G25" s="13"/>
      <c r="H25" s="31"/>
      <c r="I25" s="31"/>
      <c r="J25" s="31"/>
    </row>
    <row r="26" spans="1:10" x14ac:dyDescent="0.25">
      <c r="A26" s="31"/>
      <c r="B26" s="13"/>
      <c r="C26" s="491"/>
      <c r="D26" s="491"/>
      <c r="E26" s="491"/>
      <c r="F26" s="491"/>
      <c r="G26" s="13"/>
      <c r="H26" s="31"/>
      <c r="I26" s="31"/>
      <c r="J26" s="31"/>
    </row>
    <row r="27" spans="1:10" x14ac:dyDescent="0.25">
      <c r="A27" s="31"/>
      <c r="B27" s="13"/>
      <c r="C27" s="491"/>
      <c r="D27" s="491"/>
      <c r="E27" s="491"/>
      <c r="F27" s="491"/>
      <c r="G27" s="13"/>
      <c r="H27" s="31"/>
      <c r="I27" s="31"/>
      <c r="J27" s="31"/>
    </row>
    <row r="28" spans="1:10" x14ac:dyDescent="0.25">
      <c r="A28" s="31"/>
      <c r="B28" s="13"/>
      <c r="C28" s="491"/>
      <c r="D28" s="491"/>
      <c r="E28" s="491"/>
      <c r="F28" s="491"/>
      <c r="G28" s="13"/>
      <c r="H28" s="31"/>
      <c r="I28" s="31"/>
      <c r="J28" s="31"/>
    </row>
    <row r="29" spans="1:10" x14ac:dyDescent="0.25">
      <c r="A29" s="31"/>
      <c r="B29" s="13"/>
      <c r="C29" s="491"/>
      <c r="D29" s="491"/>
      <c r="E29" s="491"/>
      <c r="F29" s="491"/>
      <c r="G29" s="13"/>
      <c r="H29" s="31"/>
      <c r="I29" s="31"/>
      <c r="J29" s="31"/>
    </row>
    <row r="30" spans="1:10" x14ac:dyDescent="0.25">
      <c r="A30" s="31"/>
      <c r="B30" s="13"/>
      <c r="C30" s="491"/>
      <c r="D30" s="491"/>
      <c r="E30" s="491"/>
      <c r="F30" s="491"/>
      <c r="G30" s="13"/>
      <c r="H30" s="31"/>
      <c r="I30" s="31"/>
      <c r="J30" s="31"/>
    </row>
    <row r="31" spans="1:10" x14ac:dyDescent="0.25">
      <c r="A31" s="31"/>
      <c r="B31" s="13"/>
      <c r="C31" s="491"/>
      <c r="D31" s="491"/>
      <c r="E31" s="491"/>
      <c r="F31" s="491"/>
      <c r="G31" s="13"/>
      <c r="H31" s="31"/>
      <c r="I31" s="31"/>
      <c r="J31" s="31"/>
    </row>
    <row r="32" spans="1:10" x14ac:dyDescent="0.25">
      <c r="A32" s="31"/>
      <c r="B32" s="13"/>
      <c r="C32" s="491"/>
      <c r="D32" s="491"/>
      <c r="E32" s="491"/>
      <c r="F32" s="491"/>
      <c r="G32" s="13"/>
      <c r="H32" s="31"/>
      <c r="I32" s="31"/>
      <c r="J32" s="31"/>
    </row>
    <row r="33" spans="2:7" x14ac:dyDescent="0.25">
      <c r="B33" s="13"/>
      <c r="C33" s="491"/>
      <c r="D33" s="491"/>
      <c r="E33" s="491"/>
      <c r="F33" s="491"/>
      <c r="G33" s="13"/>
    </row>
    <row r="34" spans="2:7" x14ac:dyDescent="0.25">
      <c r="B34" s="13"/>
      <c r="C34" s="491"/>
      <c r="D34" s="491"/>
      <c r="E34" s="491"/>
      <c r="F34" s="491"/>
      <c r="G34" s="13"/>
    </row>
    <row r="35" spans="2:7" x14ac:dyDescent="0.25">
      <c r="B35" s="13"/>
      <c r="C35" s="491"/>
      <c r="D35" s="491"/>
      <c r="E35" s="491"/>
      <c r="F35" s="491"/>
      <c r="G35" s="13"/>
    </row>
    <row r="36" spans="2:7" x14ac:dyDescent="0.25">
      <c r="B36" s="13"/>
      <c r="C36" s="491"/>
      <c r="D36" s="491"/>
      <c r="E36" s="491"/>
      <c r="F36" s="491"/>
      <c r="G36" s="13"/>
    </row>
    <row r="37" spans="2:7" x14ac:dyDescent="0.25">
      <c r="B37" s="13"/>
      <c r="C37" s="491"/>
      <c r="D37" s="491"/>
      <c r="E37" s="491"/>
      <c r="F37" s="491"/>
      <c r="G37" s="13"/>
    </row>
    <row r="38" spans="2:7" x14ac:dyDescent="0.25">
      <c r="B38" s="13"/>
      <c r="C38" s="491"/>
      <c r="D38" s="491"/>
      <c r="E38" s="491"/>
      <c r="F38" s="491"/>
      <c r="G38" s="13"/>
    </row>
    <row r="39" spans="2:7" x14ac:dyDescent="0.25">
      <c r="B39" s="13"/>
      <c r="C39" s="491"/>
      <c r="D39" s="491"/>
      <c r="E39" s="491"/>
      <c r="F39" s="491"/>
      <c r="G39" s="13"/>
    </row>
    <row r="40" spans="2:7" x14ac:dyDescent="0.25">
      <c r="B40" s="13"/>
      <c r="C40" s="491"/>
      <c r="D40" s="491"/>
      <c r="E40" s="491"/>
      <c r="F40" s="491"/>
      <c r="G40" s="13"/>
    </row>
    <row r="41" spans="2:7" x14ac:dyDescent="0.25">
      <c r="B41" s="13"/>
      <c r="C41" s="491"/>
      <c r="D41" s="491"/>
      <c r="E41" s="491"/>
      <c r="F41" s="491"/>
      <c r="G41" s="13"/>
    </row>
    <row r="42" spans="2:7" x14ac:dyDescent="0.25">
      <c r="B42" s="13"/>
      <c r="C42" s="491"/>
      <c r="D42" s="491"/>
      <c r="E42" s="491"/>
      <c r="F42" s="491"/>
      <c r="G42" s="13"/>
    </row>
    <row r="43" spans="2:7" x14ac:dyDescent="0.25">
      <c r="B43" s="13"/>
      <c r="C43" s="491"/>
      <c r="D43" s="491"/>
      <c r="E43" s="491"/>
      <c r="F43" s="491"/>
      <c r="G43" s="13"/>
    </row>
    <row r="44" spans="2:7" x14ac:dyDescent="0.25">
      <c r="B44" s="13"/>
      <c r="C44" s="491"/>
      <c r="D44" s="491"/>
      <c r="E44" s="491"/>
      <c r="F44" s="491"/>
      <c r="G44" s="13"/>
    </row>
    <row r="45" spans="2:7" x14ac:dyDescent="0.25">
      <c r="B45" s="13"/>
      <c r="C45" s="491"/>
      <c r="D45" s="491"/>
      <c r="E45" s="491"/>
      <c r="F45" s="491"/>
      <c r="G45" s="13"/>
    </row>
    <row r="46" spans="2:7" x14ac:dyDescent="0.25">
      <c r="B46" s="13"/>
      <c r="C46" s="491"/>
      <c r="D46" s="491"/>
      <c r="E46" s="491"/>
      <c r="F46" s="491"/>
      <c r="G46" s="13"/>
    </row>
    <row r="47" spans="2:7" x14ac:dyDescent="0.25">
      <c r="B47" s="13"/>
      <c r="C47" s="491"/>
      <c r="D47" s="491"/>
      <c r="E47" s="491"/>
      <c r="F47" s="491"/>
      <c r="G47" s="13"/>
    </row>
    <row r="48" spans="2:7" x14ac:dyDescent="0.25">
      <c r="B48" s="13"/>
      <c r="C48" s="491"/>
      <c r="D48" s="491"/>
      <c r="E48" s="491"/>
      <c r="F48" s="491"/>
      <c r="G48" s="13"/>
    </row>
    <row r="49" spans="2:7" x14ac:dyDescent="0.25">
      <c r="B49" s="13"/>
      <c r="C49" s="491"/>
      <c r="D49" s="491"/>
      <c r="E49" s="491"/>
      <c r="F49" s="491"/>
      <c r="G49" s="13"/>
    </row>
    <row r="50" spans="2:7" x14ac:dyDescent="0.25">
      <c r="B50" s="13"/>
      <c r="C50" s="491"/>
      <c r="D50" s="491"/>
      <c r="E50" s="491"/>
      <c r="F50" s="491"/>
      <c r="G50" s="13"/>
    </row>
    <row r="51" spans="2:7" x14ac:dyDescent="0.25">
      <c r="B51" s="13"/>
      <c r="C51" s="491"/>
      <c r="D51" s="491"/>
      <c r="E51" s="491"/>
      <c r="F51" s="491"/>
      <c r="G51" s="13"/>
    </row>
    <row r="52" spans="2:7" x14ac:dyDescent="0.25">
      <c r="B52" s="13"/>
      <c r="C52" s="491"/>
      <c r="D52" s="491"/>
      <c r="E52" s="491"/>
      <c r="F52" s="491"/>
      <c r="G52" s="13"/>
    </row>
    <row r="53" spans="2:7" x14ac:dyDescent="0.25">
      <c r="B53" s="13"/>
      <c r="C53" s="491"/>
      <c r="D53" s="491"/>
      <c r="E53" s="491"/>
      <c r="F53" s="491"/>
      <c r="G53" s="13"/>
    </row>
    <row r="54" spans="2:7" x14ac:dyDescent="0.25">
      <c r="B54" s="13"/>
      <c r="C54" s="491"/>
      <c r="D54" s="491"/>
      <c r="E54" s="491"/>
      <c r="F54" s="491"/>
      <c r="G54" s="13"/>
    </row>
    <row r="55" spans="2:7" x14ac:dyDescent="0.25">
      <c r="B55" s="13"/>
      <c r="C55" s="491"/>
      <c r="D55" s="491"/>
      <c r="E55" s="491"/>
      <c r="F55" s="491"/>
      <c r="G55" s="13"/>
    </row>
    <row r="56" spans="2:7" x14ac:dyDescent="0.25">
      <c r="B56" s="13"/>
      <c r="C56" s="491"/>
      <c r="D56" s="491"/>
      <c r="E56" s="491"/>
      <c r="F56" s="491"/>
      <c r="G56" s="13"/>
    </row>
    <row r="57" spans="2:7" x14ac:dyDescent="0.25">
      <c r="B57" s="13"/>
      <c r="C57" s="491"/>
      <c r="D57" s="491"/>
      <c r="E57" s="491"/>
      <c r="F57" s="491"/>
      <c r="G57" s="13"/>
    </row>
    <row r="58" spans="2:7" x14ac:dyDescent="0.25">
      <c r="B58" s="13"/>
      <c r="C58" s="491"/>
      <c r="D58" s="491"/>
      <c r="E58" s="491"/>
      <c r="F58" s="491"/>
      <c r="G58" s="13"/>
    </row>
    <row r="59" spans="2:7" x14ac:dyDescent="0.25">
      <c r="B59" s="13"/>
      <c r="C59" s="491"/>
      <c r="D59" s="491"/>
      <c r="E59" s="491"/>
      <c r="F59" s="491"/>
      <c r="G59" s="13"/>
    </row>
    <row r="60" spans="2:7" x14ac:dyDescent="0.25">
      <c r="B60" s="13"/>
      <c r="C60" s="491"/>
      <c r="D60" s="491"/>
      <c r="E60" s="491"/>
      <c r="F60" s="491"/>
      <c r="G60" s="13"/>
    </row>
    <row r="61" spans="2:7" x14ac:dyDescent="0.25">
      <c r="B61" s="13"/>
      <c r="C61" s="491"/>
      <c r="D61" s="491"/>
      <c r="E61" s="491"/>
      <c r="F61" s="491"/>
      <c r="G61" s="13"/>
    </row>
    <row r="62" spans="2:7" x14ac:dyDescent="0.25">
      <c r="B62" s="13"/>
      <c r="C62" s="491"/>
      <c r="D62" s="491"/>
      <c r="E62" s="491"/>
      <c r="F62" s="491"/>
      <c r="G62" s="13"/>
    </row>
    <row r="63" spans="2:7" x14ac:dyDescent="0.25">
      <c r="B63" s="13"/>
      <c r="C63" s="491"/>
      <c r="D63" s="491"/>
      <c r="E63" s="491"/>
      <c r="F63" s="491"/>
      <c r="G63" s="13"/>
    </row>
    <row r="64" spans="2:7" x14ac:dyDescent="0.25">
      <c r="B64" s="13"/>
      <c r="C64" s="491"/>
      <c r="D64" s="491"/>
      <c r="E64" s="491"/>
      <c r="F64" s="491"/>
      <c r="G64" s="13"/>
    </row>
    <row r="65" spans="2:7" x14ac:dyDescent="0.25">
      <c r="B65" s="13"/>
      <c r="C65" s="491"/>
      <c r="D65" s="491"/>
      <c r="E65" s="491"/>
      <c r="F65" s="491"/>
      <c r="G65" s="13"/>
    </row>
    <row r="66" spans="2:7" x14ac:dyDescent="0.25">
      <c r="B66" s="13"/>
      <c r="C66" s="491"/>
      <c r="D66" s="491"/>
      <c r="E66" s="491"/>
      <c r="F66" s="491"/>
      <c r="G66" s="13"/>
    </row>
    <row r="67" spans="2:7" x14ac:dyDescent="0.25">
      <c r="B67" s="13"/>
      <c r="C67" s="491"/>
      <c r="D67" s="491"/>
      <c r="E67" s="491"/>
      <c r="F67" s="491"/>
      <c r="G67" s="13"/>
    </row>
    <row r="68" spans="2:7" x14ac:dyDescent="0.25">
      <c r="B68" s="13"/>
      <c r="C68" s="491"/>
      <c r="D68" s="491"/>
      <c r="E68" s="491"/>
      <c r="F68" s="491"/>
      <c r="G68" s="13"/>
    </row>
    <row r="69" spans="2:7" x14ac:dyDescent="0.25">
      <c r="B69" s="13"/>
      <c r="C69" s="491"/>
      <c r="D69" s="491"/>
      <c r="E69" s="491"/>
      <c r="F69" s="491"/>
      <c r="G69" s="13"/>
    </row>
    <row r="70" spans="2:7" x14ac:dyDescent="0.25">
      <c r="B70" s="13"/>
      <c r="C70" s="491"/>
      <c r="D70" s="491"/>
      <c r="E70" s="491"/>
      <c r="F70" s="491"/>
      <c r="G70" s="13"/>
    </row>
    <row r="71" spans="2:7" x14ac:dyDescent="0.25">
      <c r="B71" s="13"/>
      <c r="C71" s="491"/>
      <c r="D71" s="491"/>
      <c r="E71" s="491"/>
      <c r="F71" s="491"/>
      <c r="G71" s="13"/>
    </row>
    <row r="72" spans="2:7" x14ac:dyDescent="0.25">
      <c r="B72" s="13"/>
      <c r="C72" s="491"/>
      <c r="D72" s="491"/>
      <c r="E72" s="491"/>
      <c r="F72" s="491"/>
      <c r="G72" s="13"/>
    </row>
    <row r="73" spans="2:7" x14ac:dyDescent="0.25">
      <c r="B73" s="13"/>
      <c r="C73" s="491"/>
      <c r="D73" s="491"/>
      <c r="E73" s="491"/>
      <c r="F73" s="491"/>
      <c r="G73" s="13"/>
    </row>
    <row r="74" spans="2:7" x14ac:dyDescent="0.25">
      <c r="B74" s="13"/>
      <c r="C74" s="491"/>
      <c r="D74" s="491"/>
      <c r="E74" s="491"/>
      <c r="F74" s="491"/>
      <c r="G74" s="13"/>
    </row>
    <row r="75" spans="2:7" x14ac:dyDescent="0.25">
      <c r="B75" s="13"/>
      <c r="C75" s="491"/>
      <c r="D75" s="491"/>
      <c r="E75" s="491"/>
      <c r="F75" s="491"/>
      <c r="G75" s="13"/>
    </row>
    <row r="76" spans="2:7" x14ac:dyDescent="0.25">
      <c r="B76" s="13"/>
      <c r="C76" s="491"/>
      <c r="D76" s="491"/>
      <c r="E76" s="491"/>
      <c r="F76" s="491"/>
      <c r="G76" s="13"/>
    </row>
    <row r="77" spans="2:7" x14ac:dyDescent="0.25">
      <c r="B77" s="13"/>
      <c r="C77" s="491"/>
      <c r="D77" s="491"/>
      <c r="E77" s="491"/>
      <c r="F77" s="491"/>
      <c r="G77" s="13"/>
    </row>
    <row r="78" spans="2:7" x14ac:dyDescent="0.25">
      <c r="B78" s="13"/>
      <c r="C78" s="491"/>
      <c r="D78" s="491"/>
      <c r="E78" s="491"/>
      <c r="F78" s="491"/>
      <c r="G78" s="13"/>
    </row>
    <row r="79" spans="2:7" x14ac:dyDescent="0.25">
      <c r="B79" s="13"/>
      <c r="C79" s="491"/>
      <c r="D79" s="491"/>
      <c r="E79" s="491"/>
      <c r="F79" s="491"/>
      <c r="G79" s="13"/>
    </row>
    <row r="80" spans="2:7" x14ac:dyDescent="0.25">
      <c r="B80" s="13"/>
      <c r="C80" s="491"/>
      <c r="D80" s="491"/>
      <c r="E80" s="491"/>
      <c r="F80" s="491"/>
      <c r="G80" s="13"/>
    </row>
    <row r="81" spans="2:7" x14ac:dyDescent="0.25">
      <c r="B81" s="13"/>
      <c r="C81" s="491"/>
      <c r="D81" s="491"/>
      <c r="E81" s="491"/>
      <c r="F81" s="491"/>
      <c r="G81" s="13"/>
    </row>
    <row r="82" spans="2:7" x14ac:dyDescent="0.25">
      <c r="B82" s="13"/>
      <c r="C82" s="491"/>
      <c r="D82" s="491"/>
      <c r="E82" s="491"/>
      <c r="F82" s="491"/>
      <c r="G82" s="13"/>
    </row>
    <row r="83" spans="2:7" x14ac:dyDescent="0.25">
      <c r="B83" s="13"/>
      <c r="C83" s="491"/>
      <c r="D83" s="491"/>
      <c r="E83" s="491"/>
      <c r="F83" s="491"/>
      <c r="G83" s="13"/>
    </row>
    <row r="84" spans="2:7" x14ac:dyDescent="0.25">
      <c r="B84" s="13"/>
      <c r="C84" s="491"/>
      <c r="D84" s="491"/>
      <c r="E84" s="491"/>
      <c r="F84" s="491"/>
      <c r="G84" s="13"/>
    </row>
    <row r="85" spans="2:7" x14ac:dyDescent="0.25">
      <c r="B85" s="13"/>
      <c r="C85" s="491"/>
      <c r="D85" s="491"/>
      <c r="E85" s="491"/>
      <c r="F85" s="491"/>
      <c r="G85" s="13"/>
    </row>
    <row r="86" spans="2:7" x14ac:dyDescent="0.25">
      <c r="B86" s="13"/>
      <c r="C86" s="491"/>
      <c r="D86" s="491"/>
      <c r="E86" s="491"/>
      <c r="F86" s="491"/>
      <c r="G86" s="13"/>
    </row>
    <row r="87" spans="2:7" x14ac:dyDescent="0.25">
      <c r="B87" s="13"/>
      <c r="C87" s="491"/>
      <c r="D87" s="491"/>
      <c r="E87" s="491"/>
      <c r="F87" s="491"/>
      <c r="G87" s="13"/>
    </row>
    <row r="88" spans="2:7" x14ac:dyDescent="0.25">
      <c r="B88" s="13"/>
      <c r="C88" s="491"/>
      <c r="D88" s="491"/>
      <c r="E88" s="491"/>
      <c r="F88" s="491"/>
      <c r="G88" s="13"/>
    </row>
    <row r="89" spans="2:7" x14ac:dyDescent="0.25">
      <c r="B89" s="13"/>
      <c r="C89" s="491"/>
      <c r="D89" s="491"/>
      <c r="E89" s="491"/>
      <c r="F89" s="491"/>
      <c r="G89" s="13"/>
    </row>
    <row r="90" spans="2:7" x14ac:dyDescent="0.25">
      <c r="B90" s="13"/>
      <c r="C90" s="491"/>
      <c r="D90" s="491"/>
      <c r="E90" s="491"/>
      <c r="F90" s="491"/>
      <c r="G90" s="13"/>
    </row>
    <row r="91" spans="2:7" x14ac:dyDescent="0.25">
      <c r="B91" s="13"/>
      <c r="C91" s="491"/>
      <c r="D91" s="491"/>
      <c r="E91" s="491"/>
      <c r="F91" s="491"/>
      <c r="G91" s="13"/>
    </row>
    <row r="92" spans="2:7" x14ac:dyDescent="0.25">
      <c r="B92" s="13"/>
      <c r="C92" s="491"/>
      <c r="D92" s="491"/>
      <c r="E92" s="491"/>
      <c r="F92" s="491"/>
      <c r="G92" s="13"/>
    </row>
    <row r="93" spans="2:7" x14ac:dyDescent="0.25">
      <c r="B93" s="13"/>
      <c r="C93" s="491"/>
      <c r="D93" s="491"/>
      <c r="E93" s="491"/>
      <c r="F93" s="491"/>
      <c r="G93" s="13"/>
    </row>
    <row r="94" spans="2:7" x14ac:dyDescent="0.25">
      <c r="B94" s="13"/>
      <c r="C94" s="491"/>
      <c r="D94" s="491"/>
      <c r="E94" s="491"/>
      <c r="F94" s="491"/>
      <c r="G94" s="13"/>
    </row>
    <row r="95" spans="2:7" x14ac:dyDescent="0.25">
      <c r="B95" s="13"/>
      <c r="C95" s="491"/>
      <c r="D95" s="491"/>
      <c r="E95" s="491"/>
      <c r="F95" s="491"/>
      <c r="G95" s="13"/>
    </row>
    <row r="96" spans="2:7" x14ac:dyDescent="0.25">
      <c r="B96" s="13"/>
      <c r="C96" s="491"/>
      <c r="D96" s="491"/>
      <c r="E96" s="491"/>
      <c r="F96" s="491"/>
      <c r="G96" s="13"/>
    </row>
    <row r="97" spans="2:7" x14ac:dyDescent="0.25">
      <c r="B97" s="13"/>
      <c r="C97" s="491"/>
      <c r="D97" s="491"/>
      <c r="E97" s="491"/>
      <c r="F97" s="491"/>
      <c r="G97" s="13"/>
    </row>
    <row r="98" spans="2:7" x14ac:dyDescent="0.25">
      <c r="B98" s="13"/>
      <c r="C98" s="491"/>
      <c r="D98" s="491"/>
      <c r="E98" s="491"/>
      <c r="F98" s="491"/>
      <c r="G98" s="13"/>
    </row>
    <row r="99" spans="2:7" x14ac:dyDescent="0.25">
      <c r="B99" s="13"/>
      <c r="C99" s="491"/>
      <c r="D99" s="491"/>
      <c r="E99" s="491"/>
      <c r="F99" s="491"/>
      <c r="G99" s="13"/>
    </row>
    <row r="100" spans="2:7" x14ac:dyDescent="0.25">
      <c r="B100" s="13"/>
      <c r="C100" s="491"/>
      <c r="D100" s="491"/>
      <c r="E100" s="491"/>
      <c r="F100" s="491"/>
      <c r="G100" s="13"/>
    </row>
    <row r="101" spans="2:7" x14ac:dyDescent="0.25">
      <c r="B101" s="13"/>
      <c r="C101" s="491"/>
      <c r="D101" s="491"/>
      <c r="E101" s="491"/>
      <c r="F101" s="491"/>
      <c r="G101" s="13"/>
    </row>
    <row r="102" spans="2:7" x14ac:dyDescent="0.25">
      <c r="B102" s="13"/>
      <c r="C102" s="491"/>
      <c r="D102" s="491"/>
      <c r="E102" s="491"/>
      <c r="F102" s="491"/>
      <c r="G102" s="13"/>
    </row>
    <row r="103" spans="2:7" x14ac:dyDescent="0.25">
      <c r="B103" s="13"/>
      <c r="C103" s="491"/>
      <c r="D103" s="491"/>
      <c r="E103" s="491"/>
      <c r="F103" s="491"/>
      <c r="G103" s="13"/>
    </row>
    <row r="104" spans="2:7" x14ac:dyDescent="0.25">
      <c r="B104" s="13"/>
      <c r="C104" s="491"/>
      <c r="D104" s="491"/>
      <c r="E104" s="491"/>
      <c r="F104" s="491"/>
      <c r="G104" s="13"/>
    </row>
    <row r="105" spans="2:7" x14ac:dyDescent="0.25">
      <c r="B105" s="13"/>
      <c r="C105" s="491"/>
      <c r="D105" s="491"/>
      <c r="E105" s="491"/>
      <c r="F105" s="491"/>
      <c r="G105" s="13"/>
    </row>
    <row r="106" spans="2:7" x14ac:dyDescent="0.25">
      <c r="B106" s="13"/>
      <c r="C106" s="491"/>
      <c r="D106" s="491"/>
      <c r="E106" s="491"/>
      <c r="F106" s="491"/>
      <c r="G106" s="13"/>
    </row>
    <row r="107" spans="2:7" x14ac:dyDescent="0.25">
      <c r="B107" s="13"/>
      <c r="C107" s="491"/>
      <c r="D107" s="491"/>
      <c r="E107" s="491"/>
      <c r="F107" s="491"/>
      <c r="G107" s="13"/>
    </row>
    <row r="108" spans="2:7" x14ac:dyDescent="0.25">
      <c r="B108" s="13"/>
      <c r="C108" s="491"/>
      <c r="D108" s="491"/>
      <c r="E108" s="491"/>
      <c r="F108" s="491"/>
      <c r="G108" s="13"/>
    </row>
    <row r="109" spans="2:7" x14ac:dyDescent="0.25">
      <c r="B109" s="13"/>
      <c r="C109" s="491"/>
      <c r="D109" s="491"/>
      <c r="E109" s="491"/>
      <c r="F109" s="491"/>
      <c r="G109" s="13"/>
    </row>
    <row r="110" spans="2:7" x14ac:dyDescent="0.25">
      <c r="B110" s="13"/>
      <c r="C110" s="491"/>
      <c r="D110" s="491"/>
      <c r="E110" s="491"/>
      <c r="F110" s="491"/>
      <c r="G110" s="13"/>
    </row>
    <row r="111" spans="2:7" x14ac:dyDescent="0.25">
      <c r="B111" s="13"/>
      <c r="C111" s="491"/>
      <c r="D111" s="491"/>
      <c r="E111" s="491"/>
      <c r="F111" s="491"/>
      <c r="G111" s="13"/>
    </row>
    <row r="112" spans="2:7" x14ac:dyDescent="0.25">
      <c r="B112" s="13"/>
      <c r="C112" s="491"/>
      <c r="D112" s="491"/>
      <c r="E112" s="491"/>
      <c r="F112" s="491"/>
      <c r="G112" s="13"/>
    </row>
    <row r="113" spans="2:7" x14ac:dyDescent="0.25">
      <c r="B113" s="13"/>
      <c r="C113" s="491"/>
      <c r="D113" s="491"/>
      <c r="E113" s="491"/>
      <c r="F113" s="491"/>
      <c r="G113" s="13"/>
    </row>
    <row r="114" spans="2:7" x14ac:dyDescent="0.25">
      <c r="B114" s="13"/>
      <c r="C114" s="491"/>
      <c r="D114" s="491"/>
      <c r="E114" s="491"/>
      <c r="F114" s="491"/>
      <c r="G114" s="13"/>
    </row>
    <row r="115" spans="2:7" x14ac:dyDescent="0.25">
      <c r="B115" s="13"/>
      <c r="C115" s="491"/>
      <c r="D115" s="491"/>
      <c r="E115" s="491"/>
      <c r="F115" s="491"/>
      <c r="G115" s="13"/>
    </row>
    <row r="116" spans="2:7" x14ac:dyDescent="0.25">
      <c r="B116" s="13"/>
      <c r="C116" s="491"/>
      <c r="D116" s="491"/>
      <c r="E116" s="491"/>
      <c r="F116" s="491"/>
      <c r="G116" s="13"/>
    </row>
    <row r="117" spans="2:7" x14ac:dyDescent="0.25">
      <c r="B117" s="13"/>
      <c r="C117" s="491"/>
      <c r="D117" s="491"/>
      <c r="E117" s="491"/>
      <c r="F117" s="491"/>
      <c r="G117" s="13"/>
    </row>
    <row r="118" spans="2:7" x14ac:dyDescent="0.25">
      <c r="B118" s="13"/>
      <c r="C118" s="491"/>
      <c r="D118" s="491"/>
      <c r="E118" s="491"/>
      <c r="F118" s="491"/>
      <c r="G118" s="13"/>
    </row>
    <row r="119" spans="2:7" x14ac:dyDescent="0.25">
      <c r="B119" s="13"/>
      <c r="C119" s="491"/>
      <c r="D119" s="491"/>
      <c r="E119" s="491"/>
      <c r="F119" s="491"/>
      <c r="G119" s="13"/>
    </row>
    <row r="120" spans="2:7" x14ac:dyDescent="0.25">
      <c r="B120" s="13"/>
      <c r="C120" s="491"/>
      <c r="D120" s="491"/>
      <c r="E120" s="491"/>
      <c r="F120" s="491"/>
      <c r="G120" s="13"/>
    </row>
    <row r="121" spans="2:7" x14ac:dyDescent="0.25">
      <c r="B121" s="13"/>
      <c r="C121" s="491"/>
      <c r="D121" s="491"/>
      <c r="E121" s="491"/>
      <c r="F121" s="491"/>
      <c r="G121" s="13"/>
    </row>
    <row r="122" spans="2:7" x14ac:dyDescent="0.25">
      <c r="B122" s="13"/>
      <c r="C122" s="491"/>
      <c r="D122" s="491"/>
      <c r="E122" s="491"/>
      <c r="F122" s="491"/>
      <c r="G122" s="13"/>
    </row>
    <row r="123" spans="2:7" x14ac:dyDescent="0.25">
      <c r="B123" s="13"/>
      <c r="C123" s="491"/>
      <c r="D123" s="491"/>
      <c r="E123" s="491"/>
      <c r="F123" s="491"/>
      <c r="G123" s="13"/>
    </row>
    <row r="124" spans="2:7" x14ac:dyDescent="0.25">
      <c r="B124" s="13"/>
      <c r="C124" s="491"/>
      <c r="D124" s="491"/>
      <c r="E124" s="491"/>
      <c r="F124" s="491"/>
      <c r="G124" s="13"/>
    </row>
    <row r="125" spans="2:7" x14ac:dyDescent="0.25">
      <c r="B125" s="13"/>
      <c r="C125" s="491"/>
      <c r="D125" s="491"/>
      <c r="E125" s="491"/>
      <c r="F125" s="491"/>
      <c r="G125" s="13"/>
    </row>
    <row r="126" spans="2:7" x14ac:dyDescent="0.25">
      <c r="B126" s="13"/>
      <c r="C126" s="491"/>
      <c r="D126" s="491"/>
      <c r="E126" s="491"/>
      <c r="F126" s="491"/>
      <c r="G126" s="13"/>
    </row>
    <row r="127" spans="2:7" x14ac:dyDescent="0.25">
      <c r="B127" s="13"/>
      <c r="C127" s="491"/>
      <c r="D127" s="491"/>
      <c r="E127" s="491"/>
      <c r="F127" s="491"/>
      <c r="G127" s="13"/>
    </row>
    <row r="128" spans="2:7" x14ac:dyDescent="0.25">
      <c r="B128" s="13"/>
      <c r="C128" s="491"/>
      <c r="D128" s="491"/>
      <c r="E128" s="491"/>
      <c r="F128" s="491"/>
      <c r="G128" s="13"/>
    </row>
    <row r="129" spans="2:7" x14ac:dyDescent="0.25">
      <c r="B129" s="13"/>
      <c r="C129" s="491"/>
      <c r="D129" s="491"/>
      <c r="E129" s="491"/>
      <c r="F129" s="491"/>
      <c r="G129" s="13"/>
    </row>
    <row r="130" spans="2:7" x14ac:dyDescent="0.25">
      <c r="B130" s="13"/>
      <c r="C130" s="491"/>
      <c r="D130" s="491"/>
      <c r="E130" s="491"/>
      <c r="F130" s="491"/>
      <c r="G130" s="13"/>
    </row>
    <row r="131" spans="2:7" x14ac:dyDescent="0.25">
      <c r="B131" s="13"/>
      <c r="C131" s="491"/>
      <c r="D131" s="491"/>
      <c r="E131" s="491"/>
      <c r="F131" s="491"/>
      <c r="G131" s="13"/>
    </row>
    <row r="132" spans="2:7" x14ac:dyDescent="0.25">
      <c r="B132" s="13"/>
      <c r="C132" s="491"/>
      <c r="D132" s="491"/>
      <c r="E132" s="491"/>
      <c r="F132" s="491"/>
      <c r="G132" s="13"/>
    </row>
    <row r="133" spans="2:7" x14ac:dyDescent="0.25">
      <c r="B133" s="13"/>
      <c r="C133" s="491"/>
      <c r="D133" s="491"/>
      <c r="E133" s="491"/>
      <c r="F133" s="491"/>
      <c r="G133" s="13"/>
    </row>
    <row r="134" spans="2:7" x14ac:dyDescent="0.25">
      <c r="B134" s="13"/>
      <c r="C134" s="491"/>
      <c r="D134" s="491"/>
      <c r="E134" s="491"/>
      <c r="F134" s="491"/>
      <c r="G134" s="13"/>
    </row>
  </sheetData>
  <mergeCells count="22">
    <mergeCell ref="J1:J2"/>
    <mergeCell ref="J3:J5"/>
    <mergeCell ref="J6:J7"/>
    <mergeCell ref="I6:I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  <mergeCell ref="G1:G2"/>
    <mergeCell ref="A6:A7"/>
    <mergeCell ref="H6:H7"/>
    <mergeCell ref="G6:G7"/>
    <mergeCell ref="C6:C7"/>
    <mergeCell ref="B6:B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topLeftCell="A3" workbookViewId="0">
      <selection activeCell="C26" sqref="C26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875" t="s">
        <v>256</v>
      </c>
      <c r="C1" s="902" t="s">
        <v>539</v>
      </c>
      <c r="D1" s="875" t="s">
        <v>453</v>
      </c>
      <c r="E1" s="875" t="s">
        <v>257</v>
      </c>
      <c r="F1" s="882" t="s">
        <v>538</v>
      </c>
    </row>
    <row r="2" spans="1:8" x14ac:dyDescent="0.25">
      <c r="A2" s="8"/>
      <c r="B2" s="875"/>
      <c r="C2" s="903"/>
      <c r="D2" s="875"/>
      <c r="E2" s="875"/>
      <c r="F2" s="882"/>
      <c r="G2" s="483"/>
      <c r="H2" t="s">
        <v>540</v>
      </c>
    </row>
    <row r="3" spans="1:8" ht="15" customHeight="1" x14ac:dyDescent="0.25">
      <c r="A3" s="8"/>
      <c r="B3" s="503" t="s">
        <v>508</v>
      </c>
      <c r="C3" s="500" t="s">
        <v>461</v>
      </c>
      <c r="D3" s="510">
        <v>44965</v>
      </c>
      <c r="E3" s="172">
        <v>46</v>
      </c>
      <c r="F3" s="511" t="s">
        <v>148</v>
      </c>
      <c r="H3" t="s">
        <v>541</v>
      </c>
    </row>
    <row r="4" spans="1:8" x14ac:dyDescent="0.25">
      <c r="A4" s="8"/>
      <c r="B4" s="502" t="s">
        <v>456</v>
      </c>
      <c r="C4" s="500" t="s">
        <v>461</v>
      </c>
      <c r="D4" s="510">
        <v>44965</v>
      </c>
      <c r="E4" s="172">
        <v>151</v>
      </c>
      <c r="F4" s="511" t="s">
        <v>544</v>
      </c>
      <c r="H4" t="s">
        <v>461</v>
      </c>
    </row>
    <row r="5" spans="1:8" x14ac:dyDescent="0.25">
      <c r="A5" s="8"/>
      <c r="B5" s="514" t="s">
        <v>456</v>
      </c>
      <c r="C5" s="515" t="s">
        <v>541</v>
      </c>
      <c r="D5" s="516">
        <v>44965</v>
      </c>
      <c r="E5" s="517" t="s">
        <v>502</v>
      </c>
      <c r="F5" s="518" t="s">
        <v>502</v>
      </c>
    </row>
    <row r="6" spans="1:8" x14ac:dyDescent="0.25">
      <c r="A6" s="8"/>
      <c r="B6" s="502" t="s">
        <v>485</v>
      </c>
      <c r="C6" s="500" t="s">
        <v>461</v>
      </c>
      <c r="D6" s="510">
        <v>44965</v>
      </c>
      <c r="E6" s="172">
        <v>476</v>
      </c>
      <c r="F6" s="511" t="s">
        <v>544</v>
      </c>
    </row>
    <row r="7" spans="1:8" x14ac:dyDescent="0.25">
      <c r="A7" s="8"/>
      <c r="B7" s="514" t="s">
        <v>485</v>
      </c>
      <c r="C7" s="515" t="s">
        <v>541</v>
      </c>
      <c r="D7" s="516">
        <v>44965</v>
      </c>
      <c r="E7" s="517" t="s">
        <v>502</v>
      </c>
      <c r="F7" s="518" t="s">
        <v>502</v>
      </c>
    </row>
    <row r="8" spans="1:8" x14ac:dyDescent="0.25">
      <c r="A8" s="8"/>
      <c r="B8" s="500" t="s">
        <v>523</v>
      </c>
      <c r="C8" s="500" t="s">
        <v>461</v>
      </c>
      <c r="D8" s="510">
        <v>44965</v>
      </c>
      <c r="E8" s="172">
        <v>130</v>
      </c>
      <c r="F8" s="511" t="s">
        <v>544</v>
      </c>
    </row>
    <row r="9" spans="1:8" x14ac:dyDescent="0.25">
      <c r="A9" s="8"/>
      <c r="B9" s="515" t="s">
        <v>523</v>
      </c>
      <c r="C9" s="515" t="s">
        <v>541</v>
      </c>
      <c r="D9" s="516">
        <v>44965</v>
      </c>
      <c r="E9" s="517" t="s">
        <v>502</v>
      </c>
      <c r="F9" s="518" t="s">
        <v>502</v>
      </c>
    </row>
    <row r="10" spans="1:8" x14ac:dyDescent="0.25">
      <c r="A10" s="8"/>
      <c r="B10" s="500" t="s">
        <v>468</v>
      </c>
      <c r="C10" s="500" t="s">
        <v>461</v>
      </c>
      <c r="D10" s="510">
        <v>44965</v>
      </c>
      <c r="E10" s="172">
        <v>30</v>
      </c>
      <c r="F10" s="511" t="s">
        <v>544</v>
      </c>
    </row>
    <row r="11" spans="1:8" x14ac:dyDescent="0.25">
      <c r="A11" s="8"/>
      <c r="B11" s="515" t="s">
        <v>468</v>
      </c>
      <c r="C11" s="515" t="s">
        <v>541</v>
      </c>
      <c r="D11" s="516">
        <v>44965</v>
      </c>
      <c r="E11" s="517" t="s">
        <v>502</v>
      </c>
      <c r="F11" s="518" t="s">
        <v>502</v>
      </c>
    </row>
    <row r="12" spans="1:8" x14ac:dyDescent="0.25">
      <c r="A12" s="8"/>
      <c r="B12" s="502" t="s">
        <v>495</v>
      </c>
      <c r="C12" s="500" t="s">
        <v>461</v>
      </c>
      <c r="D12" s="510">
        <v>44965</v>
      </c>
      <c r="E12" s="172">
        <v>8</v>
      </c>
      <c r="F12" s="511" t="s">
        <v>544</v>
      </c>
    </row>
    <row r="13" spans="1:8" x14ac:dyDescent="0.25">
      <c r="A13" s="8"/>
      <c r="B13" s="502" t="s">
        <v>495</v>
      </c>
      <c r="C13" s="500" t="s">
        <v>461</v>
      </c>
      <c r="D13" s="510">
        <v>44972</v>
      </c>
      <c r="E13" s="172">
        <v>10</v>
      </c>
      <c r="F13" s="511" t="s">
        <v>544</v>
      </c>
    </row>
    <row r="14" spans="1:8" x14ac:dyDescent="0.25">
      <c r="A14" s="8"/>
      <c r="B14" s="114" t="s">
        <v>640</v>
      </c>
      <c r="C14" s="610" t="s">
        <v>540</v>
      </c>
      <c r="D14" s="611">
        <v>44984</v>
      </c>
      <c r="E14" s="612">
        <v>34</v>
      </c>
      <c r="F14" s="613" t="s">
        <v>502</v>
      </c>
    </row>
    <row r="15" spans="1:8" x14ac:dyDescent="0.25">
      <c r="B15" s="114" t="s">
        <v>642</v>
      </c>
      <c r="C15" s="610" t="s">
        <v>540</v>
      </c>
      <c r="D15" s="611">
        <v>44984</v>
      </c>
      <c r="E15" s="612">
        <v>380</v>
      </c>
      <c r="F15" s="613" t="s">
        <v>502</v>
      </c>
    </row>
    <row r="16" spans="1:8" x14ac:dyDescent="0.25">
      <c r="B16" s="502"/>
      <c r="C16" s="500"/>
      <c r="D16" s="502"/>
      <c r="E16" s="172"/>
      <c r="F16" s="511"/>
    </row>
    <row r="17" spans="2:6" x14ac:dyDescent="0.25">
      <c r="B17" s="502"/>
      <c r="C17" s="500"/>
      <c r="D17" s="502"/>
      <c r="E17" s="172"/>
      <c r="F17" s="511"/>
    </row>
    <row r="18" spans="2:6" x14ac:dyDescent="0.25">
      <c r="B18" s="502"/>
      <c r="C18" s="500"/>
      <c r="D18" s="502"/>
      <c r="E18" s="172"/>
      <c r="F18" s="511"/>
    </row>
    <row r="19" spans="2:6" x14ac:dyDescent="0.25">
      <c r="B19" s="502"/>
      <c r="C19" s="500"/>
      <c r="D19" s="502"/>
      <c r="E19" s="172"/>
      <c r="F19" s="501"/>
    </row>
    <row r="20" spans="2:6" x14ac:dyDescent="0.25">
      <c r="B20" s="502"/>
      <c r="C20" s="500"/>
      <c r="D20" s="502"/>
      <c r="E20" s="502"/>
      <c r="F20" s="501"/>
    </row>
    <row r="21" spans="2:6" x14ac:dyDescent="0.25">
      <c r="B21" s="502"/>
      <c r="C21" s="500"/>
      <c r="D21" s="502"/>
      <c r="E21" s="502"/>
      <c r="F21" s="501"/>
    </row>
    <row r="22" spans="2:6" x14ac:dyDescent="0.25">
      <c r="B22" s="502"/>
      <c r="C22" s="500"/>
      <c r="D22" s="502"/>
      <c r="E22" s="502"/>
      <c r="F22" s="501"/>
    </row>
    <row r="23" spans="2:6" x14ac:dyDescent="0.25">
      <c r="B23" s="502"/>
      <c r="C23" s="500"/>
      <c r="D23" s="502"/>
      <c r="E23" s="502"/>
      <c r="F23" s="502"/>
    </row>
    <row r="24" spans="2:6" x14ac:dyDescent="0.25">
      <c r="B24" s="503"/>
      <c r="C24" s="500"/>
      <c r="D24" s="503"/>
      <c r="E24" s="503"/>
      <c r="F24" s="503"/>
    </row>
    <row r="25" spans="2:6" x14ac:dyDescent="0.25">
      <c r="B25" s="503"/>
      <c r="C25" s="500"/>
      <c r="D25" s="503"/>
      <c r="E25" s="503"/>
      <c r="F25" s="503"/>
    </row>
    <row r="26" spans="2:6" x14ac:dyDescent="0.25">
      <c r="B26" s="503"/>
      <c r="C26" s="500"/>
      <c r="D26" s="503"/>
      <c r="E26" s="503"/>
      <c r="F26" s="503"/>
    </row>
    <row r="27" spans="2:6" x14ac:dyDescent="0.25">
      <c r="B27" s="503"/>
      <c r="C27" s="500"/>
      <c r="D27" s="503"/>
      <c r="E27" s="503"/>
      <c r="F27" s="503"/>
    </row>
    <row r="28" spans="2:6" x14ac:dyDescent="0.25">
      <c r="B28" s="503"/>
      <c r="C28" s="500"/>
      <c r="D28" s="503"/>
      <c r="E28" s="503"/>
      <c r="F28" s="503"/>
    </row>
    <row r="29" spans="2:6" x14ac:dyDescent="0.25">
      <c r="B29" s="503"/>
      <c r="C29" s="500"/>
      <c r="D29" s="503"/>
      <c r="E29" s="503"/>
      <c r="F29" s="503"/>
    </row>
    <row r="30" spans="2:6" x14ac:dyDescent="0.25">
      <c r="B30" s="503"/>
      <c r="C30" s="500"/>
      <c r="D30" s="503"/>
      <c r="E30" s="503"/>
      <c r="F30" s="503"/>
    </row>
    <row r="31" spans="2:6" x14ac:dyDescent="0.25">
      <c r="B31" s="503"/>
      <c r="C31" s="500"/>
      <c r="D31" s="503"/>
      <c r="E31" s="503"/>
      <c r="F31" s="503"/>
    </row>
    <row r="32" spans="2:6" x14ac:dyDescent="0.25">
      <c r="B32" s="503"/>
      <c r="C32" s="500"/>
      <c r="D32" s="503"/>
      <c r="E32" s="503"/>
      <c r="F32" s="503"/>
    </row>
    <row r="33" spans="2:6" x14ac:dyDescent="0.25">
      <c r="B33" s="503"/>
      <c r="C33" s="500"/>
      <c r="D33" s="503"/>
      <c r="E33" s="503"/>
      <c r="F33" s="503"/>
    </row>
    <row r="34" spans="2:6" x14ac:dyDescent="0.25">
      <c r="B34" s="503"/>
      <c r="C34" s="500"/>
      <c r="D34" s="503"/>
      <c r="E34" s="503"/>
      <c r="F34" s="503"/>
    </row>
    <row r="35" spans="2:6" x14ac:dyDescent="0.25">
      <c r="B35" s="503"/>
      <c r="C35" s="500"/>
      <c r="D35" s="503"/>
      <c r="E35" s="503"/>
      <c r="F35" s="503"/>
    </row>
    <row r="36" spans="2:6" x14ac:dyDescent="0.25">
      <c r="B36" s="503"/>
      <c r="C36" s="500"/>
      <c r="D36" s="503"/>
      <c r="E36" s="503"/>
      <c r="F36" s="503"/>
    </row>
    <row r="37" spans="2:6" x14ac:dyDescent="0.25">
      <c r="B37" s="503"/>
      <c r="C37" s="500"/>
      <c r="D37" s="503"/>
      <c r="E37" s="503"/>
      <c r="F37" s="503"/>
    </row>
    <row r="38" spans="2:6" x14ac:dyDescent="0.25">
      <c r="B38" s="503"/>
      <c r="C38" s="500"/>
      <c r="D38" s="503"/>
      <c r="E38" s="503"/>
      <c r="F38" s="503"/>
    </row>
    <row r="39" spans="2:6" x14ac:dyDescent="0.25">
      <c r="B39" s="503"/>
      <c r="C39" s="500"/>
      <c r="D39" s="503"/>
      <c r="E39" s="503"/>
      <c r="F39" s="503"/>
    </row>
    <row r="40" spans="2:6" x14ac:dyDescent="0.25">
      <c r="B40" s="503"/>
      <c r="C40" s="500"/>
      <c r="D40" s="503"/>
      <c r="E40" s="503"/>
      <c r="F40" s="503"/>
    </row>
    <row r="41" spans="2:6" x14ac:dyDescent="0.25">
      <c r="B41" s="503"/>
      <c r="C41" s="500"/>
      <c r="D41" s="503"/>
      <c r="E41" s="503"/>
      <c r="F41" s="503"/>
    </row>
    <row r="42" spans="2:6" x14ac:dyDescent="0.25">
      <c r="B42" s="503"/>
      <c r="C42" s="500"/>
      <c r="D42" s="503"/>
      <c r="E42" s="503"/>
      <c r="F42" s="503"/>
    </row>
    <row r="43" spans="2:6" x14ac:dyDescent="0.25">
      <c r="B43" s="503"/>
      <c r="C43" s="500"/>
      <c r="D43" s="503"/>
      <c r="E43" s="503"/>
      <c r="F43" s="503"/>
    </row>
    <row r="44" spans="2:6" x14ac:dyDescent="0.25">
      <c r="B44" s="503"/>
      <c r="C44" s="500"/>
      <c r="D44" s="503"/>
      <c r="E44" s="503"/>
      <c r="F44" s="503"/>
    </row>
    <row r="45" spans="2:6" x14ac:dyDescent="0.25">
      <c r="B45" s="503"/>
      <c r="C45" s="500"/>
      <c r="D45" s="503"/>
      <c r="E45" s="503"/>
      <c r="F45" s="503"/>
    </row>
    <row r="46" spans="2:6" x14ac:dyDescent="0.25">
      <c r="B46" s="503"/>
      <c r="C46" s="500"/>
      <c r="D46" s="503"/>
      <c r="E46" s="503"/>
      <c r="F46" s="503"/>
    </row>
    <row r="47" spans="2:6" x14ac:dyDescent="0.25">
      <c r="B47" s="503"/>
      <c r="C47" s="500"/>
      <c r="D47" s="503"/>
      <c r="E47" s="503"/>
      <c r="F47" s="503"/>
    </row>
    <row r="48" spans="2:6" x14ac:dyDescent="0.25">
      <c r="B48" s="503"/>
      <c r="C48" s="500"/>
      <c r="D48" s="503"/>
      <c r="E48" s="503"/>
      <c r="F48" s="503"/>
    </row>
    <row r="49" spans="2:6" x14ac:dyDescent="0.25">
      <c r="B49" s="503"/>
      <c r="C49" s="500"/>
      <c r="D49" s="503"/>
      <c r="E49" s="503"/>
      <c r="F49" s="503"/>
    </row>
    <row r="50" spans="2:6" x14ac:dyDescent="0.25">
      <c r="B50" s="503"/>
      <c r="C50" s="500"/>
      <c r="D50" s="503"/>
      <c r="E50" s="503"/>
      <c r="F50" s="503"/>
    </row>
    <row r="51" spans="2:6" x14ac:dyDescent="0.25">
      <c r="B51" s="503"/>
      <c r="C51" s="500"/>
      <c r="D51" s="503"/>
      <c r="E51" s="503"/>
      <c r="F51" s="503"/>
    </row>
    <row r="52" spans="2:6" x14ac:dyDescent="0.25">
      <c r="B52" s="503"/>
      <c r="C52" s="500"/>
      <c r="D52" s="503"/>
      <c r="E52" s="503"/>
      <c r="F52" s="503"/>
    </row>
    <row r="53" spans="2:6" x14ac:dyDescent="0.25">
      <c r="B53" s="503"/>
      <c r="C53" s="500"/>
      <c r="D53" s="503"/>
      <c r="E53" s="503"/>
      <c r="F53" s="503"/>
    </row>
    <row r="54" spans="2:6" x14ac:dyDescent="0.25">
      <c r="B54" s="503"/>
      <c r="C54" s="500"/>
      <c r="D54" s="503"/>
      <c r="E54" s="503"/>
      <c r="F54" s="503"/>
    </row>
    <row r="55" spans="2:6" x14ac:dyDescent="0.25">
      <c r="B55" s="503"/>
      <c r="C55" s="500"/>
      <c r="D55" s="503"/>
      <c r="E55" s="503"/>
      <c r="F55" s="503"/>
    </row>
    <row r="56" spans="2:6" x14ac:dyDescent="0.25">
      <c r="B56" s="503"/>
      <c r="C56" s="500"/>
      <c r="D56" s="503"/>
      <c r="E56" s="503"/>
      <c r="F56" s="503"/>
    </row>
    <row r="57" spans="2:6" x14ac:dyDescent="0.25">
      <c r="B57" s="503"/>
      <c r="C57" s="500"/>
      <c r="D57" s="503"/>
      <c r="E57" s="503"/>
      <c r="F57" s="503"/>
    </row>
    <row r="58" spans="2:6" x14ac:dyDescent="0.25">
      <c r="B58" s="503"/>
      <c r="C58" s="500"/>
      <c r="D58" s="503"/>
      <c r="E58" s="503"/>
      <c r="F58" s="503"/>
    </row>
    <row r="59" spans="2:6" x14ac:dyDescent="0.25">
      <c r="B59" s="503"/>
      <c r="C59" s="500"/>
      <c r="D59" s="503"/>
      <c r="E59" s="503"/>
      <c r="F59" s="503"/>
    </row>
    <row r="60" spans="2:6" x14ac:dyDescent="0.25">
      <c r="B60" s="503"/>
      <c r="C60" s="500"/>
      <c r="D60" s="503"/>
      <c r="E60" s="503"/>
      <c r="F60" s="503"/>
    </row>
    <row r="61" spans="2:6" x14ac:dyDescent="0.25">
      <c r="B61" s="503"/>
      <c r="C61" s="500"/>
      <c r="D61" s="503"/>
      <c r="E61" s="503"/>
      <c r="F61" s="503"/>
    </row>
    <row r="62" spans="2:6" x14ac:dyDescent="0.25">
      <c r="B62" s="503"/>
      <c r="C62" s="500"/>
      <c r="D62" s="503"/>
      <c r="E62" s="503"/>
      <c r="F62" s="503"/>
    </row>
    <row r="63" spans="2:6" x14ac:dyDescent="0.25">
      <c r="B63" s="503"/>
      <c r="C63" s="500"/>
      <c r="D63" s="503"/>
      <c r="E63" s="503"/>
      <c r="F63" s="503"/>
    </row>
    <row r="64" spans="2:6" x14ac:dyDescent="0.25">
      <c r="B64" s="503"/>
      <c r="C64" s="500"/>
      <c r="D64" s="503"/>
      <c r="E64" s="503"/>
      <c r="F64" s="503"/>
    </row>
    <row r="65" spans="2:6" x14ac:dyDescent="0.25">
      <c r="B65" s="503"/>
      <c r="C65" s="500"/>
      <c r="D65" s="503"/>
      <c r="E65" s="503"/>
      <c r="F65" s="503"/>
    </row>
    <row r="66" spans="2:6" x14ac:dyDescent="0.25">
      <c r="B66" s="503"/>
      <c r="C66" s="500"/>
      <c r="D66" s="503"/>
      <c r="E66" s="503"/>
      <c r="F66" s="503"/>
    </row>
    <row r="67" spans="2:6" x14ac:dyDescent="0.25">
      <c r="B67" s="503"/>
      <c r="C67" s="500"/>
      <c r="D67" s="503"/>
      <c r="E67" s="503"/>
      <c r="F67" s="503"/>
    </row>
    <row r="68" spans="2:6" x14ac:dyDescent="0.25">
      <c r="B68" s="503"/>
      <c r="C68" s="500"/>
      <c r="D68" s="503"/>
      <c r="E68" s="503"/>
      <c r="F68" s="503"/>
    </row>
    <row r="69" spans="2:6" x14ac:dyDescent="0.25">
      <c r="B69" s="503"/>
      <c r="C69" s="500"/>
      <c r="D69" s="503"/>
      <c r="E69" s="503"/>
      <c r="F69" s="503"/>
    </row>
    <row r="70" spans="2:6" x14ac:dyDescent="0.25">
      <c r="B70" s="503"/>
      <c r="C70" s="500"/>
      <c r="D70" s="503"/>
      <c r="E70" s="503"/>
      <c r="F70" s="503"/>
    </row>
    <row r="71" spans="2:6" x14ac:dyDescent="0.25">
      <c r="B71" s="503"/>
      <c r="C71" s="500"/>
      <c r="D71" s="503"/>
      <c r="E71" s="503"/>
      <c r="F71" s="503"/>
    </row>
    <row r="72" spans="2:6" x14ac:dyDescent="0.25">
      <c r="B72" s="503"/>
      <c r="C72" s="500"/>
      <c r="D72" s="503"/>
      <c r="E72" s="503"/>
      <c r="F72" s="503"/>
    </row>
    <row r="73" spans="2:6" x14ac:dyDescent="0.25">
      <c r="B73" s="503"/>
      <c r="C73" s="500"/>
      <c r="D73" s="503"/>
      <c r="E73" s="503"/>
      <c r="F73" s="503"/>
    </row>
    <row r="74" spans="2:6" x14ac:dyDescent="0.25">
      <c r="B74" s="503"/>
      <c r="C74" s="500"/>
      <c r="D74" s="503"/>
      <c r="E74" s="503"/>
      <c r="F74" s="503"/>
    </row>
    <row r="75" spans="2:6" x14ac:dyDescent="0.25">
      <c r="B75" s="503"/>
      <c r="C75" s="500"/>
      <c r="D75" s="503"/>
      <c r="E75" s="503"/>
      <c r="F75" s="503"/>
    </row>
    <row r="76" spans="2:6" x14ac:dyDescent="0.25">
      <c r="B76" s="503"/>
      <c r="C76" s="500"/>
      <c r="D76" s="503"/>
      <c r="E76" s="503"/>
      <c r="F76" s="503"/>
    </row>
    <row r="77" spans="2:6" x14ac:dyDescent="0.25">
      <c r="B77" s="503"/>
      <c r="C77" s="500"/>
      <c r="D77" s="503"/>
      <c r="E77" s="503"/>
      <c r="F77" s="503"/>
    </row>
    <row r="78" spans="2:6" x14ac:dyDescent="0.25">
      <c r="B78" s="503"/>
      <c r="C78" s="500"/>
      <c r="D78" s="503"/>
      <c r="E78" s="503"/>
      <c r="F78" s="503"/>
    </row>
    <row r="79" spans="2:6" x14ac:dyDescent="0.25">
      <c r="B79" s="503"/>
      <c r="C79" s="500"/>
      <c r="D79" s="503"/>
      <c r="E79" s="503"/>
      <c r="F79" s="503"/>
    </row>
    <row r="80" spans="2:6" x14ac:dyDescent="0.25">
      <c r="B80" s="503"/>
      <c r="C80" s="500"/>
      <c r="D80" s="503"/>
      <c r="E80" s="503"/>
      <c r="F80" s="503"/>
    </row>
    <row r="81" spans="2:6" x14ac:dyDescent="0.25">
      <c r="B81" s="503"/>
      <c r="C81" s="500"/>
      <c r="D81" s="503"/>
      <c r="E81" s="503"/>
      <c r="F81" s="503"/>
    </row>
    <row r="82" spans="2:6" x14ac:dyDescent="0.25">
      <c r="B82" s="503"/>
      <c r="C82" s="500"/>
      <c r="D82" s="503"/>
      <c r="E82" s="503"/>
      <c r="F82" s="503"/>
    </row>
    <row r="83" spans="2:6" x14ac:dyDescent="0.25">
      <c r="B83" s="503"/>
      <c r="C83" s="500"/>
      <c r="D83" s="503"/>
      <c r="E83" s="503"/>
      <c r="F83" s="503"/>
    </row>
    <row r="84" spans="2:6" x14ac:dyDescent="0.25">
      <c r="B84" s="503"/>
      <c r="C84" s="500"/>
      <c r="D84" s="503"/>
      <c r="E84" s="503"/>
      <c r="F84" s="503"/>
    </row>
    <row r="85" spans="2:6" x14ac:dyDescent="0.25">
      <c r="B85" s="503"/>
      <c r="C85" s="500"/>
      <c r="D85" s="503"/>
      <c r="E85" s="503"/>
      <c r="F85" s="503"/>
    </row>
    <row r="86" spans="2:6" x14ac:dyDescent="0.25">
      <c r="B86" s="503"/>
      <c r="C86" s="500"/>
      <c r="D86" s="503"/>
      <c r="E86" s="503"/>
      <c r="F86" s="503"/>
    </row>
    <row r="87" spans="2:6" x14ac:dyDescent="0.25">
      <c r="B87" s="503"/>
      <c r="C87" s="500"/>
      <c r="D87" s="503"/>
      <c r="E87" s="503"/>
      <c r="F87" s="503"/>
    </row>
    <row r="88" spans="2:6" x14ac:dyDescent="0.25">
      <c r="B88" s="503"/>
      <c r="C88" s="500"/>
      <c r="D88" s="503"/>
      <c r="E88" s="503"/>
      <c r="F88" s="503"/>
    </row>
    <row r="89" spans="2:6" x14ac:dyDescent="0.25">
      <c r="B89" s="503"/>
      <c r="C89" s="500"/>
      <c r="D89" s="503"/>
      <c r="E89" s="503"/>
      <c r="F89" s="503"/>
    </row>
    <row r="90" spans="2:6" x14ac:dyDescent="0.25">
      <c r="B90" s="503"/>
      <c r="C90" s="500"/>
      <c r="D90" s="503"/>
      <c r="E90" s="503"/>
      <c r="F90" s="503"/>
    </row>
    <row r="91" spans="2:6" x14ac:dyDescent="0.25">
      <c r="B91" s="503"/>
      <c r="C91" s="500"/>
      <c r="D91" s="503"/>
      <c r="E91" s="503"/>
      <c r="F91" s="503"/>
    </row>
    <row r="92" spans="2:6" x14ac:dyDescent="0.25">
      <c r="B92" s="503"/>
      <c r="C92" s="500"/>
      <c r="D92" s="503"/>
      <c r="E92" s="503"/>
      <c r="F92" s="503"/>
    </row>
    <row r="93" spans="2:6" x14ac:dyDescent="0.25">
      <c r="B93" s="503"/>
      <c r="C93" s="500"/>
      <c r="D93" s="503"/>
      <c r="E93" s="503"/>
      <c r="F93" s="503"/>
    </row>
    <row r="94" spans="2:6" x14ac:dyDescent="0.25">
      <c r="B94" s="503"/>
      <c r="C94" s="500"/>
      <c r="D94" s="503"/>
      <c r="E94" s="503"/>
      <c r="F94" s="503"/>
    </row>
    <row r="95" spans="2:6" x14ac:dyDescent="0.25">
      <c r="B95" s="503"/>
      <c r="C95" s="500"/>
      <c r="D95" s="503"/>
      <c r="E95" s="503"/>
      <c r="F95" s="503"/>
    </row>
    <row r="96" spans="2:6" x14ac:dyDescent="0.25">
      <c r="B96" s="503"/>
      <c r="C96" s="500"/>
      <c r="D96" s="503"/>
      <c r="E96" s="503"/>
      <c r="F96" s="503"/>
    </row>
    <row r="97" spans="2:6" x14ac:dyDescent="0.25">
      <c r="B97" s="503"/>
      <c r="C97" s="500"/>
      <c r="D97" s="503"/>
      <c r="E97" s="503"/>
      <c r="F97" s="503"/>
    </row>
    <row r="98" spans="2:6" x14ac:dyDescent="0.25">
      <c r="B98" s="508"/>
      <c r="C98" s="512"/>
      <c r="D98" s="508"/>
    </row>
    <row r="99" spans="2:6" x14ac:dyDescent="0.25">
      <c r="B99" s="491"/>
      <c r="C99" s="500"/>
      <c r="D99" s="491"/>
    </row>
    <row r="100" spans="2:6" x14ac:dyDescent="0.25">
      <c r="B100" s="491"/>
      <c r="C100" s="500"/>
      <c r="D100" s="491"/>
    </row>
    <row r="101" spans="2:6" x14ac:dyDescent="0.25">
      <c r="B101" s="491"/>
      <c r="C101" s="500"/>
      <c r="D101" s="491"/>
    </row>
    <row r="102" spans="2:6" x14ac:dyDescent="0.25">
      <c r="B102" s="491"/>
      <c r="C102" s="500"/>
      <c r="D102" s="491"/>
    </row>
    <row r="103" spans="2:6" x14ac:dyDescent="0.25">
      <c r="B103" s="491"/>
      <c r="C103" s="500"/>
      <c r="D103" s="491"/>
    </row>
    <row r="104" spans="2:6" x14ac:dyDescent="0.25">
      <c r="B104" s="491"/>
      <c r="C104" s="500"/>
      <c r="D104" s="491"/>
    </row>
    <row r="105" spans="2:6" x14ac:dyDescent="0.25">
      <c r="B105" s="491"/>
      <c r="C105" s="500"/>
      <c r="D105" s="491"/>
    </row>
    <row r="106" spans="2:6" x14ac:dyDescent="0.25">
      <c r="B106" s="491"/>
      <c r="C106" s="500"/>
      <c r="D106" s="491"/>
    </row>
    <row r="107" spans="2:6" x14ac:dyDescent="0.25">
      <c r="B107" s="491"/>
      <c r="C107" s="500"/>
      <c r="D107" s="491"/>
    </row>
    <row r="108" spans="2:6" x14ac:dyDescent="0.25">
      <c r="B108" s="491"/>
      <c r="C108" s="500"/>
      <c r="D108" s="491"/>
    </row>
    <row r="109" spans="2:6" x14ac:dyDescent="0.25">
      <c r="B109" s="491"/>
      <c r="C109" s="500"/>
      <c r="D109" s="491"/>
    </row>
    <row r="110" spans="2:6" x14ac:dyDescent="0.25">
      <c r="B110" s="491"/>
      <c r="C110" s="500"/>
      <c r="D110" s="491"/>
    </row>
    <row r="111" spans="2:6" x14ac:dyDescent="0.25">
      <c r="B111" s="491"/>
      <c r="C111" s="500"/>
      <c r="D111" s="491"/>
    </row>
    <row r="112" spans="2:6" x14ac:dyDescent="0.25">
      <c r="B112" s="491"/>
      <c r="C112" s="500"/>
      <c r="D112" s="491"/>
    </row>
    <row r="113" spans="2:4" x14ac:dyDescent="0.25">
      <c r="B113" s="491"/>
      <c r="C113" s="500"/>
      <c r="D113" s="491"/>
    </row>
    <row r="114" spans="2:4" x14ac:dyDescent="0.25">
      <c r="B114" s="491"/>
      <c r="C114" s="500"/>
      <c r="D114" s="491"/>
    </row>
    <row r="115" spans="2:4" x14ac:dyDescent="0.25">
      <c r="B115" s="491"/>
      <c r="C115" s="500"/>
      <c r="D115" s="491"/>
    </row>
    <row r="116" spans="2:4" x14ac:dyDescent="0.25">
      <c r="B116" s="491"/>
      <c r="C116" s="500"/>
      <c r="D116" s="491"/>
    </row>
    <row r="117" spans="2:4" x14ac:dyDescent="0.25">
      <c r="B117" s="491"/>
      <c r="C117" s="500"/>
      <c r="D117" s="491"/>
    </row>
    <row r="118" spans="2:4" x14ac:dyDescent="0.25">
      <c r="B118" s="491"/>
      <c r="C118" s="500"/>
      <c r="D118" s="491"/>
    </row>
    <row r="119" spans="2:4" x14ac:dyDescent="0.25">
      <c r="B119" s="491"/>
      <c r="C119" s="500"/>
      <c r="D119" s="491"/>
    </row>
    <row r="120" spans="2:4" x14ac:dyDescent="0.25">
      <c r="B120" s="491"/>
      <c r="C120" s="500"/>
      <c r="D120" s="491"/>
    </row>
    <row r="121" spans="2:4" x14ac:dyDescent="0.25">
      <c r="B121" s="491"/>
      <c r="C121" s="500"/>
      <c r="D121" s="491"/>
    </row>
    <row r="122" spans="2:4" x14ac:dyDescent="0.25">
      <c r="B122" s="491"/>
      <c r="C122" s="500"/>
      <c r="D122" s="491"/>
    </row>
    <row r="123" spans="2:4" x14ac:dyDescent="0.25">
      <c r="B123" s="491"/>
      <c r="C123" s="500"/>
      <c r="D123" s="491"/>
    </row>
    <row r="124" spans="2:4" x14ac:dyDescent="0.25">
      <c r="B124" s="491"/>
      <c r="C124" s="500"/>
      <c r="D124" s="491"/>
    </row>
    <row r="125" spans="2:4" x14ac:dyDescent="0.25">
      <c r="B125" s="491"/>
      <c r="C125" s="500"/>
      <c r="D125" s="491"/>
    </row>
    <row r="126" spans="2:4" x14ac:dyDescent="0.25">
      <c r="B126" s="491"/>
      <c r="C126" s="500"/>
      <c r="D126" s="491"/>
    </row>
    <row r="127" spans="2:4" x14ac:dyDescent="0.25">
      <c r="B127" s="491"/>
      <c r="C127" s="500"/>
      <c r="D127" s="491"/>
    </row>
    <row r="128" spans="2:4" x14ac:dyDescent="0.25">
      <c r="B128" s="491"/>
      <c r="C128" s="500"/>
      <c r="D128" s="491"/>
    </row>
    <row r="129" spans="2:4" x14ac:dyDescent="0.25">
      <c r="B129" s="491"/>
      <c r="C129" s="500"/>
      <c r="D129" s="491"/>
    </row>
    <row r="130" spans="2:4" x14ac:dyDescent="0.25">
      <c r="B130" s="491"/>
      <c r="C130" s="500"/>
      <c r="D130" s="491"/>
    </row>
    <row r="131" spans="2:4" x14ac:dyDescent="0.25">
      <c r="B131" s="491"/>
      <c r="C131" s="500"/>
      <c r="D131" s="491"/>
    </row>
    <row r="132" spans="2:4" x14ac:dyDescent="0.25">
      <c r="B132" s="491"/>
      <c r="C132" s="500"/>
      <c r="D132" s="491"/>
    </row>
    <row r="133" spans="2:4" x14ac:dyDescent="0.25">
      <c r="B133" s="491"/>
      <c r="C133" s="500"/>
      <c r="D133" s="491"/>
    </row>
    <row r="134" spans="2:4" x14ac:dyDescent="0.25">
      <c r="B134" s="491"/>
      <c r="C134" s="500"/>
      <c r="D134" s="491"/>
    </row>
    <row r="135" spans="2:4" x14ac:dyDescent="0.25">
      <c r="B135" s="491"/>
      <c r="C135" s="500"/>
      <c r="D135" s="491"/>
    </row>
    <row r="136" spans="2:4" x14ac:dyDescent="0.25">
      <c r="B136" s="491"/>
      <c r="C136" s="500"/>
      <c r="D136" s="491"/>
    </row>
    <row r="137" spans="2:4" x14ac:dyDescent="0.25">
      <c r="B137" s="491"/>
      <c r="C137" s="500"/>
      <c r="D137" s="491"/>
    </row>
    <row r="138" spans="2:4" x14ac:dyDescent="0.25">
      <c r="B138" s="491"/>
      <c r="C138" s="500"/>
      <c r="D138" s="491"/>
    </row>
    <row r="139" spans="2:4" x14ac:dyDescent="0.25">
      <c r="B139" s="491"/>
      <c r="C139" s="500"/>
      <c r="D139" s="491"/>
    </row>
    <row r="140" spans="2:4" x14ac:dyDescent="0.25">
      <c r="B140" s="491"/>
      <c r="C140" s="500"/>
      <c r="D140" s="491"/>
    </row>
    <row r="141" spans="2:4" x14ac:dyDescent="0.25">
      <c r="B141" s="491"/>
      <c r="C141" s="500"/>
      <c r="D141" s="491"/>
    </row>
    <row r="142" spans="2:4" x14ac:dyDescent="0.25">
      <c r="B142" s="491"/>
      <c r="C142" s="500"/>
      <c r="D142" s="491"/>
    </row>
    <row r="143" spans="2:4" x14ac:dyDescent="0.25">
      <c r="C143" s="500"/>
    </row>
    <row r="144" spans="2:4" x14ac:dyDescent="0.25">
      <c r="C144" s="500"/>
    </row>
    <row r="145" spans="3:3" x14ac:dyDescent="0.25">
      <c r="C145" s="500"/>
    </row>
    <row r="146" spans="3:3" x14ac:dyDescent="0.25">
      <c r="C146" s="500"/>
    </row>
    <row r="147" spans="3:3" x14ac:dyDescent="0.25">
      <c r="C147" s="500"/>
    </row>
    <row r="148" spans="3:3" x14ac:dyDescent="0.25">
      <c r="C148" s="500"/>
    </row>
    <row r="149" spans="3:3" x14ac:dyDescent="0.25">
      <c r="C149" s="500"/>
    </row>
    <row r="150" spans="3:3" x14ac:dyDescent="0.25">
      <c r="C150" s="500"/>
    </row>
    <row r="151" spans="3:3" x14ac:dyDescent="0.25">
      <c r="C151" s="500"/>
    </row>
    <row r="152" spans="3:3" x14ac:dyDescent="0.25">
      <c r="C152" s="500"/>
    </row>
    <row r="153" spans="3:3" x14ac:dyDescent="0.25">
      <c r="C153" s="500"/>
    </row>
    <row r="154" spans="3:3" x14ac:dyDescent="0.25">
      <c r="C154" s="500"/>
    </row>
    <row r="155" spans="3:3" x14ac:dyDescent="0.25">
      <c r="C155" s="500"/>
    </row>
    <row r="156" spans="3:3" x14ac:dyDescent="0.25">
      <c r="C156" s="500"/>
    </row>
    <row r="157" spans="3:3" x14ac:dyDescent="0.25">
      <c r="C157" s="500"/>
    </row>
    <row r="158" spans="3:3" x14ac:dyDescent="0.25">
      <c r="C158" s="500"/>
    </row>
    <row r="159" spans="3:3" x14ac:dyDescent="0.25">
      <c r="C159" s="500"/>
    </row>
    <row r="160" spans="3:3" x14ac:dyDescent="0.25">
      <c r="C160" s="500"/>
    </row>
    <row r="161" spans="3:3" x14ac:dyDescent="0.25">
      <c r="C161" s="500"/>
    </row>
    <row r="162" spans="3:3" x14ac:dyDescent="0.25">
      <c r="C162" s="500"/>
    </row>
    <row r="163" spans="3:3" x14ac:dyDescent="0.25">
      <c r="C163" s="500"/>
    </row>
    <row r="164" spans="3:3" x14ac:dyDescent="0.25">
      <c r="C164" s="500"/>
    </row>
    <row r="165" spans="3:3" x14ac:dyDescent="0.25">
      <c r="C165" s="500"/>
    </row>
    <row r="166" spans="3:3" x14ac:dyDescent="0.25">
      <c r="C166" s="500"/>
    </row>
    <row r="167" spans="3:3" x14ac:dyDescent="0.25">
      <c r="C167" s="500"/>
    </row>
    <row r="168" spans="3:3" x14ac:dyDescent="0.25">
      <c r="C168" s="500"/>
    </row>
    <row r="169" spans="3:3" x14ac:dyDescent="0.25">
      <c r="C169" s="500"/>
    </row>
    <row r="170" spans="3:3" x14ac:dyDescent="0.25">
      <c r="C170" s="500"/>
    </row>
    <row r="171" spans="3:3" x14ac:dyDescent="0.25">
      <c r="C171" s="500"/>
    </row>
    <row r="172" spans="3:3" x14ac:dyDescent="0.25">
      <c r="C172" s="500"/>
    </row>
    <row r="173" spans="3:3" x14ac:dyDescent="0.25">
      <c r="C173" s="500"/>
    </row>
    <row r="174" spans="3:3" x14ac:dyDescent="0.25">
      <c r="C174" s="500"/>
    </row>
    <row r="175" spans="3:3" x14ac:dyDescent="0.25">
      <c r="C175" s="500"/>
    </row>
    <row r="176" spans="3:3" x14ac:dyDescent="0.25">
      <c r="C176" s="500"/>
    </row>
    <row r="177" spans="3:3" x14ac:dyDescent="0.25">
      <c r="C177" s="500"/>
    </row>
    <row r="178" spans="3:3" x14ac:dyDescent="0.25">
      <c r="C178" s="500"/>
    </row>
    <row r="179" spans="3:3" x14ac:dyDescent="0.25">
      <c r="C179" s="500"/>
    </row>
    <row r="180" spans="3:3" x14ac:dyDescent="0.25">
      <c r="C180" s="500"/>
    </row>
    <row r="181" spans="3:3" x14ac:dyDescent="0.25">
      <c r="C181" s="500"/>
    </row>
    <row r="182" spans="3:3" x14ac:dyDescent="0.25">
      <c r="C182" s="500"/>
    </row>
    <row r="183" spans="3:3" x14ac:dyDescent="0.25">
      <c r="C183" s="500"/>
    </row>
    <row r="184" spans="3:3" x14ac:dyDescent="0.25">
      <c r="C184" s="500"/>
    </row>
    <row r="185" spans="3:3" x14ac:dyDescent="0.25">
      <c r="C185" s="500"/>
    </row>
    <row r="186" spans="3:3" x14ac:dyDescent="0.25">
      <c r="C186" s="500"/>
    </row>
    <row r="187" spans="3:3" x14ac:dyDescent="0.25">
      <c r="C187" s="500"/>
    </row>
    <row r="188" spans="3:3" x14ac:dyDescent="0.25">
      <c r="C188" s="500"/>
    </row>
    <row r="189" spans="3:3" x14ac:dyDescent="0.25">
      <c r="C189" s="500"/>
    </row>
    <row r="190" spans="3:3" x14ac:dyDescent="0.25">
      <c r="C190" s="500"/>
    </row>
    <row r="191" spans="3:3" x14ac:dyDescent="0.25">
      <c r="C191" s="500"/>
    </row>
    <row r="192" spans="3:3" x14ac:dyDescent="0.25">
      <c r="C192" s="500"/>
    </row>
    <row r="193" spans="3:3" x14ac:dyDescent="0.25">
      <c r="C193" s="500"/>
    </row>
    <row r="194" spans="3:3" x14ac:dyDescent="0.25">
      <c r="C194" s="500"/>
    </row>
    <row r="195" spans="3:3" x14ac:dyDescent="0.25">
      <c r="C195" s="500"/>
    </row>
    <row r="196" spans="3:3" x14ac:dyDescent="0.25">
      <c r="C196" s="500"/>
    </row>
    <row r="197" spans="3:3" x14ac:dyDescent="0.25">
      <c r="C197" s="500"/>
    </row>
    <row r="198" spans="3:3" x14ac:dyDescent="0.25">
      <c r="C198" s="500"/>
    </row>
    <row r="199" spans="3:3" x14ac:dyDescent="0.25">
      <c r="C199" s="500"/>
    </row>
    <row r="200" spans="3:3" x14ac:dyDescent="0.25">
      <c r="C200" s="500"/>
    </row>
    <row r="201" spans="3:3" x14ac:dyDescent="0.25">
      <c r="C201" s="500"/>
    </row>
    <row r="202" spans="3:3" x14ac:dyDescent="0.25">
      <c r="C202" s="500"/>
    </row>
    <row r="203" spans="3:3" x14ac:dyDescent="0.25">
      <c r="C203" s="500"/>
    </row>
    <row r="204" spans="3:3" x14ac:dyDescent="0.25">
      <c r="C204" s="500"/>
    </row>
    <row r="205" spans="3:3" x14ac:dyDescent="0.25">
      <c r="C205" s="500"/>
    </row>
    <row r="206" spans="3:3" x14ac:dyDescent="0.25">
      <c r="C206" s="500"/>
    </row>
    <row r="207" spans="3:3" x14ac:dyDescent="0.25">
      <c r="C207" s="500"/>
    </row>
    <row r="208" spans="3:3" x14ac:dyDescent="0.25">
      <c r="C208" s="500"/>
    </row>
    <row r="209" spans="3:3" x14ac:dyDescent="0.25">
      <c r="C209" s="500"/>
    </row>
    <row r="210" spans="3:3" x14ac:dyDescent="0.25">
      <c r="C210" s="500"/>
    </row>
    <row r="211" spans="3:3" x14ac:dyDescent="0.25">
      <c r="C211" s="500"/>
    </row>
    <row r="212" spans="3:3" x14ac:dyDescent="0.25">
      <c r="C212" s="500"/>
    </row>
    <row r="213" spans="3:3" x14ac:dyDescent="0.25">
      <c r="C213" s="500"/>
    </row>
    <row r="214" spans="3:3" x14ac:dyDescent="0.25">
      <c r="C214" s="500"/>
    </row>
    <row r="215" spans="3:3" x14ac:dyDescent="0.25">
      <c r="C215" s="500"/>
    </row>
    <row r="216" spans="3:3" x14ac:dyDescent="0.25">
      <c r="C216" s="500"/>
    </row>
    <row r="217" spans="3:3" x14ac:dyDescent="0.25">
      <c r="C217" s="500"/>
    </row>
    <row r="218" spans="3:3" x14ac:dyDescent="0.25">
      <c r="C218" s="500"/>
    </row>
    <row r="219" spans="3:3" x14ac:dyDescent="0.25">
      <c r="C219" s="500"/>
    </row>
    <row r="220" spans="3:3" x14ac:dyDescent="0.25">
      <c r="C220" s="500"/>
    </row>
    <row r="221" spans="3:3" x14ac:dyDescent="0.25">
      <c r="C221" s="500"/>
    </row>
    <row r="222" spans="3:3" x14ac:dyDescent="0.25">
      <c r="C222" s="500"/>
    </row>
    <row r="223" spans="3:3" x14ac:dyDescent="0.25">
      <c r="C223" s="500"/>
    </row>
    <row r="224" spans="3:3" x14ac:dyDescent="0.25">
      <c r="C224" s="500"/>
    </row>
    <row r="225" spans="3:3" x14ac:dyDescent="0.25">
      <c r="C225" s="500"/>
    </row>
    <row r="226" spans="3:3" x14ac:dyDescent="0.25">
      <c r="C226" s="500"/>
    </row>
    <row r="227" spans="3:3" x14ac:dyDescent="0.25">
      <c r="C227" s="500"/>
    </row>
    <row r="228" spans="3:3" x14ac:dyDescent="0.25">
      <c r="C228" s="500"/>
    </row>
    <row r="229" spans="3:3" x14ac:dyDescent="0.25">
      <c r="C229" s="500"/>
    </row>
    <row r="230" spans="3:3" x14ac:dyDescent="0.25">
      <c r="C230" s="500"/>
    </row>
    <row r="231" spans="3:3" x14ac:dyDescent="0.25">
      <c r="C231" s="500"/>
    </row>
    <row r="232" spans="3:3" x14ac:dyDescent="0.25">
      <c r="C232" s="500"/>
    </row>
    <row r="233" spans="3:3" x14ac:dyDescent="0.25">
      <c r="C233" s="500"/>
    </row>
    <row r="234" spans="3:3" x14ac:dyDescent="0.25">
      <c r="C234" s="500"/>
    </row>
    <row r="235" spans="3:3" x14ac:dyDescent="0.25">
      <c r="C235" s="500"/>
    </row>
    <row r="236" spans="3:3" x14ac:dyDescent="0.25">
      <c r="C236" s="500"/>
    </row>
    <row r="237" spans="3:3" x14ac:dyDescent="0.25">
      <c r="C237" s="500"/>
    </row>
    <row r="238" spans="3:3" x14ac:dyDescent="0.25">
      <c r="C238" s="500"/>
    </row>
    <row r="239" spans="3:3" x14ac:dyDescent="0.25">
      <c r="C239" s="500"/>
    </row>
    <row r="240" spans="3:3" x14ac:dyDescent="0.25">
      <c r="C240" s="500"/>
    </row>
    <row r="241" spans="3:3" x14ac:dyDescent="0.25">
      <c r="C241" s="500"/>
    </row>
    <row r="242" spans="3:3" x14ac:dyDescent="0.25">
      <c r="C242" s="500"/>
    </row>
    <row r="243" spans="3:3" x14ac:dyDescent="0.25">
      <c r="C243" s="500"/>
    </row>
    <row r="244" spans="3:3" x14ac:dyDescent="0.25">
      <c r="C244" s="500"/>
    </row>
    <row r="245" spans="3:3" x14ac:dyDescent="0.25">
      <c r="C245" s="500"/>
    </row>
    <row r="246" spans="3:3" x14ac:dyDescent="0.25">
      <c r="C246" s="500"/>
    </row>
    <row r="247" spans="3:3" x14ac:dyDescent="0.25">
      <c r="C247" s="500"/>
    </row>
    <row r="248" spans="3:3" x14ac:dyDescent="0.25">
      <c r="C248" s="500"/>
    </row>
    <row r="249" spans="3:3" x14ac:dyDescent="0.25">
      <c r="C249" s="500"/>
    </row>
    <row r="250" spans="3:3" x14ac:dyDescent="0.25">
      <c r="C250" s="500"/>
    </row>
    <row r="251" spans="3:3" x14ac:dyDescent="0.25">
      <c r="C251" s="500"/>
    </row>
    <row r="252" spans="3:3" x14ac:dyDescent="0.25">
      <c r="C252" s="500"/>
    </row>
    <row r="253" spans="3:3" x14ac:dyDescent="0.25">
      <c r="C253" s="500"/>
    </row>
    <row r="254" spans="3:3" x14ac:dyDescent="0.25">
      <c r="C254" s="500"/>
    </row>
    <row r="255" spans="3:3" x14ac:dyDescent="0.25">
      <c r="C255" s="500"/>
    </row>
    <row r="256" spans="3:3" x14ac:dyDescent="0.25">
      <c r="C256" s="500"/>
    </row>
    <row r="257" spans="3:3" x14ac:dyDescent="0.25">
      <c r="C257" s="500"/>
    </row>
    <row r="258" spans="3:3" x14ac:dyDescent="0.25">
      <c r="C258" s="500"/>
    </row>
    <row r="259" spans="3:3" x14ac:dyDescent="0.25">
      <c r="C259" s="500"/>
    </row>
    <row r="260" spans="3:3" x14ac:dyDescent="0.25">
      <c r="C260" s="500"/>
    </row>
    <row r="261" spans="3:3" x14ac:dyDescent="0.25">
      <c r="C261" s="500"/>
    </row>
    <row r="262" spans="3:3" x14ac:dyDescent="0.25">
      <c r="C262" s="500"/>
    </row>
    <row r="263" spans="3:3" x14ac:dyDescent="0.25">
      <c r="C263" s="500"/>
    </row>
    <row r="264" spans="3:3" x14ac:dyDescent="0.25">
      <c r="C264" s="500"/>
    </row>
    <row r="265" spans="3:3" x14ac:dyDescent="0.25">
      <c r="C265" s="500"/>
    </row>
    <row r="266" spans="3:3" x14ac:dyDescent="0.25">
      <c r="C266" s="500"/>
    </row>
    <row r="267" spans="3:3" x14ac:dyDescent="0.25">
      <c r="C267" s="500"/>
    </row>
    <row r="268" spans="3:3" x14ac:dyDescent="0.25">
      <c r="C268" s="500"/>
    </row>
    <row r="269" spans="3:3" x14ac:dyDescent="0.25">
      <c r="C269" s="500"/>
    </row>
    <row r="270" spans="3:3" x14ac:dyDescent="0.25">
      <c r="C270" s="500"/>
    </row>
    <row r="271" spans="3:3" x14ac:dyDescent="0.25">
      <c r="C271" s="500"/>
    </row>
    <row r="272" spans="3:3" x14ac:dyDescent="0.25">
      <c r="C272" s="500"/>
    </row>
    <row r="273" spans="3:3" x14ac:dyDescent="0.25">
      <c r="C273" s="500"/>
    </row>
    <row r="274" spans="3:3" x14ac:dyDescent="0.25">
      <c r="C274" s="500"/>
    </row>
    <row r="275" spans="3:3" x14ac:dyDescent="0.25">
      <c r="C275" s="500"/>
    </row>
    <row r="276" spans="3:3" x14ac:dyDescent="0.25">
      <c r="C276" s="500"/>
    </row>
    <row r="277" spans="3:3" x14ac:dyDescent="0.25">
      <c r="C277" s="500"/>
    </row>
    <row r="278" spans="3:3" x14ac:dyDescent="0.25">
      <c r="C278" s="500"/>
    </row>
    <row r="279" spans="3:3" x14ac:dyDescent="0.25">
      <c r="C279" s="500"/>
    </row>
    <row r="280" spans="3:3" x14ac:dyDescent="0.25">
      <c r="C280" s="500"/>
    </row>
    <row r="281" spans="3:3" x14ac:dyDescent="0.25">
      <c r="C281" s="500"/>
    </row>
    <row r="282" spans="3:3" x14ac:dyDescent="0.25">
      <c r="C282" s="500"/>
    </row>
    <row r="283" spans="3:3" x14ac:dyDescent="0.25">
      <c r="C283" s="500"/>
    </row>
    <row r="284" spans="3:3" x14ac:dyDescent="0.25">
      <c r="C284" s="500"/>
    </row>
    <row r="285" spans="3:3" x14ac:dyDescent="0.25">
      <c r="C285" s="500"/>
    </row>
    <row r="286" spans="3:3" x14ac:dyDescent="0.25">
      <c r="C286" s="500"/>
    </row>
    <row r="287" spans="3:3" x14ac:dyDescent="0.25">
      <c r="C287" s="500"/>
    </row>
    <row r="288" spans="3:3" x14ac:dyDescent="0.25">
      <c r="C288" s="500"/>
    </row>
    <row r="289" spans="3:3" x14ac:dyDescent="0.25">
      <c r="C289" s="500"/>
    </row>
    <row r="290" spans="3:3" x14ac:dyDescent="0.25">
      <c r="C290" s="500"/>
    </row>
    <row r="291" spans="3:3" x14ac:dyDescent="0.25">
      <c r="C291" s="500"/>
    </row>
    <row r="292" spans="3:3" x14ac:dyDescent="0.25">
      <c r="C292" s="500"/>
    </row>
    <row r="293" spans="3:3" x14ac:dyDescent="0.25">
      <c r="C293" s="500"/>
    </row>
    <row r="294" spans="3:3" x14ac:dyDescent="0.25">
      <c r="C294" s="500"/>
    </row>
    <row r="295" spans="3:3" x14ac:dyDescent="0.25">
      <c r="C295" s="500"/>
    </row>
    <row r="296" spans="3:3" x14ac:dyDescent="0.25">
      <c r="C296" s="500"/>
    </row>
    <row r="297" spans="3:3" x14ac:dyDescent="0.25">
      <c r="C297" s="500"/>
    </row>
    <row r="298" spans="3:3" x14ac:dyDescent="0.25">
      <c r="C298" s="500"/>
    </row>
    <row r="299" spans="3:3" x14ac:dyDescent="0.25">
      <c r="C299" s="500"/>
    </row>
    <row r="300" spans="3:3" x14ac:dyDescent="0.25">
      <c r="C300" s="500"/>
    </row>
    <row r="301" spans="3:3" x14ac:dyDescent="0.25">
      <c r="C301" s="500"/>
    </row>
    <row r="302" spans="3:3" x14ac:dyDescent="0.25">
      <c r="C302" s="500"/>
    </row>
    <row r="303" spans="3:3" x14ac:dyDescent="0.25">
      <c r="C303" s="500"/>
    </row>
    <row r="304" spans="3:3" x14ac:dyDescent="0.25">
      <c r="C304" s="500"/>
    </row>
    <row r="305" spans="3:3" x14ac:dyDescent="0.25">
      <c r="C305" s="500"/>
    </row>
    <row r="306" spans="3:3" x14ac:dyDescent="0.25">
      <c r="C306" s="500"/>
    </row>
    <row r="307" spans="3:3" x14ac:dyDescent="0.25">
      <c r="C307" s="500"/>
    </row>
    <row r="308" spans="3:3" x14ac:dyDescent="0.25">
      <c r="C308" s="500"/>
    </row>
    <row r="309" spans="3:3" x14ac:dyDescent="0.25">
      <c r="C309" s="500"/>
    </row>
    <row r="310" spans="3:3" x14ac:dyDescent="0.25">
      <c r="C310" s="500"/>
    </row>
    <row r="311" spans="3:3" x14ac:dyDescent="0.25">
      <c r="C311" s="500"/>
    </row>
    <row r="312" spans="3:3" x14ac:dyDescent="0.25">
      <c r="C312" s="500"/>
    </row>
    <row r="313" spans="3:3" x14ac:dyDescent="0.25">
      <c r="C313" s="500"/>
    </row>
    <row r="314" spans="3:3" x14ac:dyDescent="0.25">
      <c r="C314" s="500"/>
    </row>
    <row r="315" spans="3:3" x14ac:dyDescent="0.25">
      <c r="C315" s="500"/>
    </row>
    <row r="316" spans="3:3" x14ac:dyDescent="0.25">
      <c r="C316" s="500"/>
    </row>
    <row r="317" spans="3:3" x14ac:dyDescent="0.25">
      <c r="C317" s="500"/>
    </row>
    <row r="318" spans="3:3" x14ac:dyDescent="0.25">
      <c r="C318" s="500"/>
    </row>
    <row r="319" spans="3:3" x14ac:dyDescent="0.25">
      <c r="C319" s="500"/>
    </row>
    <row r="320" spans="3:3" x14ac:dyDescent="0.25">
      <c r="C320" s="500"/>
    </row>
    <row r="321" spans="3:3" x14ac:dyDescent="0.25">
      <c r="C321" s="500"/>
    </row>
    <row r="322" spans="3:3" x14ac:dyDescent="0.25">
      <c r="C322" s="500"/>
    </row>
    <row r="323" spans="3:3" x14ac:dyDescent="0.25">
      <c r="C323" s="500"/>
    </row>
    <row r="324" spans="3:3" x14ac:dyDescent="0.25">
      <c r="C324" s="500"/>
    </row>
    <row r="325" spans="3:3" x14ac:dyDescent="0.25">
      <c r="C325" s="500"/>
    </row>
    <row r="326" spans="3:3" x14ac:dyDescent="0.25">
      <c r="C326" s="500"/>
    </row>
    <row r="327" spans="3:3" x14ac:dyDescent="0.25">
      <c r="C327" s="500"/>
    </row>
    <row r="328" spans="3:3" x14ac:dyDescent="0.25">
      <c r="C328" s="500"/>
    </row>
    <row r="329" spans="3:3" x14ac:dyDescent="0.25">
      <c r="C329" s="500"/>
    </row>
    <row r="330" spans="3:3" x14ac:dyDescent="0.25">
      <c r="C330" s="500"/>
    </row>
    <row r="331" spans="3:3" x14ac:dyDescent="0.25">
      <c r="C331" s="500"/>
    </row>
    <row r="332" spans="3:3" x14ac:dyDescent="0.25">
      <c r="C332" s="500"/>
    </row>
    <row r="333" spans="3:3" x14ac:dyDescent="0.25">
      <c r="C333" s="500"/>
    </row>
    <row r="334" spans="3:3" x14ac:dyDescent="0.25">
      <c r="C334" s="500"/>
    </row>
    <row r="335" spans="3:3" x14ac:dyDescent="0.25">
      <c r="C335" s="500"/>
    </row>
    <row r="336" spans="3:3" x14ac:dyDescent="0.25">
      <c r="C336" s="500"/>
    </row>
    <row r="337" spans="3:3" x14ac:dyDescent="0.25">
      <c r="C337" s="500"/>
    </row>
    <row r="338" spans="3:3" x14ac:dyDescent="0.25">
      <c r="C338" s="500"/>
    </row>
    <row r="339" spans="3:3" x14ac:dyDescent="0.25">
      <c r="C339" s="500"/>
    </row>
    <row r="340" spans="3:3" x14ac:dyDescent="0.25">
      <c r="C340" s="500"/>
    </row>
    <row r="341" spans="3:3" x14ac:dyDescent="0.25">
      <c r="C341" s="500"/>
    </row>
    <row r="342" spans="3:3" x14ac:dyDescent="0.25">
      <c r="C342" s="500"/>
    </row>
    <row r="343" spans="3:3" x14ac:dyDescent="0.25">
      <c r="C343" s="500"/>
    </row>
    <row r="344" spans="3:3" x14ac:dyDescent="0.25">
      <c r="C344" s="500"/>
    </row>
    <row r="345" spans="3:3" x14ac:dyDescent="0.25">
      <c r="C345" s="500"/>
    </row>
    <row r="346" spans="3:3" x14ac:dyDescent="0.25">
      <c r="C346" s="500"/>
    </row>
    <row r="347" spans="3:3" x14ac:dyDescent="0.25">
      <c r="C347" s="500"/>
    </row>
    <row r="348" spans="3:3" x14ac:dyDescent="0.25">
      <c r="C348" s="500"/>
    </row>
    <row r="349" spans="3:3" x14ac:dyDescent="0.25">
      <c r="C349" s="500"/>
    </row>
    <row r="350" spans="3:3" x14ac:dyDescent="0.25">
      <c r="C350" s="500"/>
    </row>
    <row r="351" spans="3:3" x14ac:dyDescent="0.25">
      <c r="C351" s="500"/>
    </row>
    <row r="352" spans="3:3" x14ac:dyDescent="0.25">
      <c r="C352" s="500"/>
    </row>
    <row r="353" spans="3:3" x14ac:dyDescent="0.25">
      <c r="C353" s="500"/>
    </row>
    <row r="354" spans="3:3" x14ac:dyDescent="0.25">
      <c r="C354" s="500"/>
    </row>
    <row r="355" spans="3:3" x14ac:dyDescent="0.25">
      <c r="C355" s="500"/>
    </row>
    <row r="356" spans="3:3" x14ac:dyDescent="0.25">
      <c r="C356" s="500"/>
    </row>
    <row r="357" spans="3:3" x14ac:dyDescent="0.25">
      <c r="C357" s="500"/>
    </row>
    <row r="358" spans="3:3" x14ac:dyDescent="0.25">
      <c r="C358" s="500"/>
    </row>
    <row r="359" spans="3:3" x14ac:dyDescent="0.25">
      <c r="C359" s="500"/>
    </row>
    <row r="360" spans="3:3" x14ac:dyDescent="0.25">
      <c r="C360" s="500"/>
    </row>
    <row r="361" spans="3:3" x14ac:dyDescent="0.25">
      <c r="C361" s="500"/>
    </row>
    <row r="362" spans="3:3" x14ac:dyDescent="0.25">
      <c r="C362" s="500"/>
    </row>
    <row r="363" spans="3:3" x14ac:dyDescent="0.25">
      <c r="C363" s="500"/>
    </row>
    <row r="364" spans="3:3" x14ac:dyDescent="0.25">
      <c r="C364" s="500"/>
    </row>
    <row r="365" spans="3:3" x14ac:dyDescent="0.25">
      <c r="C365" s="500"/>
    </row>
    <row r="366" spans="3:3" x14ac:dyDescent="0.25">
      <c r="C366" s="500"/>
    </row>
    <row r="367" spans="3:3" x14ac:dyDescent="0.25">
      <c r="C367" s="500"/>
    </row>
    <row r="368" spans="3:3" x14ac:dyDescent="0.25">
      <c r="C368" s="500"/>
    </row>
    <row r="369" spans="3:3" x14ac:dyDescent="0.25">
      <c r="C369" s="500"/>
    </row>
    <row r="370" spans="3:3" x14ac:dyDescent="0.25">
      <c r="C370" s="500"/>
    </row>
    <row r="371" spans="3:3" x14ac:dyDescent="0.25">
      <c r="C371" s="500"/>
    </row>
    <row r="372" spans="3:3" x14ac:dyDescent="0.25">
      <c r="C372" s="500"/>
    </row>
    <row r="373" spans="3:3" x14ac:dyDescent="0.25">
      <c r="C373" s="500"/>
    </row>
    <row r="374" spans="3:3" x14ac:dyDescent="0.25">
      <c r="C374" s="500"/>
    </row>
    <row r="375" spans="3:3" x14ac:dyDescent="0.25">
      <c r="C375" s="500"/>
    </row>
    <row r="376" spans="3:3" x14ac:dyDescent="0.25">
      <c r="C376" s="500"/>
    </row>
    <row r="377" spans="3:3" x14ac:dyDescent="0.25">
      <c r="C377" s="500"/>
    </row>
    <row r="378" spans="3:3" x14ac:dyDescent="0.25">
      <c r="C378" s="500"/>
    </row>
    <row r="379" spans="3:3" x14ac:dyDescent="0.25">
      <c r="C379" s="500"/>
    </row>
    <row r="380" spans="3:3" x14ac:dyDescent="0.25">
      <c r="C380" s="500"/>
    </row>
    <row r="381" spans="3:3" x14ac:dyDescent="0.25">
      <c r="C381" s="500"/>
    </row>
    <row r="382" spans="3:3" x14ac:dyDescent="0.25">
      <c r="C382" s="500"/>
    </row>
    <row r="383" spans="3:3" x14ac:dyDescent="0.25">
      <c r="C383" s="500"/>
    </row>
    <row r="384" spans="3:3" x14ac:dyDescent="0.25">
      <c r="C384" s="500"/>
    </row>
    <row r="385" spans="3:3" x14ac:dyDescent="0.25">
      <c r="C385" s="500"/>
    </row>
    <row r="386" spans="3:3" x14ac:dyDescent="0.25">
      <c r="C386" s="500"/>
    </row>
    <row r="387" spans="3:3" x14ac:dyDescent="0.25">
      <c r="C387" s="500"/>
    </row>
    <row r="388" spans="3:3" x14ac:dyDescent="0.25">
      <c r="C388" s="500"/>
    </row>
    <row r="389" spans="3:3" x14ac:dyDescent="0.25">
      <c r="C389" s="500"/>
    </row>
    <row r="390" spans="3:3" x14ac:dyDescent="0.25">
      <c r="C390" s="500"/>
    </row>
    <row r="391" spans="3:3" x14ac:dyDescent="0.25">
      <c r="C391" s="500"/>
    </row>
    <row r="392" spans="3:3" x14ac:dyDescent="0.25">
      <c r="C392" s="500"/>
    </row>
    <row r="393" spans="3:3" x14ac:dyDescent="0.25">
      <c r="C393" s="500"/>
    </row>
    <row r="394" spans="3:3" x14ac:dyDescent="0.25">
      <c r="C394" s="500"/>
    </row>
    <row r="395" spans="3:3" x14ac:dyDescent="0.25">
      <c r="C395" s="500"/>
    </row>
    <row r="396" spans="3:3" x14ac:dyDescent="0.25">
      <c r="C396" s="500"/>
    </row>
    <row r="397" spans="3:3" x14ac:dyDescent="0.25">
      <c r="C397" s="500"/>
    </row>
    <row r="398" spans="3:3" x14ac:dyDescent="0.25">
      <c r="C398" s="500"/>
    </row>
    <row r="399" spans="3:3" x14ac:dyDescent="0.25">
      <c r="C399" s="500"/>
    </row>
    <row r="400" spans="3:3" x14ac:dyDescent="0.25">
      <c r="C400" s="500"/>
    </row>
    <row r="401" spans="3:3" x14ac:dyDescent="0.25">
      <c r="C401" s="500"/>
    </row>
    <row r="402" spans="3:3" x14ac:dyDescent="0.25">
      <c r="C402" s="500"/>
    </row>
    <row r="403" spans="3:3" x14ac:dyDescent="0.25">
      <c r="C403" s="500"/>
    </row>
    <row r="404" spans="3:3" x14ac:dyDescent="0.25">
      <c r="C404" s="500"/>
    </row>
    <row r="405" spans="3:3" x14ac:dyDescent="0.25">
      <c r="C405" s="500"/>
    </row>
    <row r="406" spans="3:3" x14ac:dyDescent="0.25">
      <c r="C406" s="500"/>
    </row>
    <row r="407" spans="3:3" x14ac:dyDescent="0.25">
      <c r="C407" s="500"/>
    </row>
    <row r="408" spans="3:3" x14ac:dyDescent="0.25">
      <c r="C408" s="500"/>
    </row>
    <row r="409" spans="3:3" x14ac:dyDescent="0.25">
      <c r="C409" s="500"/>
    </row>
    <row r="410" spans="3:3" x14ac:dyDescent="0.25">
      <c r="C410" s="500"/>
    </row>
    <row r="411" spans="3:3" x14ac:dyDescent="0.25">
      <c r="C411" s="500"/>
    </row>
    <row r="412" spans="3:3" x14ac:dyDescent="0.25">
      <c r="C412" s="500"/>
    </row>
    <row r="413" spans="3:3" x14ac:dyDescent="0.25">
      <c r="C413" s="500"/>
    </row>
    <row r="414" spans="3:3" x14ac:dyDescent="0.25">
      <c r="C414" s="500"/>
    </row>
    <row r="415" spans="3:3" x14ac:dyDescent="0.25">
      <c r="C415" s="500"/>
    </row>
    <row r="416" spans="3:3" x14ac:dyDescent="0.25">
      <c r="C416" s="500"/>
    </row>
    <row r="417" spans="3:3" x14ac:dyDescent="0.25">
      <c r="C417" s="500"/>
    </row>
    <row r="418" spans="3:3" x14ac:dyDescent="0.25">
      <c r="C418" s="500"/>
    </row>
    <row r="419" spans="3:3" x14ac:dyDescent="0.25">
      <c r="C419" s="500"/>
    </row>
    <row r="420" spans="3:3" x14ac:dyDescent="0.25">
      <c r="C420" s="500"/>
    </row>
    <row r="421" spans="3:3" x14ac:dyDescent="0.25">
      <c r="C421" s="500"/>
    </row>
    <row r="422" spans="3:3" x14ac:dyDescent="0.25">
      <c r="C422" s="500"/>
    </row>
    <row r="423" spans="3:3" x14ac:dyDescent="0.25">
      <c r="C423" s="500"/>
    </row>
    <row r="424" spans="3:3" x14ac:dyDescent="0.25">
      <c r="C424" s="500"/>
    </row>
    <row r="425" spans="3:3" x14ac:dyDescent="0.25">
      <c r="C425" s="500"/>
    </row>
    <row r="426" spans="3:3" x14ac:dyDescent="0.25">
      <c r="C426" s="500"/>
    </row>
    <row r="427" spans="3:3" x14ac:dyDescent="0.25">
      <c r="C427" s="500"/>
    </row>
    <row r="428" spans="3:3" x14ac:dyDescent="0.25">
      <c r="C428" s="500"/>
    </row>
    <row r="429" spans="3:3" x14ac:dyDescent="0.25">
      <c r="C429" s="500"/>
    </row>
    <row r="430" spans="3:3" x14ac:dyDescent="0.25">
      <c r="C430" s="500"/>
    </row>
    <row r="431" spans="3:3" x14ac:dyDescent="0.25">
      <c r="C431" s="500"/>
    </row>
    <row r="432" spans="3:3" x14ac:dyDescent="0.25">
      <c r="C432" s="500"/>
    </row>
    <row r="433" spans="3:3" x14ac:dyDescent="0.25">
      <c r="C433" s="500"/>
    </row>
    <row r="434" spans="3:3" x14ac:dyDescent="0.25">
      <c r="C434" s="500"/>
    </row>
    <row r="435" spans="3:3" x14ac:dyDescent="0.25">
      <c r="C435" s="500"/>
    </row>
    <row r="436" spans="3:3" x14ac:dyDescent="0.25">
      <c r="C436" s="500"/>
    </row>
    <row r="437" spans="3:3" x14ac:dyDescent="0.25">
      <c r="C437" s="500"/>
    </row>
    <row r="438" spans="3:3" x14ac:dyDescent="0.25">
      <c r="C438" s="500"/>
    </row>
    <row r="439" spans="3:3" x14ac:dyDescent="0.25">
      <c r="C439" s="500"/>
    </row>
    <row r="440" spans="3:3" x14ac:dyDescent="0.25">
      <c r="C440" s="500"/>
    </row>
    <row r="441" spans="3:3" x14ac:dyDescent="0.25">
      <c r="C441" s="500"/>
    </row>
    <row r="442" spans="3:3" x14ac:dyDescent="0.25">
      <c r="C442" s="500"/>
    </row>
    <row r="443" spans="3:3" x14ac:dyDescent="0.25">
      <c r="C443" s="500"/>
    </row>
    <row r="444" spans="3:3" x14ac:dyDescent="0.25">
      <c r="C444" s="500"/>
    </row>
    <row r="445" spans="3:3" x14ac:dyDescent="0.25">
      <c r="C445" s="500"/>
    </row>
    <row r="446" spans="3:3" x14ac:dyDescent="0.25">
      <c r="C446" s="500"/>
    </row>
    <row r="447" spans="3:3" x14ac:dyDescent="0.25">
      <c r="C447" s="500"/>
    </row>
    <row r="448" spans="3:3" x14ac:dyDescent="0.25">
      <c r="C448" s="500"/>
    </row>
    <row r="449" spans="3:3" x14ac:dyDescent="0.25">
      <c r="C449" s="500"/>
    </row>
    <row r="450" spans="3:3" x14ac:dyDescent="0.25">
      <c r="C450" s="500"/>
    </row>
    <row r="451" spans="3:3" x14ac:dyDescent="0.25">
      <c r="C451" s="500"/>
    </row>
    <row r="452" spans="3:3" x14ac:dyDescent="0.25">
      <c r="C452" s="500"/>
    </row>
    <row r="453" spans="3:3" x14ac:dyDescent="0.25">
      <c r="C453" s="500"/>
    </row>
    <row r="454" spans="3:3" x14ac:dyDescent="0.25">
      <c r="C454" s="500"/>
    </row>
    <row r="455" spans="3:3" x14ac:dyDescent="0.25">
      <c r="C455" s="500"/>
    </row>
    <row r="456" spans="3:3" x14ac:dyDescent="0.25">
      <c r="C456" s="500"/>
    </row>
    <row r="457" spans="3:3" x14ac:dyDescent="0.25">
      <c r="C457" s="500"/>
    </row>
    <row r="458" spans="3:3" x14ac:dyDescent="0.25">
      <c r="C458" s="500"/>
    </row>
    <row r="459" spans="3:3" x14ac:dyDescent="0.25">
      <c r="C459" s="500"/>
    </row>
    <row r="460" spans="3:3" x14ac:dyDescent="0.25">
      <c r="C460" s="500"/>
    </row>
    <row r="461" spans="3:3" x14ac:dyDescent="0.25">
      <c r="C461" s="500"/>
    </row>
    <row r="462" spans="3:3" x14ac:dyDescent="0.25">
      <c r="C462" s="500"/>
    </row>
    <row r="463" spans="3:3" x14ac:dyDescent="0.25">
      <c r="C463" s="500"/>
    </row>
    <row r="464" spans="3:3" x14ac:dyDescent="0.25">
      <c r="C464" s="500"/>
    </row>
    <row r="465" spans="3:3" x14ac:dyDescent="0.25">
      <c r="C465" s="500"/>
    </row>
    <row r="466" spans="3:3" x14ac:dyDescent="0.25">
      <c r="C466" s="500"/>
    </row>
    <row r="467" spans="3:3" x14ac:dyDescent="0.25">
      <c r="C467" s="500"/>
    </row>
    <row r="468" spans="3:3" x14ac:dyDescent="0.25">
      <c r="C468" s="500"/>
    </row>
    <row r="469" spans="3:3" x14ac:dyDescent="0.25">
      <c r="C469" s="500"/>
    </row>
    <row r="470" spans="3:3" x14ac:dyDescent="0.25">
      <c r="C470" s="500"/>
    </row>
    <row r="471" spans="3:3" x14ac:dyDescent="0.25">
      <c r="C471" s="500"/>
    </row>
    <row r="472" spans="3:3" x14ac:dyDescent="0.25">
      <c r="C472" s="500"/>
    </row>
    <row r="473" spans="3:3" x14ac:dyDescent="0.25">
      <c r="C473" s="500"/>
    </row>
    <row r="474" spans="3:3" x14ac:dyDescent="0.25">
      <c r="C474" s="500"/>
    </row>
    <row r="475" spans="3:3" x14ac:dyDescent="0.25">
      <c r="C475" s="500"/>
    </row>
    <row r="476" spans="3:3" x14ac:dyDescent="0.25">
      <c r="C476" s="500"/>
    </row>
    <row r="477" spans="3:3" x14ac:dyDescent="0.25">
      <c r="C477" s="500"/>
    </row>
    <row r="478" spans="3:3" x14ac:dyDescent="0.25">
      <c r="C478" s="500"/>
    </row>
    <row r="479" spans="3:3" x14ac:dyDescent="0.25">
      <c r="C479" s="500"/>
    </row>
    <row r="480" spans="3:3" x14ac:dyDescent="0.25">
      <c r="C480" s="500"/>
    </row>
    <row r="481" spans="3:3" x14ac:dyDescent="0.25">
      <c r="C481" s="500"/>
    </row>
    <row r="482" spans="3:3" x14ac:dyDescent="0.25">
      <c r="C482" s="500"/>
    </row>
    <row r="483" spans="3:3" x14ac:dyDescent="0.25">
      <c r="C483" s="500"/>
    </row>
    <row r="484" spans="3:3" x14ac:dyDescent="0.25">
      <c r="C484" s="500"/>
    </row>
    <row r="485" spans="3:3" x14ac:dyDescent="0.25">
      <c r="C485" s="500"/>
    </row>
    <row r="486" spans="3:3" x14ac:dyDescent="0.25">
      <c r="C486" s="500"/>
    </row>
    <row r="487" spans="3:3" x14ac:dyDescent="0.25">
      <c r="C487" s="500"/>
    </row>
    <row r="488" spans="3:3" x14ac:dyDescent="0.25">
      <c r="C488" s="500"/>
    </row>
    <row r="489" spans="3:3" x14ac:dyDescent="0.25">
      <c r="C489" s="500"/>
    </row>
    <row r="490" spans="3:3" x14ac:dyDescent="0.25">
      <c r="C490" s="500"/>
    </row>
    <row r="491" spans="3:3" x14ac:dyDescent="0.25">
      <c r="C491" s="500"/>
    </row>
    <row r="492" spans="3:3" x14ac:dyDescent="0.25">
      <c r="C492" s="500"/>
    </row>
    <row r="493" spans="3:3" x14ac:dyDescent="0.25">
      <c r="C493" s="500"/>
    </row>
    <row r="494" spans="3:3" x14ac:dyDescent="0.25">
      <c r="C494" s="500"/>
    </row>
    <row r="495" spans="3:3" x14ac:dyDescent="0.25">
      <c r="C495" s="500"/>
    </row>
    <row r="496" spans="3:3" x14ac:dyDescent="0.25">
      <c r="C496" s="500"/>
    </row>
    <row r="497" spans="3:3" x14ac:dyDescent="0.25">
      <c r="C497" s="500"/>
    </row>
    <row r="498" spans="3:3" x14ac:dyDescent="0.25">
      <c r="C498" s="500"/>
    </row>
    <row r="499" spans="3:3" x14ac:dyDescent="0.25">
      <c r="C499" s="500"/>
    </row>
    <row r="500" spans="3:3" x14ac:dyDescent="0.25">
      <c r="C500" s="500"/>
    </row>
    <row r="501" spans="3:3" x14ac:dyDescent="0.25">
      <c r="C501" s="500"/>
    </row>
    <row r="502" spans="3:3" x14ac:dyDescent="0.25">
      <c r="C502" s="500"/>
    </row>
    <row r="503" spans="3:3" x14ac:dyDescent="0.25">
      <c r="C503" s="500"/>
    </row>
    <row r="504" spans="3:3" x14ac:dyDescent="0.25">
      <c r="C504" s="500"/>
    </row>
    <row r="505" spans="3:3" x14ac:dyDescent="0.25">
      <c r="C505" s="500"/>
    </row>
    <row r="506" spans="3:3" x14ac:dyDescent="0.25">
      <c r="C506" s="500"/>
    </row>
    <row r="507" spans="3:3" x14ac:dyDescent="0.25">
      <c r="C507" s="500"/>
    </row>
    <row r="508" spans="3:3" x14ac:dyDescent="0.25">
      <c r="C508" s="500"/>
    </row>
    <row r="509" spans="3:3" x14ac:dyDescent="0.25">
      <c r="C509" s="500"/>
    </row>
    <row r="510" spans="3:3" x14ac:dyDescent="0.25">
      <c r="C510" s="500"/>
    </row>
    <row r="511" spans="3:3" x14ac:dyDescent="0.25">
      <c r="C511" s="500"/>
    </row>
    <row r="512" spans="3:3" x14ac:dyDescent="0.25">
      <c r="C512" s="500"/>
    </row>
    <row r="513" spans="3:3" x14ac:dyDescent="0.25">
      <c r="C513" s="500"/>
    </row>
    <row r="514" spans="3:3" x14ac:dyDescent="0.25">
      <c r="C514" s="500"/>
    </row>
    <row r="515" spans="3:3" x14ac:dyDescent="0.25">
      <c r="C515" s="500"/>
    </row>
    <row r="516" spans="3:3" x14ac:dyDescent="0.25">
      <c r="C516" s="500"/>
    </row>
    <row r="517" spans="3:3" x14ac:dyDescent="0.25">
      <c r="C517" s="500"/>
    </row>
    <row r="518" spans="3:3" x14ac:dyDescent="0.25">
      <c r="C518" s="500"/>
    </row>
    <row r="519" spans="3:3" x14ac:dyDescent="0.25">
      <c r="C519" s="500"/>
    </row>
    <row r="520" spans="3:3" x14ac:dyDescent="0.25">
      <c r="C520" s="500"/>
    </row>
    <row r="521" spans="3:3" x14ac:dyDescent="0.25">
      <c r="C521" s="500"/>
    </row>
    <row r="522" spans="3:3" x14ac:dyDescent="0.25">
      <c r="C522" s="500"/>
    </row>
    <row r="523" spans="3:3" x14ac:dyDescent="0.25">
      <c r="C523" s="500"/>
    </row>
    <row r="524" spans="3:3" x14ac:dyDescent="0.25">
      <c r="C524" s="500"/>
    </row>
    <row r="525" spans="3:3" x14ac:dyDescent="0.25">
      <c r="C525" s="500"/>
    </row>
    <row r="526" spans="3:3" x14ac:dyDescent="0.25">
      <c r="C526" s="500"/>
    </row>
    <row r="527" spans="3:3" x14ac:dyDescent="0.25">
      <c r="C527" s="500"/>
    </row>
    <row r="528" spans="3:3" x14ac:dyDescent="0.25">
      <c r="C528" s="500"/>
    </row>
    <row r="529" spans="3:3" x14ac:dyDescent="0.25">
      <c r="C529" s="500"/>
    </row>
    <row r="530" spans="3:3" x14ac:dyDescent="0.25">
      <c r="C530" s="500"/>
    </row>
    <row r="531" spans="3:3" x14ac:dyDescent="0.25">
      <c r="C531" s="500"/>
    </row>
    <row r="532" spans="3:3" x14ac:dyDescent="0.25">
      <c r="C532" s="500"/>
    </row>
    <row r="533" spans="3:3" x14ac:dyDescent="0.25">
      <c r="C533" s="500"/>
    </row>
    <row r="534" spans="3:3" x14ac:dyDescent="0.25">
      <c r="C534" s="500"/>
    </row>
    <row r="535" spans="3:3" x14ac:dyDescent="0.25">
      <c r="C535" s="500"/>
    </row>
    <row r="536" spans="3:3" x14ac:dyDescent="0.25">
      <c r="C536" s="500"/>
    </row>
    <row r="537" spans="3:3" x14ac:dyDescent="0.25">
      <c r="C537" s="500"/>
    </row>
    <row r="538" spans="3:3" x14ac:dyDescent="0.25">
      <c r="C538" s="500"/>
    </row>
    <row r="539" spans="3:3" x14ac:dyDescent="0.25">
      <c r="C539" s="500"/>
    </row>
    <row r="540" spans="3:3" x14ac:dyDescent="0.25">
      <c r="C540" s="500"/>
    </row>
    <row r="541" spans="3:3" x14ac:dyDescent="0.25">
      <c r="C541" s="500"/>
    </row>
    <row r="542" spans="3:3" x14ac:dyDescent="0.25">
      <c r="C542" s="500"/>
    </row>
    <row r="543" spans="3:3" x14ac:dyDescent="0.25">
      <c r="C543" s="500"/>
    </row>
    <row r="544" spans="3:3" x14ac:dyDescent="0.25">
      <c r="C544" s="500"/>
    </row>
    <row r="545" spans="3:3" x14ac:dyDescent="0.25">
      <c r="C545" s="500"/>
    </row>
    <row r="546" spans="3:3" x14ac:dyDescent="0.25">
      <c r="C546" s="500"/>
    </row>
    <row r="547" spans="3:3" x14ac:dyDescent="0.25">
      <c r="C547" s="500"/>
    </row>
    <row r="548" spans="3:3" x14ac:dyDescent="0.25">
      <c r="C548" s="500"/>
    </row>
    <row r="549" spans="3:3" x14ac:dyDescent="0.25">
      <c r="C549" s="500"/>
    </row>
    <row r="550" spans="3:3" x14ac:dyDescent="0.25">
      <c r="C550" s="500"/>
    </row>
    <row r="551" spans="3:3" x14ac:dyDescent="0.25">
      <c r="C551" s="500"/>
    </row>
    <row r="552" spans="3:3" x14ac:dyDescent="0.25">
      <c r="C552" s="500"/>
    </row>
    <row r="553" spans="3:3" x14ac:dyDescent="0.25">
      <c r="C553" s="500"/>
    </row>
    <row r="554" spans="3:3" x14ac:dyDescent="0.25">
      <c r="C554" s="500"/>
    </row>
    <row r="555" spans="3:3" x14ac:dyDescent="0.25">
      <c r="C555" s="500"/>
    </row>
    <row r="556" spans="3:3" x14ac:dyDescent="0.25">
      <c r="C556" s="500"/>
    </row>
    <row r="557" spans="3:3" x14ac:dyDescent="0.25">
      <c r="C557" s="500"/>
    </row>
    <row r="558" spans="3:3" x14ac:dyDescent="0.25">
      <c r="C558" s="500"/>
    </row>
    <row r="559" spans="3:3" x14ac:dyDescent="0.25">
      <c r="C559" s="500"/>
    </row>
    <row r="560" spans="3:3" x14ac:dyDescent="0.25">
      <c r="C560" s="500"/>
    </row>
    <row r="561" spans="3:3" x14ac:dyDescent="0.25">
      <c r="C561" s="500"/>
    </row>
    <row r="562" spans="3:3" x14ac:dyDescent="0.25">
      <c r="C562" s="500"/>
    </row>
    <row r="563" spans="3:3" x14ac:dyDescent="0.25">
      <c r="C563" s="500"/>
    </row>
    <row r="564" spans="3:3" x14ac:dyDescent="0.25">
      <c r="C564" s="500"/>
    </row>
    <row r="565" spans="3:3" x14ac:dyDescent="0.25">
      <c r="C565" s="500"/>
    </row>
    <row r="566" spans="3:3" x14ac:dyDescent="0.25">
      <c r="C566" s="500"/>
    </row>
    <row r="567" spans="3:3" x14ac:dyDescent="0.25">
      <c r="C567" s="500"/>
    </row>
    <row r="568" spans="3:3" x14ac:dyDescent="0.25">
      <c r="C568" s="500"/>
    </row>
    <row r="569" spans="3:3" x14ac:dyDescent="0.25">
      <c r="C569" s="500"/>
    </row>
    <row r="570" spans="3:3" x14ac:dyDescent="0.25">
      <c r="C570" s="500"/>
    </row>
    <row r="571" spans="3:3" x14ac:dyDescent="0.25">
      <c r="C571" s="500"/>
    </row>
    <row r="572" spans="3:3" x14ac:dyDescent="0.25">
      <c r="C572" s="500"/>
    </row>
    <row r="573" spans="3:3" x14ac:dyDescent="0.25">
      <c r="C573" s="500"/>
    </row>
    <row r="574" spans="3:3" x14ac:dyDescent="0.25">
      <c r="C574" s="500"/>
    </row>
    <row r="575" spans="3:3" x14ac:dyDescent="0.25">
      <c r="C575" s="500"/>
    </row>
    <row r="576" spans="3:3" x14ac:dyDescent="0.25">
      <c r="C576" s="500"/>
    </row>
    <row r="577" spans="3:3" x14ac:dyDescent="0.25">
      <c r="C577" s="500"/>
    </row>
    <row r="578" spans="3:3" x14ac:dyDescent="0.25">
      <c r="C578" s="500"/>
    </row>
    <row r="579" spans="3:3" x14ac:dyDescent="0.25">
      <c r="C579" s="500"/>
    </row>
    <row r="580" spans="3:3" x14ac:dyDescent="0.25">
      <c r="C580" s="500"/>
    </row>
    <row r="581" spans="3:3" x14ac:dyDescent="0.25">
      <c r="C581" s="500"/>
    </row>
    <row r="582" spans="3:3" x14ac:dyDescent="0.25">
      <c r="C582" s="500"/>
    </row>
    <row r="583" spans="3:3" x14ac:dyDescent="0.25">
      <c r="C583" s="500"/>
    </row>
    <row r="584" spans="3:3" x14ac:dyDescent="0.25">
      <c r="C584" s="500"/>
    </row>
    <row r="585" spans="3:3" x14ac:dyDescent="0.25">
      <c r="C585" s="500"/>
    </row>
    <row r="586" spans="3:3" x14ac:dyDescent="0.25">
      <c r="C586" s="500"/>
    </row>
    <row r="587" spans="3:3" x14ac:dyDescent="0.25">
      <c r="C587" s="500"/>
    </row>
    <row r="588" spans="3:3" x14ac:dyDescent="0.25">
      <c r="C588" s="500"/>
    </row>
    <row r="589" spans="3:3" x14ac:dyDescent="0.25">
      <c r="C589" s="500"/>
    </row>
    <row r="590" spans="3:3" x14ac:dyDescent="0.25">
      <c r="C590" s="500"/>
    </row>
    <row r="591" spans="3:3" x14ac:dyDescent="0.25">
      <c r="C591" s="500"/>
    </row>
    <row r="592" spans="3:3" x14ac:dyDescent="0.25">
      <c r="C592" s="500"/>
    </row>
    <row r="593" spans="3:3" x14ac:dyDescent="0.25">
      <c r="C593" s="500"/>
    </row>
    <row r="594" spans="3:3" x14ac:dyDescent="0.25">
      <c r="C594" s="500"/>
    </row>
    <row r="595" spans="3:3" x14ac:dyDescent="0.25">
      <c r="C595" s="500"/>
    </row>
    <row r="596" spans="3:3" x14ac:dyDescent="0.25">
      <c r="C596" s="500"/>
    </row>
    <row r="597" spans="3:3" x14ac:dyDescent="0.25">
      <c r="C597" s="500"/>
    </row>
    <row r="598" spans="3:3" x14ac:dyDescent="0.25">
      <c r="C598" s="500"/>
    </row>
    <row r="599" spans="3:3" x14ac:dyDescent="0.25">
      <c r="C599" s="500"/>
    </row>
    <row r="600" spans="3:3" x14ac:dyDescent="0.25">
      <c r="C600" s="500"/>
    </row>
    <row r="601" spans="3:3" x14ac:dyDescent="0.25">
      <c r="C601" s="500"/>
    </row>
    <row r="602" spans="3:3" x14ac:dyDescent="0.25">
      <c r="C602" s="500"/>
    </row>
    <row r="603" spans="3:3" x14ac:dyDescent="0.25">
      <c r="C603" s="500"/>
    </row>
    <row r="604" spans="3:3" x14ac:dyDescent="0.25">
      <c r="C604" s="500"/>
    </row>
    <row r="605" spans="3:3" x14ac:dyDescent="0.25">
      <c r="C605" s="500"/>
    </row>
    <row r="606" spans="3:3" x14ac:dyDescent="0.25">
      <c r="C606" s="500"/>
    </row>
    <row r="607" spans="3:3" x14ac:dyDescent="0.25">
      <c r="C607" s="500"/>
    </row>
    <row r="608" spans="3:3" x14ac:dyDescent="0.25">
      <c r="C608" s="500"/>
    </row>
    <row r="609" spans="3:3" x14ac:dyDescent="0.25">
      <c r="C609" s="500"/>
    </row>
    <row r="610" spans="3:3" x14ac:dyDescent="0.25">
      <c r="C610" s="500"/>
    </row>
    <row r="611" spans="3:3" x14ac:dyDescent="0.25">
      <c r="C611" s="500"/>
    </row>
    <row r="612" spans="3:3" x14ac:dyDescent="0.25">
      <c r="C612" s="500"/>
    </row>
    <row r="613" spans="3:3" x14ac:dyDescent="0.25">
      <c r="C613" s="500"/>
    </row>
    <row r="614" spans="3:3" x14ac:dyDescent="0.25">
      <c r="C614" s="500"/>
    </row>
    <row r="615" spans="3:3" x14ac:dyDescent="0.25">
      <c r="C615" s="500"/>
    </row>
    <row r="616" spans="3:3" x14ac:dyDescent="0.25">
      <c r="C616" s="500"/>
    </row>
    <row r="617" spans="3:3" x14ac:dyDescent="0.25">
      <c r="C617" s="500"/>
    </row>
    <row r="618" spans="3:3" x14ac:dyDescent="0.25">
      <c r="C618" s="500"/>
    </row>
    <row r="619" spans="3:3" x14ac:dyDescent="0.25">
      <c r="C619" s="500"/>
    </row>
    <row r="620" spans="3:3" x14ac:dyDescent="0.25">
      <c r="C620" s="500"/>
    </row>
    <row r="621" spans="3:3" x14ac:dyDescent="0.25">
      <c r="C621" s="500"/>
    </row>
    <row r="622" spans="3:3" x14ac:dyDescent="0.25">
      <c r="C622" s="500"/>
    </row>
    <row r="623" spans="3:3" x14ac:dyDescent="0.25">
      <c r="C623" s="500"/>
    </row>
    <row r="624" spans="3:3" x14ac:dyDescent="0.25">
      <c r="C624" s="500"/>
    </row>
    <row r="625" spans="3:3" x14ac:dyDescent="0.25">
      <c r="C625" s="500"/>
    </row>
    <row r="626" spans="3:3" x14ac:dyDescent="0.25">
      <c r="C626" s="500"/>
    </row>
    <row r="627" spans="3:3" x14ac:dyDescent="0.25">
      <c r="C627" s="500"/>
    </row>
    <row r="628" spans="3:3" x14ac:dyDescent="0.25">
      <c r="C628" s="500"/>
    </row>
    <row r="629" spans="3:3" x14ac:dyDescent="0.25">
      <c r="C629" s="500"/>
    </row>
    <row r="630" spans="3:3" x14ac:dyDescent="0.25">
      <c r="C630" s="500"/>
    </row>
    <row r="631" spans="3:3" x14ac:dyDescent="0.25">
      <c r="C631" s="500"/>
    </row>
    <row r="632" spans="3:3" x14ac:dyDescent="0.25">
      <c r="C632" s="500"/>
    </row>
    <row r="633" spans="3:3" x14ac:dyDescent="0.25">
      <c r="C633" s="500"/>
    </row>
    <row r="634" spans="3:3" x14ac:dyDescent="0.25">
      <c r="C634" s="500"/>
    </row>
    <row r="635" spans="3:3" x14ac:dyDescent="0.25">
      <c r="C635" s="500"/>
    </row>
    <row r="636" spans="3:3" x14ac:dyDescent="0.25">
      <c r="C636" s="500"/>
    </row>
    <row r="637" spans="3:3" x14ac:dyDescent="0.25">
      <c r="C637" s="500"/>
    </row>
    <row r="638" spans="3:3" x14ac:dyDescent="0.25">
      <c r="C638" s="500"/>
    </row>
    <row r="639" spans="3:3" x14ac:dyDescent="0.25">
      <c r="C639" s="500"/>
    </row>
    <row r="640" spans="3:3" x14ac:dyDescent="0.25">
      <c r="C640" s="500"/>
    </row>
    <row r="641" spans="3:3" x14ac:dyDescent="0.25">
      <c r="C641" s="500"/>
    </row>
    <row r="642" spans="3:3" x14ac:dyDescent="0.25">
      <c r="C642" s="500"/>
    </row>
    <row r="643" spans="3:3" x14ac:dyDescent="0.25">
      <c r="C643" s="500"/>
    </row>
    <row r="644" spans="3:3" x14ac:dyDescent="0.25">
      <c r="C644" s="500"/>
    </row>
    <row r="645" spans="3:3" x14ac:dyDescent="0.25">
      <c r="C645" s="500"/>
    </row>
    <row r="646" spans="3:3" x14ac:dyDescent="0.25">
      <c r="C646" s="500"/>
    </row>
    <row r="647" spans="3:3" x14ac:dyDescent="0.25">
      <c r="C647" s="500"/>
    </row>
    <row r="648" spans="3:3" x14ac:dyDescent="0.25">
      <c r="C648" s="500"/>
    </row>
    <row r="649" spans="3:3" x14ac:dyDescent="0.25">
      <c r="C649" s="500"/>
    </row>
    <row r="650" spans="3:3" x14ac:dyDescent="0.25">
      <c r="C650" s="500"/>
    </row>
    <row r="651" spans="3:3" x14ac:dyDescent="0.25">
      <c r="C651" s="500"/>
    </row>
    <row r="652" spans="3:3" x14ac:dyDescent="0.25">
      <c r="C652" s="500"/>
    </row>
    <row r="653" spans="3:3" x14ac:dyDescent="0.25">
      <c r="C653" s="500"/>
    </row>
    <row r="654" spans="3:3" x14ac:dyDescent="0.25">
      <c r="C654" s="500"/>
    </row>
    <row r="655" spans="3:3" x14ac:dyDescent="0.25">
      <c r="C655" s="500"/>
    </row>
    <row r="656" spans="3:3" x14ac:dyDescent="0.25">
      <c r="C656" s="500"/>
    </row>
    <row r="657" spans="3:3" x14ac:dyDescent="0.25">
      <c r="C657" s="500"/>
    </row>
    <row r="658" spans="3:3" x14ac:dyDescent="0.25">
      <c r="C658" s="500"/>
    </row>
    <row r="659" spans="3:3" x14ac:dyDescent="0.25">
      <c r="C659" s="500"/>
    </row>
    <row r="660" spans="3:3" x14ac:dyDescent="0.25">
      <c r="C660" s="500"/>
    </row>
    <row r="661" spans="3:3" x14ac:dyDescent="0.25">
      <c r="C661" s="500"/>
    </row>
    <row r="662" spans="3:3" x14ac:dyDescent="0.25">
      <c r="C662" s="500"/>
    </row>
    <row r="663" spans="3:3" x14ac:dyDescent="0.25">
      <c r="C663" s="500"/>
    </row>
    <row r="664" spans="3:3" x14ac:dyDescent="0.25">
      <c r="C664" s="500"/>
    </row>
    <row r="665" spans="3:3" x14ac:dyDescent="0.25">
      <c r="C665" s="500"/>
    </row>
    <row r="666" spans="3:3" x14ac:dyDescent="0.25">
      <c r="C666" s="500"/>
    </row>
    <row r="667" spans="3:3" x14ac:dyDescent="0.25">
      <c r="C667" s="500"/>
    </row>
    <row r="668" spans="3:3" x14ac:dyDescent="0.25">
      <c r="C668" s="500"/>
    </row>
    <row r="669" spans="3:3" x14ac:dyDescent="0.25">
      <c r="C669" s="500"/>
    </row>
    <row r="670" spans="3:3" x14ac:dyDescent="0.25">
      <c r="C670" s="500"/>
    </row>
    <row r="671" spans="3:3" x14ac:dyDescent="0.25">
      <c r="C671" s="500"/>
    </row>
    <row r="672" spans="3:3" x14ac:dyDescent="0.25">
      <c r="C672" s="500"/>
    </row>
    <row r="673" spans="3:3" x14ac:dyDescent="0.25">
      <c r="C673" s="500"/>
    </row>
    <row r="674" spans="3:3" x14ac:dyDescent="0.25">
      <c r="C674" s="500"/>
    </row>
    <row r="675" spans="3:3" x14ac:dyDescent="0.25">
      <c r="C675" s="500"/>
    </row>
    <row r="676" spans="3:3" x14ac:dyDescent="0.25">
      <c r="C676" s="500"/>
    </row>
    <row r="677" spans="3:3" x14ac:dyDescent="0.25">
      <c r="C677" s="500"/>
    </row>
    <row r="678" spans="3:3" x14ac:dyDescent="0.25">
      <c r="C678" s="500"/>
    </row>
    <row r="679" spans="3:3" x14ac:dyDescent="0.25">
      <c r="C679" s="500"/>
    </row>
    <row r="680" spans="3:3" x14ac:dyDescent="0.25">
      <c r="C680" s="500"/>
    </row>
    <row r="681" spans="3:3" x14ac:dyDescent="0.25">
      <c r="C681" s="500"/>
    </row>
    <row r="682" spans="3:3" x14ac:dyDescent="0.25">
      <c r="C682" s="500"/>
    </row>
    <row r="683" spans="3:3" x14ac:dyDescent="0.25">
      <c r="C683" s="500"/>
    </row>
    <row r="684" spans="3:3" x14ac:dyDescent="0.25">
      <c r="C684" s="500"/>
    </row>
    <row r="685" spans="3:3" x14ac:dyDescent="0.25">
      <c r="C685" s="500"/>
    </row>
    <row r="686" spans="3:3" x14ac:dyDescent="0.25">
      <c r="C686" s="500"/>
    </row>
    <row r="687" spans="3:3" x14ac:dyDescent="0.25">
      <c r="C687" s="500"/>
    </row>
    <row r="688" spans="3:3" x14ac:dyDescent="0.25">
      <c r="C688" s="500"/>
    </row>
    <row r="689" spans="3:3" x14ac:dyDescent="0.25">
      <c r="C689" s="500"/>
    </row>
    <row r="690" spans="3:3" x14ac:dyDescent="0.25">
      <c r="C690" s="500"/>
    </row>
    <row r="691" spans="3:3" x14ac:dyDescent="0.25">
      <c r="C691" s="500"/>
    </row>
    <row r="692" spans="3:3" x14ac:dyDescent="0.25">
      <c r="C692" s="500"/>
    </row>
    <row r="693" spans="3:3" x14ac:dyDescent="0.25">
      <c r="C693" s="500"/>
    </row>
    <row r="694" spans="3:3" x14ac:dyDescent="0.25">
      <c r="C694" s="500"/>
    </row>
    <row r="695" spans="3:3" x14ac:dyDescent="0.25">
      <c r="C695" s="500"/>
    </row>
    <row r="696" spans="3:3" x14ac:dyDescent="0.25">
      <c r="C696" s="500"/>
    </row>
    <row r="697" spans="3:3" x14ac:dyDescent="0.25">
      <c r="C697" s="500"/>
    </row>
    <row r="698" spans="3:3" x14ac:dyDescent="0.25">
      <c r="C698" s="500"/>
    </row>
    <row r="699" spans="3:3" x14ac:dyDescent="0.25">
      <c r="C699" s="500"/>
    </row>
    <row r="700" spans="3:3" x14ac:dyDescent="0.25">
      <c r="C700" s="500"/>
    </row>
    <row r="701" spans="3:3" x14ac:dyDescent="0.25">
      <c r="C701" s="500"/>
    </row>
    <row r="702" spans="3:3" x14ac:dyDescent="0.25">
      <c r="C702" s="500"/>
    </row>
    <row r="703" spans="3:3" x14ac:dyDescent="0.25">
      <c r="C703" s="500"/>
    </row>
    <row r="704" spans="3:3" x14ac:dyDescent="0.25">
      <c r="C704" s="500"/>
    </row>
    <row r="705" spans="3:3" x14ac:dyDescent="0.25">
      <c r="C705" s="500"/>
    </row>
    <row r="706" spans="3:3" x14ac:dyDescent="0.25">
      <c r="C706" s="500"/>
    </row>
    <row r="707" spans="3:3" x14ac:dyDescent="0.25">
      <c r="C707" s="500"/>
    </row>
    <row r="708" spans="3:3" x14ac:dyDescent="0.25">
      <c r="C708" s="500"/>
    </row>
    <row r="709" spans="3:3" x14ac:dyDescent="0.25">
      <c r="C709" s="500"/>
    </row>
    <row r="710" spans="3:3" x14ac:dyDescent="0.25">
      <c r="C710" s="500"/>
    </row>
    <row r="711" spans="3:3" x14ac:dyDescent="0.25">
      <c r="C711" s="500"/>
    </row>
    <row r="712" spans="3:3" x14ac:dyDescent="0.25">
      <c r="C712" s="500"/>
    </row>
    <row r="713" spans="3:3" x14ac:dyDescent="0.25">
      <c r="C713" s="500"/>
    </row>
    <row r="714" spans="3:3" x14ac:dyDescent="0.25">
      <c r="C714" s="500"/>
    </row>
    <row r="715" spans="3:3" x14ac:dyDescent="0.25">
      <c r="C715" s="500"/>
    </row>
    <row r="716" spans="3:3" x14ac:dyDescent="0.25">
      <c r="C716" s="500"/>
    </row>
    <row r="717" spans="3:3" x14ac:dyDescent="0.25">
      <c r="C717" s="500"/>
    </row>
    <row r="718" spans="3:3" x14ac:dyDescent="0.25">
      <c r="C718" s="500"/>
    </row>
    <row r="719" spans="3:3" x14ac:dyDescent="0.25">
      <c r="C719" s="500"/>
    </row>
    <row r="720" spans="3:3" x14ac:dyDescent="0.25">
      <c r="C720" s="500"/>
    </row>
    <row r="721" spans="3:3" x14ac:dyDescent="0.25">
      <c r="C721" s="500"/>
    </row>
    <row r="722" spans="3:3" x14ac:dyDescent="0.25">
      <c r="C722" s="500"/>
    </row>
    <row r="723" spans="3:3" x14ac:dyDescent="0.25">
      <c r="C723" s="500"/>
    </row>
    <row r="724" spans="3:3" x14ac:dyDescent="0.25">
      <c r="C724" s="500"/>
    </row>
    <row r="725" spans="3:3" x14ac:dyDescent="0.25">
      <c r="C725" s="500"/>
    </row>
    <row r="726" spans="3:3" x14ac:dyDescent="0.25">
      <c r="C726" s="500"/>
    </row>
    <row r="727" spans="3:3" x14ac:dyDescent="0.25">
      <c r="C727" s="500"/>
    </row>
    <row r="728" spans="3:3" x14ac:dyDescent="0.25">
      <c r="C728" s="500"/>
    </row>
    <row r="729" spans="3:3" x14ac:dyDescent="0.25">
      <c r="C729" s="500"/>
    </row>
    <row r="730" spans="3:3" x14ac:dyDescent="0.25">
      <c r="C730" s="500"/>
    </row>
    <row r="731" spans="3:3" x14ac:dyDescent="0.25">
      <c r="C731" s="500"/>
    </row>
    <row r="732" spans="3:3" x14ac:dyDescent="0.25">
      <c r="C732" s="500"/>
    </row>
    <row r="733" spans="3:3" x14ac:dyDescent="0.25">
      <c r="C733" s="500"/>
    </row>
    <row r="734" spans="3:3" x14ac:dyDescent="0.25">
      <c r="C734" s="500"/>
    </row>
    <row r="735" spans="3:3" x14ac:dyDescent="0.25">
      <c r="C735" s="500"/>
    </row>
    <row r="736" spans="3:3" x14ac:dyDescent="0.25">
      <c r="C736" s="500"/>
    </row>
    <row r="737" spans="3:3" x14ac:dyDescent="0.25">
      <c r="C737" s="500"/>
    </row>
    <row r="738" spans="3:3" x14ac:dyDescent="0.25">
      <c r="C738" s="500"/>
    </row>
    <row r="739" spans="3:3" x14ac:dyDescent="0.25">
      <c r="C739" s="500"/>
    </row>
    <row r="740" spans="3:3" x14ac:dyDescent="0.25">
      <c r="C740" s="500"/>
    </row>
    <row r="741" spans="3:3" x14ac:dyDescent="0.25">
      <c r="C741" s="500"/>
    </row>
    <row r="742" spans="3:3" x14ac:dyDescent="0.25">
      <c r="C742" s="500"/>
    </row>
    <row r="743" spans="3:3" x14ac:dyDescent="0.25">
      <c r="C743" s="500"/>
    </row>
    <row r="744" spans="3:3" x14ac:dyDescent="0.25">
      <c r="C744" s="500"/>
    </row>
    <row r="745" spans="3:3" x14ac:dyDescent="0.25">
      <c r="C745" s="500"/>
    </row>
    <row r="746" spans="3:3" x14ac:dyDescent="0.25">
      <c r="C746" s="500"/>
    </row>
    <row r="747" spans="3:3" x14ac:dyDescent="0.25">
      <c r="C747" s="500"/>
    </row>
    <row r="748" spans="3:3" x14ac:dyDescent="0.25">
      <c r="C748" s="500"/>
    </row>
    <row r="749" spans="3:3" x14ac:dyDescent="0.25">
      <c r="C749" s="500"/>
    </row>
    <row r="750" spans="3:3" x14ac:dyDescent="0.25">
      <c r="C750" s="500"/>
    </row>
    <row r="751" spans="3:3" x14ac:dyDescent="0.25">
      <c r="C751" s="500"/>
    </row>
    <row r="752" spans="3:3" x14ac:dyDescent="0.25">
      <c r="C752" s="500"/>
    </row>
    <row r="753" spans="3:3" x14ac:dyDescent="0.25">
      <c r="C753" s="500"/>
    </row>
    <row r="754" spans="3:3" x14ac:dyDescent="0.25">
      <c r="C754" s="500"/>
    </row>
    <row r="755" spans="3:3" x14ac:dyDescent="0.25">
      <c r="C755" s="500"/>
    </row>
    <row r="756" spans="3:3" x14ac:dyDescent="0.25">
      <c r="C756" s="500"/>
    </row>
    <row r="757" spans="3:3" x14ac:dyDescent="0.25">
      <c r="C757" s="500"/>
    </row>
    <row r="758" spans="3:3" x14ac:dyDescent="0.25">
      <c r="C758" s="500"/>
    </row>
    <row r="759" spans="3:3" x14ac:dyDescent="0.25">
      <c r="C759" s="500"/>
    </row>
    <row r="760" spans="3:3" x14ac:dyDescent="0.25">
      <c r="C760" s="500"/>
    </row>
    <row r="761" spans="3:3" x14ac:dyDescent="0.25">
      <c r="C761" s="500"/>
    </row>
    <row r="762" spans="3:3" x14ac:dyDescent="0.25">
      <c r="C762" s="500"/>
    </row>
    <row r="763" spans="3:3" x14ac:dyDescent="0.25">
      <c r="C763" s="500"/>
    </row>
    <row r="764" spans="3:3" x14ac:dyDescent="0.25">
      <c r="C764" s="500"/>
    </row>
    <row r="765" spans="3:3" x14ac:dyDescent="0.25">
      <c r="C765" s="500"/>
    </row>
    <row r="766" spans="3:3" x14ac:dyDescent="0.25">
      <c r="C766" s="500"/>
    </row>
    <row r="767" spans="3:3" x14ac:dyDescent="0.25">
      <c r="C767" s="500"/>
    </row>
    <row r="768" spans="3:3" x14ac:dyDescent="0.25">
      <c r="C768" s="500"/>
    </row>
    <row r="769" spans="3:3" x14ac:dyDescent="0.25">
      <c r="C769" s="500"/>
    </row>
    <row r="770" spans="3:3" x14ac:dyDescent="0.25">
      <c r="C770" s="500"/>
    </row>
    <row r="771" spans="3:3" x14ac:dyDescent="0.25">
      <c r="C771" s="500"/>
    </row>
    <row r="772" spans="3:3" x14ac:dyDescent="0.25">
      <c r="C772" s="500"/>
    </row>
    <row r="773" spans="3:3" x14ac:dyDescent="0.25">
      <c r="C773" s="500"/>
    </row>
    <row r="774" spans="3:3" x14ac:dyDescent="0.25">
      <c r="C774" s="500"/>
    </row>
    <row r="775" spans="3:3" x14ac:dyDescent="0.25">
      <c r="C775" s="500"/>
    </row>
    <row r="776" spans="3:3" x14ac:dyDescent="0.25">
      <c r="C776" s="500"/>
    </row>
    <row r="777" spans="3:3" x14ac:dyDescent="0.25">
      <c r="C777" s="500"/>
    </row>
    <row r="778" spans="3:3" x14ac:dyDescent="0.25">
      <c r="C778" s="500"/>
    </row>
    <row r="779" spans="3:3" x14ac:dyDescent="0.25">
      <c r="C779" s="500"/>
    </row>
    <row r="780" spans="3:3" x14ac:dyDescent="0.25">
      <c r="C780" s="500"/>
    </row>
    <row r="781" spans="3:3" x14ac:dyDescent="0.25">
      <c r="C781" s="500"/>
    </row>
    <row r="782" spans="3:3" x14ac:dyDescent="0.25">
      <c r="C782" s="500"/>
    </row>
    <row r="783" spans="3:3" x14ac:dyDescent="0.25">
      <c r="C783" s="500"/>
    </row>
    <row r="784" spans="3:3" x14ac:dyDescent="0.25">
      <c r="C784" s="500"/>
    </row>
    <row r="785" spans="3:3" x14ac:dyDescent="0.25">
      <c r="C785" s="500"/>
    </row>
    <row r="786" spans="3:3" x14ac:dyDescent="0.25">
      <c r="C786" s="500"/>
    </row>
    <row r="787" spans="3:3" x14ac:dyDescent="0.25">
      <c r="C787" s="500"/>
    </row>
    <row r="788" spans="3:3" x14ac:dyDescent="0.25">
      <c r="C788" s="500"/>
    </row>
    <row r="789" spans="3:3" x14ac:dyDescent="0.25">
      <c r="C789" s="500"/>
    </row>
    <row r="790" spans="3:3" x14ac:dyDescent="0.25">
      <c r="C790" s="500"/>
    </row>
    <row r="791" spans="3:3" x14ac:dyDescent="0.25">
      <c r="C791" s="500"/>
    </row>
    <row r="792" spans="3:3" x14ac:dyDescent="0.25">
      <c r="C792" s="500"/>
    </row>
    <row r="793" spans="3:3" x14ac:dyDescent="0.25">
      <c r="C793" s="500"/>
    </row>
    <row r="794" spans="3:3" x14ac:dyDescent="0.25">
      <c r="C794" s="500"/>
    </row>
    <row r="795" spans="3:3" x14ac:dyDescent="0.25">
      <c r="C795" s="500"/>
    </row>
    <row r="796" spans="3:3" x14ac:dyDescent="0.25">
      <c r="C796" s="500"/>
    </row>
    <row r="797" spans="3:3" x14ac:dyDescent="0.25">
      <c r="C797" s="500"/>
    </row>
    <row r="798" spans="3:3" x14ac:dyDescent="0.25">
      <c r="C798" s="500"/>
    </row>
    <row r="799" spans="3:3" x14ac:dyDescent="0.25">
      <c r="C799" s="500"/>
    </row>
    <row r="800" spans="3:3" x14ac:dyDescent="0.25">
      <c r="C800" s="500"/>
    </row>
    <row r="801" spans="3:3" x14ac:dyDescent="0.25">
      <c r="C801" s="500"/>
    </row>
    <row r="802" spans="3:3" x14ac:dyDescent="0.25">
      <c r="C802" s="500"/>
    </row>
    <row r="803" spans="3:3" x14ac:dyDescent="0.25">
      <c r="C803" s="500"/>
    </row>
    <row r="804" spans="3:3" x14ac:dyDescent="0.25">
      <c r="C804" s="500"/>
    </row>
    <row r="805" spans="3:3" x14ac:dyDescent="0.25">
      <c r="C805" s="500"/>
    </row>
    <row r="806" spans="3:3" x14ac:dyDescent="0.25">
      <c r="C806" s="500"/>
    </row>
    <row r="807" spans="3:3" x14ac:dyDescent="0.25">
      <c r="C807" s="500"/>
    </row>
    <row r="808" spans="3:3" x14ac:dyDescent="0.25">
      <c r="C808" s="500"/>
    </row>
    <row r="809" spans="3:3" x14ac:dyDescent="0.25">
      <c r="C809" s="500"/>
    </row>
    <row r="810" spans="3:3" x14ac:dyDescent="0.25">
      <c r="C810" s="500"/>
    </row>
    <row r="811" spans="3:3" x14ac:dyDescent="0.25">
      <c r="C811" s="500"/>
    </row>
    <row r="812" spans="3:3" x14ac:dyDescent="0.25">
      <c r="C812" s="500"/>
    </row>
    <row r="813" spans="3:3" x14ac:dyDescent="0.25">
      <c r="C813" s="500"/>
    </row>
    <row r="814" spans="3:3" x14ac:dyDescent="0.25">
      <c r="C814" s="500"/>
    </row>
    <row r="815" spans="3:3" x14ac:dyDescent="0.25">
      <c r="C815" s="500"/>
    </row>
    <row r="816" spans="3:3" x14ac:dyDescent="0.25">
      <c r="C816" s="500"/>
    </row>
    <row r="817" spans="3:3" x14ac:dyDescent="0.25">
      <c r="C817" s="500"/>
    </row>
    <row r="818" spans="3:3" x14ac:dyDescent="0.25">
      <c r="C818" s="500"/>
    </row>
    <row r="819" spans="3:3" x14ac:dyDescent="0.25">
      <c r="C819" s="500"/>
    </row>
    <row r="820" spans="3:3" x14ac:dyDescent="0.25">
      <c r="C820" s="500"/>
    </row>
    <row r="821" spans="3:3" x14ac:dyDescent="0.25">
      <c r="C821" s="500"/>
    </row>
    <row r="822" spans="3:3" x14ac:dyDescent="0.25">
      <c r="C822" s="500"/>
    </row>
    <row r="823" spans="3:3" x14ac:dyDescent="0.25">
      <c r="C823" s="500"/>
    </row>
    <row r="824" spans="3:3" x14ac:dyDescent="0.25">
      <c r="C824" s="500"/>
    </row>
    <row r="825" spans="3:3" x14ac:dyDescent="0.25">
      <c r="C825" s="500"/>
    </row>
    <row r="826" spans="3:3" x14ac:dyDescent="0.25">
      <c r="C826" s="500"/>
    </row>
    <row r="827" spans="3:3" x14ac:dyDescent="0.25">
      <c r="C827" s="500"/>
    </row>
    <row r="828" spans="3:3" x14ac:dyDescent="0.25">
      <c r="C828" s="500"/>
    </row>
    <row r="829" spans="3:3" x14ac:dyDescent="0.25">
      <c r="C829" s="500"/>
    </row>
    <row r="830" spans="3:3" x14ac:dyDescent="0.25">
      <c r="C830" s="500"/>
    </row>
    <row r="831" spans="3:3" x14ac:dyDescent="0.25">
      <c r="C831" s="500"/>
    </row>
    <row r="832" spans="3:3" x14ac:dyDescent="0.25">
      <c r="C832" s="500"/>
    </row>
    <row r="833" spans="3:3" x14ac:dyDescent="0.25">
      <c r="C833" s="500"/>
    </row>
    <row r="834" spans="3:3" x14ac:dyDescent="0.25">
      <c r="C834" s="500"/>
    </row>
    <row r="835" spans="3:3" x14ac:dyDescent="0.25">
      <c r="C835" s="500"/>
    </row>
    <row r="836" spans="3:3" x14ac:dyDescent="0.25">
      <c r="C836" s="500"/>
    </row>
    <row r="837" spans="3:3" x14ac:dyDescent="0.25">
      <c r="C837" s="500"/>
    </row>
    <row r="838" spans="3:3" x14ac:dyDescent="0.25">
      <c r="C838" s="500"/>
    </row>
    <row r="839" spans="3:3" x14ac:dyDescent="0.25">
      <c r="C839" s="500"/>
    </row>
    <row r="840" spans="3:3" x14ac:dyDescent="0.25">
      <c r="C840" s="500"/>
    </row>
    <row r="841" spans="3:3" x14ac:dyDescent="0.25">
      <c r="C841" s="500"/>
    </row>
    <row r="842" spans="3:3" x14ac:dyDescent="0.25">
      <c r="C842" s="500"/>
    </row>
    <row r="843" spans="3:3" x14ac:dyDescent="0.25">
      <c r="C843" s="500"/>
    </row>
    <row r="844" spans="3:3" x14ac:dyDescent="0.25">
      <c r="C844" s="500"/>
    </row>
    <row r="845" spans="3:3" x14ac:dyDescent="0.25">
      <c r="C845" s="500"/>
    </row>
    <row r="846" spans="3:3" x14ac:dyDescent="0.25">
      <c r="C846" s="500"/>
    </row>
    <row r="847" spans="3:3" x14ac:dyDescent="0.25">
      <c r="C847" s="500"/>
    </row>
    <row r="848" spans="3:3" x14ac:dyDescent="0.25">
      <c r="C848" s="500"/>
    </row>
    <row r="849" spans="3:3" x14ac:dyDescent="0.25">
      <c r="C849" s="500"/>
    </row>
    <row r="850" spans="3:3" x14ac:dyDescent="0.25">
      <c r="C850" s="500"/>
    </row>
    <row r="851" spans="3:3" x14ac:dyDescent="0.25">
      <c r="C851" s="500"/>
    </row>
    <row r="852" spans="3:3" x14ac:dyDescent="0.25">
      <c r="C852" s="500"/>
    </row>
    <row r="853" spans="3:3" x14ac:dyDescent="0.25">
      <c r="C853" s="500"/>
    </row>
    <row r="854" spans="3:3" x14ac:dyDescent="0.25">
      <c r="C854" s="500"/>
    </row>
    <row r="855" spans="3:3" x14ac:dyDescent="0.25">
      <c r="C855" s="500"/>
    </row>
    <row r="856" spans="3:3" x14ac:dyDescent="0.25">
      <c r="C856" s="500"/>
    </row>
    <row r="857" spans="3:3" x14ac:dyDescent="0.25">
      <c r="C857" s="500"/>
    </row>
    <row r="858" spans="3:3" x14ac:dyDescent="0.25">
      <c r="C858" s="500"/>
    </row>
    <row r="859" spans="3:3" x14ac:dyDescent="0.25">
      <c r="C859" s="500"/>
    </row>
    <row r="860" spans="3:3" x14ac:dyDescent="0.25">
      <c r="C860" s="500"/>
    </row>
    <row r="861" spans="3:3" x14ac:dyDescent="0.25">
      <c r="C861" s="500"/>
    </row>
    <row r="862" spans="3:3" x14ac:dyDescent="0.25">
      <c r="C862" s="500"/>
    </row>
    <row r="863" spans="3:3" x14ac:dyDescent="0.25">
      <c r="C863" s="500"/>
    </row>
    <row r="864" spans="3:3" x14ac:dyDescent="0.25">
      <c r="C864" s="500"/>
    </row>
    <row r="865" spans="3:3" x14ac:dyDescent="0.25">
      <c r="C865" s="500"/>
    </row>
    <row r="866" spans="3:3" x14ac:dyDescent="0.25">
      <c r="C866" s="500"/>
    </row>
    <row r="867" spans="3:3" x14ac:dyDescent="0.25">
      <c r="C867" s="500"/>
    </row>
    <row r="868" spans="3:3" x14ac:dyDescent="0.25">
      <c r="C868" s="500"/>
    </row>
    <row r="869" spans="3:3" x14ac:dyDescent="0.25">
      <c r="C869" s="500"/>
    </row>
    <row r="870" spans="3:3" x14ac:dyDescent="0.25">
      <c r="C870" s="500"/>
    </row>
    <row r="871" spans="3:3" x14ac:dyDescent="0.25">
      <c r="C871" s="500"/>
    </row>
    <row r="872" spans="3:3" x14ac:dyDescent="0.25">
      <c r="C872" s="500"/>
    </row>
    <row r="873" spans="3:3" x14ac:dyDescent="0.25">
      <c r="C873" s="500"/>
    </row>
    <row r="874" spans="3:3" x14ac:dyDescent="0.25">
      <c r="C874" s="500"/>
    </row>
    <row r="875" spans="3:3" x14ac:dyDescent="0.25">
      <c r="C875" s="500"/>
    </row>
    <row r="876" spans="3:3" x14ac:dyDescent="0.25">
      <c r="C876" s="500"/>
    </row>
    <row r="877" spans="3:3" x14ac:dyDescent="0.25">
      <c r="C877" s="500"/>
    </row>
    <row r="878" spans="3:3" x14ac:dyDescent="0.25">
      <c r="C878" s="500"/>
    </row>
    <row r="879" spans="3:3" x14ac:dyDescent="0.25">
      <c r="C879" s="500"/>
    </row>
    <row r="880" spans="3:3" x14ac:dyDescent="0.25">
      <c r="C880" s="500"/>
    </row>
    <row r="881" spans="3:3" x14ac:dyDescent="0.25">
      <c r="C881" s="500"/>
    </row>
    <row r="882" spans="3:3" x14ac:dyDescent="0.25">
      <c r="C882" s="500"/>
    </row>
    <row r="883" spans="3:3" x14ac:dyDescent="0.25">
      <c r="C883" s="500"/>
    </row>
    <row r="884" spans="3:3" x14ac:dyDescent="0.25">
      <c r="C884" s="500"/>
    </row>
    <row r="885" spans="3:3" x14ac:dyDescent="0.25">
      <c r="C885" s="500"/>
    </row>
    <row r="886" spans="3:3" x14ac:dyDescent="0.25">
      <c r="C886" s="500"/>
    </row>
    <row r="887" spans="3:3" x14ac:dyDescent="0.25">
      <c r="C887" s="500"/>
    </row>
    <row r="888" spans="3:3" x14ac:dyDescent="0.25">
      <c r="C888" s="500"/>
    </row>
    <row r="889" spans="3:3" x14ac:dyDescent="0.25">
      <c r="C889" s="500"/>
    </row>
    <row r="890" spans="3:3" x14ac:dyDescent="0.25">
      <c r="C890" s="500"/>
    </row>
    <row r="891" spans="3:3" x14ac:dyDescent="0.25">
      <c r="C891" s="500"/>
    </row>
    <row r="892" spans="3:3" x14ac:dyDescent="0.25">
      <c r="C892" s="500"/>
    </row>
    <row r="893" spans="3:3" x14ac:dyDescent="0.25">
      <c r="C893" s="500"/>
    </row>
    <row r="894" spans="3:3" x14ac:dyDescent="0.25">
      <c r="C894" s="500"/>
    </row>
    <row r="895" spans="3:3" x14ac:dyDescent="0.25">
      <c r="C895" s="500"/>
    </row>
    <row r="896" spans="3:3" x14ac:dyDescent="0.25">
      <c r="C896" s="500"/>
    </row>
    <row r="897" spans="3:3" x14ac:dyDescent="0.25">
      <c r="C897" s="500"/>
    </row>
    <row r="898" spans="3:3" x14ac:dyDescent="0.25">
      <c r="C898" s="500"/>
    </row>
    <row r="899" spans="3:3" x14ac:dyDescent="0.25">
      <c r="C899" s="500"/>
    </row>
    <row r="900" spans="3:3" x14ac:dyDescent="0.25">
      <c r="C900" s="500"/>
    </row>
    <row r="901" spans="3:3" x14ac:dyDescent="0.25">
      <c r="C901" s="500"/>
    </row>
    <row r="902" spans="3:3" x14ac:dyDescent="0.25">
      <c r="C902" s="500"/>
    </row>
    <row r="903" spans="3:3" x14ac:dyDescent="0.25">
      <c r="C903" s="500"/>
    </row>
    <row r="904" spans="3:3" x14ac:dyDescent="0.25">
      <c r="C904" s="500"/>
    </row>
    <row r="905" spans="3:3" x14ac:dyDescent="0.25">
      <c r="C905" s="500"/>
    </row>
    <row r="906" spans="3:3" x14ac:dyDescent="0.25">
      <c r="C906" s="500"/>
    </row>
    <row r="907" spans="3:3" x14ac:dyDescent="0.25">
      <c r="C907" s="500"/>
    </row>
    <row r="908" spans="3:3" x14ac:dyDescent="0.25">
      <c r="C908" s="500"/>
    </row>
    <row r="909" spans="3:3" x14ac:dyDescent="0.25">
      <c r="C909" s="500"/>
    </row>
    <row r="910" spans="3:3" x14ac:dyDescent="0.25">
      <c r="C910" s="500"/>
    </row>
    <row r="911" spans="3:3" x14ac:dyDescent="0.25">
      <c r="C911" s="500"/>
    </row>
    <row r="912" spans="3:3" x14ac:dyDescent="0.25">
      <c r="C912" s="500"/>
    </row>
    <row r="913" spans="3:3" x14ac:dyDescent="0.25">
      <c r="C913" s="500"/>
    </row>
    <row r="914" spans="3:3" x14ac:dyDescent="0.25">
      <c r="C914" s="500"/>
    </row>
    <row r="915" spans="3:3" x14ac:dyDescent="0.25">
      <c r="C915" s="500"/>
    </row>
    <row r="916" spans="3:3" x14ac:dyDescent="0.25">
      <c r="C916" s="500"/>
    </row>
    <row r="917" spans="3:3" x14ac:dyDescent="0.25">
      <c r="C917" s="500"/>
    </row>
    <row r="918" spans="3:3" x14ac:dyDescent="0.25">
      <c r="C918" s="500"/>
    </row>
    <row r="919" spans="3:3" x14ac:dyDescent="0.25">
      <c r="C919" s="500"/>
    </row>
    <row r="920" spans="3:3" x14ac:dyDescent="0.25">
      <c r="C920" s="500"/>
    </row>
    <row r="921" spans="3:3" x14ac:dyDescent="0.25">
      <c r="C921" s="500"/>
    </row>
    <row r="922" spans="3:3" x14ac:dyDescent="0.25">
      <c r="C922" s="500"/>
    </row>
    <row r="923" spans="3:3" x14ac:dyDescent="0.25">
      <c r="C923" s="500"/>
    </row>
    <row r="924" spans="3:3" x14ac:dyDescent="0.25">
      <c r="C924" s="500"/>
    </row>
    <row r="925" spans="3:3" x14ac:dyDescent="0.25">
      <c r="C925" s="500"/>
    </row>
    <row r="926" spans="3:3" x14ac:dyDescent="0.25">
      <c r="C926" s="500"/>
    </row>
    <row r="927" spans="3:3" x14ac:dyDescent="0.25">
      <c r="C927" s="500"/>
    </row>
    <row r="928" spans="3:3" x14ac:dyDescent="0.25">
      <c r="C928" s="500"/>
    </row>
    <row r="929" spans="3:3" x14ac:dyDescent="0.25">
      <c r="C929" s="500"/>
    </row>
    <row r="930" spans="3:3" x14ac:dyDescent="0.25">
      <c r="C930" s="500"/>
    </row>
    <row r="931" spans="3:3" x14ac:dyDescent="0.25">
      <c r="C931" s="500"/>
    </row>
    <row r="932" spans="3:3" x14ac:dyDescent="0.25">
      <c r="C932" s="500"/>
    </row>
    <row r="933" spans="3:3" x14ac:dyDescent="0.25">
      <c r="C933" s="500"/>
    </row>
    <row r="934" spans="3:3" x14ac:dyDescent="0.25">
      <c r="C934" s="500"/>
    </row>
    <row r="935" spans="3:3" x14ac:dyDescent="0.25">
      <c r="C935" s="500"/>
    </row>
    <row r="936" spans="3:3" x14ac:dyDescent="0.25">
      <c r="C936" s="500"/>
    </row>
    <row r="937" spans="3:3" x14ac:dyDescent="0.25">
      <c r="C937" s="500"/>
    </row>
    <row r="938" spans="3:3" x14ac:dyDescent="0.25">
      <c r="C938" s="500"/>
    </row>
    <row r="939" spans="3:3" x14ac:dyDescent="0.25">
      <c r="C939" s="500"/>
    </row>
    <row r="940" spans="3:3" x14ac:dyDescent="0.25">
      <c r="C940" s="500"/>
    </row>
    <row r="941" spans="3:3" x14ac:dyDescent="0.25">
      <c r="C941" s="500"/>
    </row>
    <row r="1048576" spans="4:4" x14ac:dyDescent="0.25">
      <c r="D1048576" s="510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89"/>
  <sheetViews>
    <sheetView topLeftCell="A156" zoomScaleNormal="100" workbookViewId="0">
      <selection activeCell="C181" sqref="C181:F181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50"/>
      <c r="B2" s="449" t="s">
        <v>452</v>
      </c>
      <c r="C2" s="906" t="s">
        <v>462</v>
      </c>
      <c r="D2" s="906"/>
      <c r="E2" s="906"/>
      <c r="F2" s="906"/>
      <c r="G2" s="450"/>
      <c r="H2" s="450"/>
    </row>
    <row r="3" spans="1:8" hidden="1" x14ac:dyDescent="0.25">
      <c r="A3" s="450"/>
      <c r="B3" s="449" t="s">
        <v>453</v>
      </c>
      <c r="C3" s="907">
        <v>44830</v>
      </c>
      <c r="D3" s="906"/>
      <c r="E3" s="906"/>
      <c r="F3" s="906"/>
      <c r="G3" s="450"/>
      <c r="H3" s="450"/>
    </row>
    <row r="4" spans="1:8" hidden="1" x14ac:dyDescent="0.25">
      <c r="A4" s="450"/>
      <c r="B4" s="450"/>
      <c r="C4" s="450"/>
      <c r="D4" s="450"/>
      <c r="E4" s="450"/>
      <c r="F4" s="450"/>
      <c r="G4" s="450"/>
      <c r="H4" s="450"/>
    </row>
    <row r="5" spans="1:8" hidden="1" x14ac:dyDescent="0.25">
      <c r="A5" s="450"/>
      <c r="B5" s="451" t="s">
        <v>454</v>
      </c>
      <c r="C5" s="905" t="s">
        <v>2</v>
      </c>
      <c r="D5" s="905"/>
      <c r="E5" s="905"/>
      <c r="F5" s="905"/>
      <c r="G5" s="451" t="s">
        <v>455</v>
      </c>
      <c r="H5" s="451" t="s">
        <v>312</v>
      </c>
    </row>
    <row r="6" spans="1:8" hidden="1" x14ac:dyDescent="0.25">
      <c r="A6" s="450"/>
      <c r="B6" s="451">
        <v>1</v>
      </c>
      <c r="C6" s="905" t="s">
        <v>463</v>
      </c>
      <c r="D6" s="905"/>
      <c r="E6" s="905"/>
      <c r="F6" s="905"/>
      <c r="G6" s="451">
        <v>80</v>
      </c>
      <c r="H6" s="451">
        <f>G6*B6</f>
        <v>80</v>
      </c>
    </row>
    <row r="7" spans="1:8" hidden="1" x14ac:dyDescent="0.25">
      <c r="A7" s="450"/>
      <c r="B7" s="451"/>
      <c r="C7" s="905"/>
      <c r="D7" s="905"/>
      <c r="E7" s="905"/>
      <c r="F7" s="905"/>
      <c r="G7" s="451"/>
      <c r="H7" s="451">
        <f t="shared" ref="H7:H15" si="0">G7*B7</f>
        <v>0</v>
      </c>
    </row>
    <row r="8" spans="1:8" hidden="1" x14ac:dyDescent="0.25">
      <c r="A8" s="450"/>
      <c r="B8" s="451"/>
      <c r="C8" s="905"/>
      <c r="D8" s="905"/>
      <c r="E8" s="905"/>
      <c r="F8" s="905"/>
      <c r="G8" s="451"/>
      <c r="H8" s="451">
        <f t="shared" si="0"/>
        <v>0</v>
      </c>
    </row>
    <row r="9" spans="1:8" hidden="1" x14ac:dyDescent="0.25">
      <c r="A9" s="450"/>
      <c r="B9" s="451"/>
      <c r="C9" s="905"/>
      <c r="D9" s="905"/>
      <c r="E9" s="905"/>
      <c r="F9" s="905"/>
      <c r="G9" s="451"/>
      <c r="H9" s="451">
        <f t="shared" si="0"/>
        <v>0</v>
      </c>
    </row>
    <row r="10" spans="1:8" hidden="1" x14ac:dyDescent="0.25">
      <c r="A10" s="450"/>
      <c r="B10" s="451"/>
      <c r="C10" s="905"/>
      <c r="D10" s="905"/>
      <c r="E10" s="905"/>
      <c r="F10" s="905"/>
      <c r="G10" s="451"/>
      <c r="H10" s="451">
        <f t="shared" si="0"/>
        <v>0</v>
      </c>
    </row>
    <row r="11" spans="1:8" hidden="1" x14ac:dyDescent="0.25">
      <c r="A11" s="450"/>
      <c r="B11" s="451"/>
      <c r="C11" s="905"/>
      <c r="D11" s="905"/>
      <c r="E11" s="905"/>
      <c r="F11" s="905"/>
      <c r="G11" s="451"/>
      <c r="H11" s="451">
        <f t="shared" si="0"/>
        <v>0</v>
      </c>
    </row>
    <row r="12" spans="1:8" hidden="1" x14ac:dyDescent="0.25">
      <c r="A12" s="450"/>
      <c r="B12" s="451"/>
      <c r="C12" s="905"/>
      <c r="D12" s="905"/>
      <c r="E12" s="905"/>
      <c r="F12" s="905"/>
      <c r="G12" s="451"/>
      <c r="H12" s="451">
        <f t="shared" si="0"/>
        <v>0</v>
      </c>
    </row>
    <row r="13" spans="1:8" hidden="1" x14ac:dyDescent="0.25">
      <c r="A13" s="450"/>
      <c r="B13" s="451"/>
      <c r="C13" s="905"/>
      <c r="D13" s="905"/>
      <c r="E13" s="905"/>
      <c r="F13" s="905"/>
      <c r="G13" s="451"/>
      <c r="H13" s="451">
        <f t="shared" si="0"/>
        <v>0</v>
      </c>
    </row>
    <row r="14" spans="1:8" hidden="1" x14ac:dyDescent="0.25">
      <c r="A14" s="450"/>
      <c r="B14" s="451"/>
      <c r="C14" s="905"/>
      <c r="D14" s="905"/>
      <c r="E14" s="905"/>
      <c r="F14" s="905"/>
      <c r="G14" s="451"/>
      <c r="H14" s="451">
        <f t="shared" si="0"/>
        <v>0</v>
      </c>
    </row>
    <row r="15" spans="1:8" hidden="1" x14ac:dyDescent="0.25">
      <c r="A15" s="450"/>
      <c r="B15" s="451"/>
      <c r="C15" s="905"/>
      <c r="D15" s="905"/>
      <c r="E15" s="905"/>
      <c r="F15" s="905"/>
      <c r="G15" s="451"/>
      <c r="H15" s="451">
        <f t="shared" si="0"/>
        <v>0</v>
      </c>
    </row>
    <row r="16" spans="1:8" hidden="1" x14ac:dyDescent="0.25">
      <c r="A16" s="450"/>
      <c r="B16" s="452"/>
      <c r="C16" s="452"/>
      <c r="D16" s="452"/>
      <c r="E16" s="452"/>
      <c r="F16" s="452"/>
      <c r="G16" s="452"/>
      <c r="H16" s="451">
        <f>SUM(H6:H15)</f>
        <v>80</v>
      </c>
    </row>
    <row r="17" spans="1:8" hidden="1" x14ac:dyDescent="0.25"/>
    <row r="18" spans="1:8" hidden="1" x14ac:dyDescent="0.25">
      <c r="A18" s="450"/>
      <c r="B18" s="449" t="s">
        <v>452</v>
      </c>
      <c r="C18" s="906" t="s">
        <v>431</v>
      </c>
      <c r="D18" s="906"/>
      <c r="E18" s="906"/>
      <c r="F18" s="906"/>
      <c r="G18" s="450"/>
      <c r="H18" s="450"/>
    </row>
    <row r="19" spans="1:8" hidden="1" x14ac:dyDescent="0.25">
      <c r="A19" s="450"/>
      <c r="B19" s="449" t="s">
        <v>453</v>
      </c>
      <c r="C19" s="907">
        <v>44855</v>
      </c>
      <c r="D19" s="906"/>
      <c r="E19" s="906"/>
      <c r="F19" s="906"/>
      <c r="G19" s="450"/>
      <c r="H19" s="450"/>
    </row>
    <row r="20" spans="1:8" hidden="1" x14ac:dyDescent="0.25">
      <c r="A20" s="450"/>
      <c r="B20" s="450"/>
      <c r="C20" s="450"/>
      <c r="D20" s="450"/>
      <c r="E20" s="450"/>
      <c r="F20" s="450"/>
      <c r="G20" s="450"/>
      <c r="H20" s="450"/>
    </row>
    <row r="21" spans="1:8" hidden="1" x14ac:dyDescent="0.25">
      <c r="A21" s="450"/>
      <c r="B21" s="451" t="s">
        <v>454</v>
      </c>
      <c r="C21" s="905" t="s">
        <v>2</v>
      </c>
      <c r="D21" s="905"/>
      <c r="E21" s="905"/>
      <c r="F21" s="905"/>
      <c r="G21" s="451" t="s">
        <v>455</v>
      </c>
      <c r="H21" s="451" t="s">
        <v>312</v>
      </c>
    </row>
    <row r="22" spans="1:8" hidden="1" x14ac:dyDescent="0.25">
      <c r="A22" s="450"/>
      <c r="B22" s="451">
        <v>1</v>
      </c>
      <c r="C22" s="905" t="s">
        <v>467</v>
      </c>
      <c r="D22" s="905"/>
      <c r="E22" s="905"/>
      <c r="F22" s="905"/>
      <c r="G22" s="451">
        <v>9</v>
      </c>
      <c r="H22" s="451">
        <f>G22*B22</f>
        <v>9</v>
      </c>
    </row>
    <row r="23" spans="1:8" hidden="1" x14ac:dyDescent="0.25">
      <c r="A23" s="450"/>
      <c r="B23" s="451"/>
      <c r="C23" s="905"/>
      <c r="D23" s="905"/>
      <c r="E23" s="905"/>
      <c r="F23" s="905"/>
      <c r="G23" s="451"/>
      <c r="H23" s="451">
        <f t="shared" ref="H23:H31" si="1">G23*B23</f>
        <v>0</v>
      </c>
    </row>
    <row r="24" spans="1:8" hidden="1" x14ac:dyDescent="0.25">
      <c r="A24" s="450"/>
      <c r="B24" s="451"/>
      <c r="C24" s="905"/>
      <c r="D24" s="905"/>
      <c r="E24" s="905"/>
      <c r="F24" s="905"/>
      <c r="G24" s="451"/>
      <c r="H24" s="451">
        <f t="shared" si="1"/>
        <v>0</v>
      </c>
    </row>
    <row r="25" spans="1:8" hidden="1" x14ac:dyDescent="0.25">
      <c r="A25" s="450"/>
      <c r="B25" s="451"/>
      <c r="C25" s="905"/>
      <c r="D25" s="905"/>
      <c r="E25" s="905"/>
      <c r="F25" s="905"/>
      <c r="G25" s="451"/>
      <c r="H25" s="451">
        <f t="shared" si="1"/>
        <v>0</v>
      </c>
    </row>
    <row r="26" spans="1:8" hidden="1" x14ac:dyDescent="0.25">
      <c r="A26" s="450"/>
      <c r="B26" s="451"/>
      <c r="C26" s="905"/>
      <c r="D26" s="905"/>
      <c r="E26" s="905"/>
      <c r="F26" s="905"/>
      <c r="G26" s="451"/>
      <c r="H26" s="451">
        <f t="shared" si="1"/>
        <v>0</v>
      </c>
    </row>
    <row r="27" spans="1:8" hidden="1" x14ac:dyDescent="0.25">
      <c r="A27" s="450"/>
      <c r="B27" s="451"/>
      <c r="C27" s="905"/>
      <c r="D27" s="905"/>
      <c r="E27" s="905"/>
      <c r="F27" s="905"/>
      <c r="G27" s="451"/>
      <c r="H27" s="451">
        <f t="shared" si="1"/>
        <v>0</v>
      </c>
    </row>
    <row r="28" spans="1:8" hidden="1" x14ac:dyDescent="0.25">
      <c r="A28" s="450"/>
      <c r="B28" s="451"/>
      <c r="C28" s="905"/>
      <c r="D28" s="905"/>
      <c r="E28" s="905"/>
      <c r="F28" s="905"/>
      <c r="G28" s="451"/>
      <c r="H28" s="451">
        <f t="shared" si="1"/>
        <v>0</v>
      </c>
    </row>
    <row r="29" spans="1:8" hidden="1" x14ac:dyDescent="0.25">
      <c r="A29" s="450"/>
      <c r="B29" s="451"/>
      <c r="C29" s="905"/>
      <c r="D29" s="905"/>
      <c r="E29" s="905"/>
      <c r="F29" s="905"/>
      <c r="G29" s="451"/>
      <c r="H29" s="451">
        <f t="shared" si="1"/>
        <v>0</v>
      </c>
    </row>
    <row r="30" spans="1:8" hidden="1" x14ac:dyDescent="0.25">
      <c r="A30" s="450"/>
      <c r="B30" s="451"/>
      <c r="C30" s="905"/>
      <c r="D30" s="905"/>
      <c r="E30" s="905"/>
      <c r="F30" s="905"/>
      <c r="G30" s="451"/>
      <c r="H30" s="451">
        <f t="shared" si="1"/>
        <v>0</v>
      </c>
    </row>
    <row r="31" spans="1:8" hidden="1" x14ac:dyDescent="0.25">
      <c r="A31" s="450"/>
      <c r="B31" s="451"/>
      <c r="C31" s="905"/>
      <c r="D31" s="905"/>
      <c r="E31" s="905"/>
      <c r="F31" s="905"/>
      <c r="G31" s="451"/>
      <c r="H31" s="451">
        <f t="shared" si="1"/>
        <v>0</v>
      </c>
    </row>
    <row r="32" spans="1:8" hidden="1" x14ac:dyDescent="0.25">
      <c r="A32" s="450"/>
      <c r="B32" s="452"/>
      <c r="C32" s="452"/>
      <c r="D32" s="452"/>
      <c r="E32" s="452"/>
      <c r="F32" s="452"/>
      <c r="G32" s="452"/>
      <c r="H32" s="451">
        <f>SUM(H22:H31)</f>
        <v>9</v>
      </c>
    </row>
    <row r="34" spans="1:8" x14ac:dyDescent="0.25">
      <c r="A34" s="450"/>
      <c r="B34" s="449" t="s">
        <v>452</v>
      </c>
      <c r="C34" s="906" t="s">
        <v>432</v>
      </c>
      <c r="D34" s="906"/>
      <c r="E34" s="906"/>
      <c r="F34" s="906"/>
      <c r="G34" s="450"/>
      <c r="H34" s="450"/>
    </row>
    <row r="35" spans="1:8" x14ac:dyDescent="0.25">
      <c r="A35" s="450"/>
      <c r="B35" s="449" t="s">
        <v>453</v>
      </c>
      <c r="C35" s="907"/>
      <c r="D35" s="906"/>
      <c r="E35" s="906"/>
      <c r="F35" s="906"/>
      <c r="G35" s="450"/>
      <c r="H35" s="450"/>
    </row>
    <row r="36" spans="1:8" x14ac:dyDescent="0.25">
      <c r="A36" s="450"/>
      <c r="B36" s="450"/>
      <c r="C36" s="450"/>
      <c r="D36" s="450"/>
      <c r="E36" s="450"/>
      <c r="F36" s="450"/>
      <c r="G36" s="450"/>
      <c r="H36" s="450"/>
    </row>
    <row r="37" spans="1:8" x14ac:dyDescent="0.25">
      <c r="A37" s="450"/>
      <c r="B37" s="451" t="s">
        <v>454</v>
      </c>
      <c r="C37" s="905" t="s">
        <v>2</v>
      </c>
      <c r="D37" s="905"/>
      <c r="E37" s="905"/>
      <c r="F37" s="905"/>
      <c r="G37" s="451" t="s">
        <v>455</v>
      </c>
      <c r="H37" s="451" t="s">
        <v>312</v>
      </c>
    </row>
    <row r="38" spans="1:8" x14ac:dyDescent="0.25">
      <c r="A38" s="450"/>
      <c r="B38" s="451">
        <v>2</v>
      </c>
      <c r="C38" s="905" t="s">
        <v>466</v>
      </c>
      <c r="D38" s="905"/>
      <c r="E38" s="905"/>
      <c r="F38" s="905"/>
      <c r="G38" s="451">
        <v>130</v>
      </c>
      <c r="H38" s="451">
        <f>G38*B38</f>
        <v>260</v>
      </c>
    </row>
    <row r="39" spans="1:8" x14ac:dyDescent="0.25">
      <c r="A39" s="450"/>
      <c r="B39" s="451"/>
      <c r="C39" s="905"/>
      <c r="D39" s="905"/>
      <c r="E39" s="905"/>
      <c r="F39" s="905"/>
      <c r="G39" s="451"/>
      <c r="H39" s="451">
        <f t="shared" ref="H39:H47" si="2">G39*B39</f>
        <v>0</v>
      </c>
    </row>
    <row r="40" spans="1:8" x14ac:dyDescent="0.25">
      <c r="A40" s="450"/>
      <c r="B40" s="451"/>
      <c r="C40" s="905"/>
      <c r="D40" s="905"/>
      <c r="E40" s="905"/>
      <c r="F40" s="905"/>
      <c r="G40" s="451"/>
      <c r="H40" s="451">
        <f t="shared" si="2"/>
        <v>0</v>
      </c>
    </row>
    <row r="41" spans="1:8" x14ac:dyDescent="0.25">
      <c r="A41" s="450"/>
      <c r="B41" s="451"/>
      <c r="C41" s="905"/>
      <c r="D41" s="905"/>
      <c r="E41" s="905"/>
      <c r="F41" s="905"/>
      <c r="G41" s="451"/>
      <c r="H41" s="451">
        <f t="shared" si="2"/>
        <v>0</v>
      </c>
    </row>
    <row r="42" spans="1:8" x14ac:dyDescent="0.25">
      <c r="A42" s="450"/>
      <c r="B42" s="451"/>
      <c r="C42" s="905"/>
      <c r="D42" s="905"/>
      <c r="E42" s="905"/>
      <c r="F42" s="905"/>
      <c r="G42" s="451"/>
      <c r="H42" s="451">
        <f t="shared" si="2"/>
        <v>0</v>
      </c>
    </row>
    <row r="43" spans="1:8" x14ac:dyDescent="0.25">
      <c r="A43" s="450"/>
      <c r="B43" s="451"/>
      <c r="C43" s="905"/>
      <c r="D43" s="905"/>
      <c r="E43" s="905"/>
      <c r="F43" s="905"/>
      <c r="G43" s="451"/>
      <c r="H43" s="451">
        <f t="shared" si="2"/>
        <v>0</v>
      </c>
    </row>
    <row r="44" spans="1:8" x14ac:dyDescent="0.25">
      <c r="A44" s="450"/>
      <c r="B44" s="451"/>
      <c r="C44" s="905"/>
      <c r="D44" s="905"/>
      <c r="E44" s="905"/>
      <c r="F44" s="905"/>
      <c r="G44" s="451"/>
      <c r="H44" s="451">
        <f t="shared" si="2"/>
        <v>0</v>
      </c>
    </row>
    <row r="45" spans="1:8" x14ac:dyDescent="0.25">
      <c r="A45" s="450"/>
      <c r="B45" s="451"/>
      <c r="C45" s="905"/>
      <c r="D45" s="905"/>
      <c r="E45" s="905"/>
      <c r="F45" s="905"/>
      <c r="G45" s="451"/>
      <c r="H45" s="451">
        <f t="shared" si="2"/>
        <v>0</v>
      </c>
    </row>
    <row r="46" spans="1:8" x14ac:dyDescent="0.25">
      <c r="A46" s="450"/>
      <c r="B46" s="451"/>
      <c r="C46" s="905"/>
      <c r="D46" s="905"/>
      <c r="E46" s="905"/>
      <c r="F46" s="905"/>
      <c r="G46" s="451"/>
      <c r="H46" s="451">
        <f t="shared" si="2"/>
        <v>0</v>
      </c>
    </row>
    <row r="47" spans="1:8" x14ac:dyDescent="0.25">
      <c r="A47" s="450"/>
      <c r="B47" s="451"/>
      <c r="C47" s="905"/>
      <c r="D47" s="905"/>
      <c r="E47" s="905"/>
      <c r="F47" s="905"/>
      <c r="G47" s="451"/>
      <c r="H47" s="451">
        <f t="shared" si="2"/>
        <v>0</v>
      </c>
    </row>
    <row r="48" spans="1:8" x14ac:dyDescent="0.25">
      <c r="A48" s="450"/>
      <c r="B48" s="452"/>
      <c r="C48" s="452"/>
      <c r="D48" s="452"/>
      <c r="E48" s="452"/>
      <c r="F48" s="452"/>
      <c r="G48" s="452"/>
      <c r="H48" s="451">
        <f>SUM(H38:H47)</f>
        <v>260</v>
      </c>
    </row>
    <row r="50" spans="1:8" x14ac:dyDescent="0.25">
      <c r="A50" s="453"/>
      <c r="B50" s="480" t="s">
        <v>452</v>
      </c>
      <c r="C50" s="908" t="s">
        <v>432</v>
      </c>
      <c r="D50" s="908"/>
      <c r="E50" s="908"/>
      <c r="F50" s="908"/>
      <c r="G50" s="453"/>
      <c r="H50" s="453"/>
    </row>
    <row r="51" spans="1:8" x14ac:dyDescent="0.25">
      <c r="A51" s="453"/>
      <c r="B51" s="480" t="s">
        <v>453</v>
      </c>
      <c r="C51" s="909">
        <v>44841</v>
      </c>
      <c r="D51" s="908"/>
      <c r="E51" s="908"/>
      <c r="F51" s="908"/>
      <c r="G51" s="453"/>
      <c r="H51" s="453"/>
    </row>
    <row r="52" spans="1:8" x14ac:dyDescent="0.25">
      <c r="A52" s="453"/>
      <c r="B52" s="453"/>
      <c r="C52" s="453"/>
      <c r="D52" s="453"/>
      <c r="E52" s="453"/>
      <c r="F52" s="453"/>
      <c r="G52" s="453"/>
      <c r="H52" s="453"/>
    </row>
    <row r="53" spans="1:8" x14ac:dyDescent="0.25">
      <c r="A53" s="453"/>
      <c r="B53" s="479" t="s">
        <v>454</v>
      </c>
      <c r="C53" s="910" t="s">
        <v>2</v>
      </c>
      <c r="D53" s="910"/>
      <c r="E53" s="910"/>
      <c r="F53" s="910"/>
      <c r="G53" s="479" t="s">
        <v>455</v>
      </c>
      <c r="H53" s="479" t="s">
        <v>312</v>
      </c>
    </row>
    <row r="54" spans="1:8" x14ac:dyDescent="0.25">
      <c r="A54" s="453"/>
      <c r="B54" s="479">
        <v>1</v>
      </c>
      <c r="C54" s="910" t="s">
        <v>466</v>
      </c>
      <c r="D54" s="910"/>
      <c r="E54" s="910"/>
      <c r="F54" s="910"/>
      <c r="G54" s="479">
        <v>135</v>
      </c>
      <c r="H54" s="479">
        <f>G54*B54</f>
        <v>135</v>
      </c>
    </row>
    <row r="55" spans="1:8" x14ac:dyDescent="0.25">
      <c r="A55" s="453"/>
      <c r="B55" s="479">
        <v>1</v>
      </c>
      <c r="C55" s="910" t="s">
        <v>458</v>
      </c>
      <c r="D55" s="910"/>
      <c r="E55" s="910"/>
      <c r="F55" s="910"/>
      <c r="G55" s="479">
        <v>15</v>
      </c>
      <c r="H55" s="479">
        <f t="shared" ref="H55:H63" si="3">G55*B55</f>
        <v>15</v>
      </c>
    </row>
    <row r="56" spans="1:8" x14ac:dyDescent="0.25">
      <c r="A56" s="453"/>
      <c r="B56" s="479"/>
      <c r="C56" s="910"/>
      <c r="D56" s="910"/>
      <c r="E56" s="910"/>
      <c r="F56" s="910"/>
      <c r="G56" s="479"/>
      <c r="H56" s="479">
        <f t="shared" si="3"/>
        <v>0</v>
      </c>
    </row>
    <row r="57" spans="1:8" x14ac:dyDescent="0.25">
      <c r="A57" s="453"/>
      <c r="B57" s="479"/>
      <c r="C57" s="910"/>
      <c r="D57" s="910"/>
      <c r="E57" s="910"/>
      <c r="F57" s="910"/>
      <c r="G57" s="479"/>
      <c r="H57" s="479">
        <f t="shared" si="3"/>
        <v>0</v>
      </c>
    </row>
    <row r="58" spans="1:8" x14ac:dyDescent="0.25">
      <c r="A58" s="453"/>
      <c r="B58" s="479"/>
      <c r="C58" s="910"/>
      <c r="D58" s="910"/>
      <c r="E58" s="910"/>
      <c r="F58" s="910"/>
      <c r="G58" s="479"/>
      <c r="H58" s="479">
        <f t="shared" si="3"/>
        <v>0</v>
      </c>
    </row>
    <row r="59" spans="1:8" x14ac:dyDescent="0.25">
      <c r="A59" s="453"/>
      <c r="B59" s="479"/>
      <c r="C59" s="910"/>
      <c r="D59" s="910"/>
      <c r="E59" s="910"/>
      <c r="F59" s="910"/>
      <c r="G59" s="479"/>
      <c r="H59" s="479">
        <f t="shared" si="3"/>
        <v>0</v>
      </c>
    </row>
    <row r="60" spans="1:8" x14ac:dyDescent="0.25">
      <c r="A60" s="453"/>
      <c r="B60" s="479"/>
      <c r="C60" s="910"/>
      <c r="D60" s="910"/>
      <c r="E60" s="910"/>
      <c r="F60" s="910"/>
      <c r="G60" s="479"/>
      <c r="H60" s="479">
        <f t="shared" si="3"/>
        <v>0</v>
      </c>
    </row>
    <row r="61" spans="1:8" x14ac:dyDescent="0.25">
      <c r="A61" s="453"/>
      <c r="B61" s="479"/>
      <c r="C61" s="910"/>
      <c r="D61" s="910"/>
      <c r="E61" s="910"/>
      <c r="F61" s="910"/>
      <c r="G61" s="479"/>
      <c r="H61" s="479">
        <f t="shared" si="3"/>
        <v>0</v>
      </c>
    </row>
    <row r="62" spans="1:8" x14ac:dyDescent="0.25">
      <c r="A62" s="453"/>
      <c r="B62" s="479"/>
      <c r="C62" s="910"/>
      <c r="D62" s="910"/>
      <c r="E62" s="910"/>
      <c r="F62" s="910"/>
      <c r="G62" s="479"/>
      <c r="H62" s="479">
        <f t="shared" si="3"/>
        <v>0</v>
      </c>
    </row>
    <row r="63" spans="1:8" x14ac:dyDescent="0.25">
      <c r="A63" s="453"/>
      <c r="B63" s="479"/>
      <c r="C63" s="910"/>
      <c r="D63" s="910"/>
      <c r="E63" s="910"/>
      <c r="F63" s="910"/>
      <c r="G63" s="479"/>
      <c r="H63" s="479">
        <f t="shared" si="3"/>
        <v>0</v>
      </c>
    </row>
    <row r="64" spans="1:8" x14ac:dyDescent="0.25">
      <c r="A64" s="453"/>
      <c r="B64" s="456"/>
      <c r="C64" s="456"/>
      <c r="D64" s="456"/>
      <c r="E64" s="456"/>
      <c r="F64" s="456"/>
      <c r="G64" s="456"/>
      <c r="H64" s="479">
        <f>SUM(H54:H63)</f>
        <v>150</v>
      </c>
    </row>
    <row r="66" spans="1:8" x14ac:dyDescent="0.25">
      <c r="A66" s="450"/>
      <c r="B66" s="449" t="s">
        <v>452</v>
      </c>
      <c r="C66" s="906" t="s">
        <v>469</v>
      </c>
      <c r="D66" s="906"/>
      <c r="E66" s="906"/>
      <c r="F66" s="906"/>
      <c r="G66" s="450"/>
      <c r="H66" s="450"/>
    </row>
    <row r="67" spans="1:8" x14ac:dyDescent="0.25">
      <c r="A67" s="450"/>
      <c r="B67" s="449" t="s">
        <v>453</v>
      </c>
      <c r="C67" s="907">
        <v>44823</v>
      </c>
      <c r="D67" s="906"/>
      <c r="E67" s="906"/>
      <c r="F67" s="906"/>
      <c r="G67" s="450"/>
      <c r="H67" s="450"/>
    </row>
    <row r="68" spans="1:8" x14ac:dyDescent="0.25">
      <c r="A68" s="450"/>
      <c r="B68" s="450"/>
      <c r="C68" s="450"/>
      <c r="D68" s="450"/>
      <c r="E68" s="450"/>
      <c r="F68" s="450"/>
      <c r="G68" s="450"/>
      <c r="H68" s="450"/>
    </row>
    <row r="69" spans="1:8" x14ac:dyDescent="0.25">
      <c r="A69" s="450"/>
      <c r="B69" s="451" t="s">
        <v>454</v>
      </c>
      <c r="C69" s="905" t="s">
        <v>2</v>
      </c>
      <c r="D69" s="905"/>
      <c r="E69" s="905"/>
      <c r="F69" s="905"/>
      <c r="G69" s="451" t="s">
        <v>455</v>
      </c>
      <c r="H69" s="451" t="s">
        <v>312</v>
      </c>
    </row>
    <row r="70" spans="1:8" x14ac:dyDescent="0.25">
      <c r="A70" s="450"/>
      <c r="B70" s="451">
        <v>4</v>
      </c>
      <c r="C70" s="905" t="s">
        <v>470</v>
      </c>
      <c r="D70" s="905"/>
      <c r="E70" s="905"/>
      <c r="F70" s="905"/>
      <c r="G70" s="451">
        <f>14</f>
        <v>14</v>
      </c>
      <c r="H70" s="451">
        <f>G70*B70</f>
        <v>56</v>
      </c>
    </row>
    <row r="71" spans="1:8" x14ac:dyDescent="0.25">
      <c r="A71" s="450"/>
      <c r="B71" s="451">
        <v>4</v>
      </c>
      <c r="C71" s="905" t="s">
        <v>458</v>
      </c>
      <c r="D71" s="905"/>
      <c r="E71" s="905"/>
      <c r="F71" s="905"/>
      <c r="G71" s="451">
        <v>15</v>
      </c>
      <c r="H71" s="451">
        <f t="shared" ref="H71:H79" si="4">G71*B71</f>
        <v>60</v>
      </c>
    </row>
    <row r="72" spans="1:8" x14ac:dyDescent="0.25">
      <c r="A72" s="450"/>
      <c r="B72" s="451">
        <v>2</v>
      </c>
      <c r="C72" s="905" t="s">
        <v>471</v>
      </c>
      <c r="D72" s="905"/>
      <c r="E72" s="905"/>
      <c r="F72" s="905"/>
      <c r="G72" s="451">
        <v>34</v>
      </c>
      <c r="H72" s="451">
        <f t="shared" si="4"/>
        <v>68</v>
      </c>
    </row>
    <row r="73" spans="1:8" x14ac:dyDescent="0.25">
      <c r="A73" s="450"/>
      <c r="B73" s="451">
        <v>1</v>
      </c>
      <c r="C73" s="905" t="s">
        <v>457</v>
      </c>
      <c r="D73" s="905"/>
      <c r="E73" s="905"/>
      <c r="F73" s="905"/>
      <c r="G73" s="451">
        <v>113</v>
      </c>
      <c r="H73" s="451">
        <f t="shared" si="4"/>
        <v>113</v>
      </c>
    </row>
    <row r="74" spans="1:8" x14ac:dyDescent="0.25">
      <c r="A74" s="450"/>
      <c r="B74" s="451"/>
      <c r="C74" s="905"/>
      <c r="D74" s="905"/>
      <c r="E74" s="905"/>
      <c r="F74" s="905"/>
      <c r="G74" s="451"/>
      <c r="H74" s="451">
        <f t="shared" si="4"/>
        <v>0</v>
      </c>
    </row>
    <row r="75" spans="1:8" x14ac:dyDescent="0.25">
      <c r="A75" s="450"/>
      <c r="B75" s="451"/>
      <c r="C75" s="905"/>
      <c r="D75" s="905"/>
      <c r="E75" s="905"/>
      <c r="F75" s="905"/>
      <c r="G75" s="451"/>
      <c r="H75" s="451">
        <f t="shared" si="4"/>
        <v>0</v>
      </c>
    </row>
    <row r="76" spans="1:8" x14ac:dyDescent="0.25">
      <c r="A76" s="450"/>
      <c r="B76" s="451"/>
      <c r="C76" s="905"/>
      <c r="D76" s="905"/>
      <c r="E76" s="905"/>
      <c r="F76" s="905"/>
      <c r="G76" s="451"/>
      <c r="H76" s="451">
        <f t="shared" si="4"/>
        <v>0</v>
      </c>
    </row>
    <row r="77" spans="1:8" x14ac:dyDescent="0.25">
      <c r="A77" s="450"/>
      <c r="B77" s="451"/>
      <c r="C77" s="905"/>
      <c r="D77" s="905"/>
      <c r="E77" s="905"/>
      <c r="F77" s="905"/>
      <c r="G77" s="451"/>
      <c r="H77" s="451">
        <f t="shared" si="4"/>
        <v>0</v>
      </c>
    </row>
    <row r="78" spans="1:8" x14ac:dyDescent="0.25">
      <c r="A78" s="450"/>
      <c r="B78" s="451"/>
      <c r="C78" s="905"/>
      <c r="D78" s="905"/>
      <c r="E78" s="905"/>
      <c r="F78" s="905"/>
      <c r="G78" s="451"/>
      <c r="H78" s="451">
        <f t="shared" si="4"/>
        <v>0</v>
      </c>
    </row>
    <row r="79" spans="1:8" x14ac:dyDescent="0.25">
      <c r="A79" s="450"/>
      <c r="B79" s="451"/>
      <c r="C79" s="905"/>
      <c r="D79" s="905"/>
      <c r="E79" s="905"/>
      <c r="F79" s="905"/>
      <c r="G79" s="451"/>
      <c r="H79" s="451">
        <f t="shared" si="4"/>
        <v>0</v>
      </c>
    </row>
    <row r="80" spans="1:8" x14ac:dyDescent="0.25">
      <c r="A80" s="450"/>
      <c r="B80" s="452"/>
      <c r="C80" s="452"/>
      <c r="D80" s="452"/>
      <c r="E80" s="452"/>
      <c r="F80" s="452"/>
      <c r="G80" s="452"/>
      <c r="H80" s="451">
        <f>SUM(H70:H79)</f>
        <v>297</v>
      </c>
    </row>
    <row r="82" spans="1:8" x14ac:dyDescent="0.25">
      <c r="A82" s="450"/>
      <c r="B82" s="449" t="s">
        <v>452</v>
      </c>
      <c r="C82" s="906" t="s">
        <v>469</v>
      </c>
      <c r="D82" s="906"/>
      <c r="E82" s="906"/>
      <c r="F82" s="906"/>
      <c r="G82" s="450"/>
      <c r="H82" s="450"/>
    </row>
    <row r="83" spans="1:8" x14ac:dyDescent="0.25">
      <c r="A83" s="450"/>
      <c r="B83" s="449" t="s">
        <v>453</v>
      </c>
      <c r="C83" s="907">
        <v>44828</v>
      </c>
      <c r="D83" s="906"/>
      <c r="E83" s="906"/>
      <c r="F83" s="906"/>
      <c r="G83" s="450"/>
      <c r="H83" s="450"/>
    </row>
    <row r="84" spans="1:8" x14ac:dyDescent="0.25">
      <c r="A84" s="450"/>
      <c r="B84" s="450"/>
      <c r="C84" s="450"/>
      <c r="D84" s="450"/>
      <c r="E84" s="450"/>
      <c r="F84" s="450"/>
      <c r="G84" s="450"/>
      <c r="H84" s="450"/>
    </row>
    <row r="85" spans="1:8" x14ac:dyDescent="0.25">
      <c r="A85" s="450"/>
      <c r="B85" s="451" t="s">
        <v>454</v>
      </c>
      <c r="C85" s="905" t="s">
        <v>2</v>
      </c>
      <c r="D85" s="905"/>
      <c r="E85" s="905"/>
      <c r="F85" s="905"/>
      <c r="G85" s="451" t="s">
        <v>455</v>
      </c>
      <c r="H85" s="451" t="s">
        <v>312</v>
      </c>
    </row>
    <row r="86" spans="1:8" x14ac:dyDescent="0.25">
      <c r="A86" s="450"/>
      <c r="B86" s="451">
        <v>8</v>
      </c>
      <c r="C86" s="905" t="s">
        <v>458</v>
      </c>
      <c r="D86" s="905"/>
      <c r="E86" s="905"/>
      <c r="F86" s="905"/>
      <c r="G86" s="451">
        <v>15</v>
      </c>
      <c r="H86" s="451">
        <f>G86*B86</f>
        <v>120</v>
      </c>
    </row>
    <row r="87" spans="1:8" x14ac:dyDescent="0.25">
      <c r="A87" s="450"/>
      <c r="B87" s="451">
        <v>12</v>
      </c>
      <c r="C87" s="905" t="s">
        <v>472</v>
      </c>
      <c r="D87" s="905"/>
      <c r="E87" s="905"/>
      <c r="F87" s="905"/>
      <c r="G87" s="451">
        <v>8</v>
      </c>
      <c r="H87" s="451">
        <f t="shared" ref="H87:H95" si="5">G87*B87</f>
        <v>96</v>
      </c>
    </row>
    <row r="88" spans="1:8" x14ac:dyDescent="0.25">
      <c r="A88" s="450"/>
      <c r="B88" s="451">
        <v>1</v>
      </c>
      <c r="C88" s="905" t="s">
        <v>465</v>
      </c>
      <c r="D88" s="905"/>
      <c r="E88" s="905"/>
      <c r="F88" s="905"/>
      <c r="G88" s="451">
        <v>42</v>
      </c>
      <c r="H88" s="451">
        <f t="shared" si="5"/>
        <v>42</v>
      </c>
    </row>
    <row r="89" spans="1:8" x14ac:dyDescent="0.25">
      <c r="A89" s="450"/>
      <c r="B89" s="451">
        <v>1</v>
      </c>
      <c r="C89" s="905" t="s">
        <v>464</v>
      </c>
      <c r="D89" s="905"/>
      <c r="E89" s="905"/>
      <c r="F89" s="905"/>
      <c r="G89" s="451">
        <v>33</v>
      </c>
      <c r="H89" s="451">
        <f t="shared" si="5"/>
        <v>33</v>
      </c>
    </row>
    <row r="90" spans="1:8" x14ac:dyDescent="0.25">
      <c r="A90" s="450"/>
      <c r="B90" s="451"/>
      <c r="C90" s="905"/>
      <c r="D90" s="905"/>
      <c r="E90" s="905"/>
      <c r="F90" s="905"/>
      <c r="G90" s="451"/>
      <c r="H90" s="451">
        <f t="shared" si="5"/>
        <v>0</v>
      </c>
    </row>
    <row r="91" spans="1:8" x14ac:dyDescent="0.25">
      <c r="A91" s="450"/>
      <c r="B91" s="451"/>
      <c r="C91" s="905"/>
      <c r="D91" s="905"/>
      <c r="E91" s="905"/>
      <c r="F91" s="905"/>
      <c r="G91" s="451"/>
      <c r="H91" s="451">
        <f t="shared" si="5"/>
        <v>0</v>
      </c>
    </row>
    <row r="92" spans="1:8" x14ac:dyDescent="0.25">
      <c r="A92" s="450"/>
      <c r="B92" s="451"/>
      <c r="C92" s="905"/>
      <c r="D92" s="905"/>
      <c r="E92" s="905"/>
      <c r="F92" s="905"/>
      <c r="G92" s="451"/>
      <c r="H92" s="451">
        <f t="shared" si="5"/>
        <v>0</v>
      </c>
    </row>
    <row r="93" spans="1:8" x14ac:dyDescent="0.25">
      <c r="A93" s="450"/>
      <c r="B93" s="451"/>
      <c r="C93" s="905"/>
      <c r="D93" s="905"/>
      <c r="E93" s="905"/>
      <c r="F93" s="905"/>
      <c r="G93" s="451"/>
      <c r="H93" s="451">
        <f t="shared" si="5"/>
        <v>0</v>
      </c>
    </row>
    <row r="94" spans="1:8" x14ac:dyDescent="0.25">
      <c r="A94" s="450"/>
      <c r="B94" s="451"/>
      <c r="C94" s="905"/>
      <c r="D94" s="905"/>
      <c r="E94" s="905"/>
      <c r="F94" s="905"/>
      <c r="G94" s="451"/>
      <c r="H94" s="451">
        <f t="shared" si="5"/>
        <v>0</v>
      </c>
    </row>
    <row r="95" spans="1:8" x14ac:dyDescent="0.25">
      <c r="A95" s="450"/>
      <c r="B95" s="451"/>
      <c r="C95" s="905"/>
      <c r="D95" s="905"/>
      <c r="E95" s="905"/>
      <c r="F95" s="905"/>
      <c r="G95" s="451"/>
      <c r="H95" s="451">
        <f t="shared" si="5"/>
        <v>0</v>
      </c>
    </row>
    <row r="96" spans="1:8" x14ac:dyDescent="0.25">
      <c r="A96" s="450"/>
      <c r="B96" s="452"/>
      <c r="C96" s="452"/>
      <c r="D96" s="452"/>
      <c r="E96" s="452"/>
      <c r="F96" s="452"/>
      <c r="G96" s="452"/>
      <c r="H96" s="451">
        <f>SUM(H86:H95)</f>
        <v>291</v>
      </c>
    </row>
    <row r="98" spans="1:8" x14ac:dyDescent="0.25">
      <c r="A98" s="453"/>
      <c r="B98" s="454" t="s">
        <v>452</v>
      </c>
      <c r="C98" s="908" t="s">
        <v>469</v>
      </c>
      <c r="D98" s="908"/>
      <c r="E98" s="908"/>
      <c r="F98" s="908"/>
      <c r="G98" s="453"/>
      <c r="H98" s="453"/>
    </row>
    <row r="99" spans="1:8" x14ac:dyDescent="0.25">
      <c r="A99" s="453"/>
      <c r="B99" s="454" t="s">
        <v>453</v>
      </c>
      <c r="C99" s="909">
        <v>44802</v>
      </c>
      <c r="D99" s="908"/>
      <c r="E99" s="908"/>
      <c r="F99" s="908"/>
      <c r="G99" s="453"/>
      <c r="H99" s="453"/>
    </row>
    <row r="100" spans="1:8" x14ac:dyDescent="0.25">
      <c r="A100" s="453"/>
      <c r="B100" s="453"/>
      <c r="C100" s="453"/>
      <c r="D100" s="453"/>
      <c r="E100" s="453"/>
      <c r="F100" s="453"/>
      <c r="G100" s="453"/>
      <c r="H100" s="453"/>
    </row>
    <row r="101" spans="1:8" x14ac:dyDescent="0.25">
      <c r="A101" s="453"/>
      <c r="B101" s="455" t="s">
        <v>454</v>
      </c>
      <c r="C101" s="910" t="s">
        <v>2</v>
      </c>
      <c r="D101" s="910"/>
      <c r="E101" s="910"/>
      <c r="F101" s="910"/>
      <c r="G101" s="455" t="s">
        <v>455</v>
      </c>
      <c r="H101" s="455" t="s">
        <v>312</v>
      </c>
    </row>
    <row r="102" spans="1:8" x14ac:dyDescent="0.25">
      <c r="A102" s="453"/>
      <c r="B102" s="455">
        <v>10</v>
      </c>
      <c r="C102" s="910" t="s">
        <v>458</v>
      </c>
      <c r="D102" s="910"/>
      <c r="E102" s="910"/>
      <c r="F102" s="910"/>
      <c r="G102" s="455">
        <v>15</v>
      </c>
      <c r="H102" s="455">
        <f>G102*B102</f>
        <v>150</v>
      </c>
    </row>
    <row r="103" spans="1:8" x14ac:dyDescent="0.25">
      <c r="A103" s="453"/>
      <c r="B103" s="455">
        <v>3</v>
      </c>
      <c r="C103" s="910" t="s">
        <v>465</v>
      </c>
      <c r="D103" s="910"/>
      <c r="E103" s="910"/>
      <c r="F103" s="910"/>
      <c r="G103" s="455">
        <v>39</v>
      </c>
      <c r="H103" s="455">
        <f t="shared" ref="H103:H111" si="6">G103*B103</f>
        <v>117</v>
      </c>
    </row>
    <row r="104" spans="1:8" x14ac:dyDescent="0.25">
      <c r="A104" s="453"/>
      <c r="B104" s="455">
        <v>10</v>
      </c>
      <c r="C104" s="910" t="s">
        <v>470</v>
      </c>
      <c r="D104" s="910"/>
      <c r="E104" s="910"/>
      <c r="F104" s="910"/>
      <c r="G104" s="455">
        <v>14</v>
      </c>
      <c r="H104" s="455">
        <f t="shared" si="6"/>
        <v>140</v>
      </c>
    </row>
    <row r="105" spans="1:8" x14ac:dyDescent="0.25">
      <c r="A105" s="453"/>
      <c r="B105" s="455">
        <v>10</v>
      </c>
      <c r="C105" s="910" t="s">
        <v>473</v>
      </c>
      <c r="D105" s="910"/>
      <c r="E105" s="910"/>
      <c r="F105" s="910"/>
      <c r="G105" s="455">
        <v>11</v>
      </c>
      <c r="H105" s="455">
        <f t="shared" si="6"/>
        <v>110</v>
      </c>
    </row>
    <row r="106" spans="1:8" x14ac:dyDescent="0.25">
      <c r="A106" s="453"/>
      <c r="B106" s="455">
        <v>2</v>
      </c>
      <c r="C106" s="910" t="s">
        <v>471</v>
      </c>
      <c r="D106" s="910"/>
      <c r="E106" s="910"/>
      <c r="F106" s="910"/>
      <c r="G106" s="455">
        <v>31</v>
      </c>
      <c r="H106" s="455">
        <f t="shared" si="6"/>
        <v>62</v>
      </c>
    </row>
    <row r="107" spans="1:8" x14ac:dyDescent="0.25">
      <c r="A107" s="453"/>
      <c r="B107" s="455"/>
      <c r="C107" s="910"/>
      <c r="D107" s="910"/>
      <c r="E107" s="910"/>
      <c r="F107" s="910"/>
      <c r="G107" s="455"/>
      <c r="H107" s="455">
        <f t="shared" si="6"/>
        <v>0</v>
      </c>
    </row>
    <row r="108" spans="1:8" x14ac:dyDescent="0.25">
      <c r="A108" s="453"/>
      <c r="B108" s="455"/>
      <c r="C108" s="910"/>
      <c r="D108" s="910"/>
      <c r="E108" s="910"/>
      <c r="F108" s="910"/>
      <c r="G108" s="455"/>
      <c r="H108" s="455">
        <f t="shared" si="6"/>
        <v>0</v>
      </c>
    </row>
    <row r="109" spans="1:8" x14ac:dyDescent="0.25">
      <c r="A109" s="453"/>
      <c r="B109" s="455"/>
      <c r="C109" s="910"/>
      <c r="D109" s="910"/>
      <c r="E109" s="910"/>
      <c r="F109" s="910"/>
      <c r="G109" s="455"/>
      <c r="H109" s="455">
        <f t="shared" si="6"/>
        <v>0</v>
      </c>
    </row>
    <row r="110" spans="1:8" x14ac:dyDescent="0.25">
      <c r="A110" s="453"/>
      <c r="B110" s="455"/>
      <c r="C110" s="910"/>
      <c r="D110" s="910"/>
      <c r="E110" s="910"/>
      <c r="F110" s="910"/>
      <c r="G110" s="455"/>
      <c r="H110" s="455">
        <f t="shared" si="6"/>
        <v>0</v>
      </c>
    </row>
    <row r="111" spans="1:8" x14ac:dyDescent="0.25">
      <c r="A111" s="453"/>
      <c r="B111" s="455"/>
      <c r="C111" s="910"/>
      <c r="D111" s="910"/>
      <c r="E111" s="910"/>
      <c r="F111" s="910"/>
      <c r="G111" s="455"/>
      <c r="H111" s="455">
        <f t="shared" si="6"/>
        <v>0</v>
      </c>
    </row>
    <row r="112" spans="1:8" x14ac:dyDescent="0.25">
      <c r="A112" s="453"/>
      <c r="B112" s="456"/>
      <c r="C112" s="456"/>
      <c r="D112" s="456"/>
      <c r="E112" s="456"/>
      <c r="F112" s="456"/>
      <c r="G112" s="456"/>
      <c r="H112" s="455">
        <f>SUM(H102:H111)</f>
        <v>579</v>
      </c>
    </row>
    <row r="114" spans="1:8" x14ac:dyDescent="0.25">
      <c r="A114" s="453"/>
      <c r="B114" s="454" t="s">
        <v>452</v>
      </c>
      <c r="C114" s="908" t="s">
        <v>475</v>
      </c>
      <c r="D114" s="908"/>
      <c r="E114" s="908"/>
      <c r="F114" s="908"/>
      <c r="G114" s="453"/>
      <c r="H114" s="453"/>
    </row>
    <row r="115" spans="1:8" x14ac:dyDescent="0.25">
      <c r="A115" s="453"/>
      <c r="B115" s="454" t="s">
        <v>453</v>
      </c>
      <c r="C115" s="909">
        <v>44888</v>
      </c>
      <c r="D115" s="908"/>
      <c r="E115" s="908"/>
      <c r="F115" s="908"/>
      <c r="G115" s="453"/>
      <c r="H115" s="453"/>
    </row>
    <row r="116" spans="1:8" x14ac:dyDescent="0.25">
      <c r="A116" s="453"/>
      <c r="B116" s="453"/>
      <c r="C116" s="453"/>
      <c r="D116" s="453"/>
      <c r="E116" s="453"/>
      <c r="F116" s="453"/>
      <c r="G116" s="453"/>
      <c r="H116" s="453"/>
    </row>
    <row r="117" spans="1:8" x14ac:dyDescent="0.25">
      <c r="A117" s="453"/>
      <c r="B117" s="455" t="s">
        <v>454</v>
      </c>
      <c r="C117" s="910" t="s">
        <v>2</v>
      </c>
      <c r="D117" s="910"/>
      <c r="E117" s="910"/>
      <c r="F117" s="910"/>
      <c r="G117" s="455" t="s">
        <v>455</v>
      </c>
      <c r="H117" s="455" t="s">
        <v>312</v>
      </c>
    </row>
    <row r="118" spans="1:8" x14ac:dyDescent="0.25">
      <c r="A118" s="453"/>
      <c r="B118" s="455">
        <v>2</v>
      </c>
      <c r="C118" s="910" t="s">
        <v>476</v>
      </c>
      <c r="D118" s="910"/>
      <c r="E118" s="910"/>
      <c r="F118" s="910"/>
      <c r="G118" s="455">
        <v>50</v>
      </c>
      <c r="H118" s="455">
        <f>G118*B118</f>
        <v>100</v>
      </c>
    </row>
    <row r="119" spans="1:8" x14ac:dyDescent="0.25">
      <c r="A119" s="453"/>
      <c r="B119" s="455">
        <v>1</v>
      </c>
      <c r="C119" s="910" t="s">
        <v>457</v>
      </c>
      <c r="D119" s="910"/>
      <c r="E119" s="910"/>
      <c r="F119" s="910"/>
      <c r="G119" s="455">
        <v>106</v>
      </c>
      <c r="H119" s="455">
        <f t="shared" ref="H119:H127" si="7">G119*B119</f>
        <v>106</v>
      </c>
    </row>
    <row r="120" spans="1:8" x14ac:dyDescent="0.25">
      <c r="A120" s="453"/>
      <c r="B120" s="455">
        <v>1</v>
      </c>
      <c r="C120" s="910" t="s">
        <v>477</v>
      </c>
      <c r="D120" s="910"/>
      <c r="E120" s="910"/>
      <c r="F120" s="910"/>
      <c r="G120" s="455">
        <v>31</v>
      </c>
      <c r="H120" s="455">
        <f t="shared" si="7"/>
        <v>31</v>
      </c>
    </row>
    <row r="121" spans="1:8" x14ac:dyDescent="0.25">
      <c r="A121" s="453"/>
      <c r="B121" s="455">
        <v>1</v>
      </c>
      <c r="C121" s="910" t="s">
        <v>465</v>
      </c>
      <c r="D121" s="910"/>
      <c r="E121" s="910"/>
      <c r="F121" s="910"/>
      <c r="G121" s="455">
        <v>39</v>
      </c>
      <c r="H121" s="455">
        <f t="shared" si="7"/>
        <v>39</v>
      </c>
    </row>
    <row r="122" spans="1:8" x14ac:dyDescent="0.25">
      <c r="A122" s="453"/>
      <c r="B122" s="455"/>
      <c r="C122" s="910"/>
      <c r="D122" s="910"/>
      <c r="E122" s="910"/>
      <c r="F122" s="910"/>
      <c r="G122" s="455"/>
      <c r="H122" s="455">
        <f t="shared" si="7"/>
        <v>0</v>
      </c>
    </row>
    <row r="123" spans="1:8" x14ac:dyDescent="0.25">
      <c r="A123" s="453"/>
      <c r="B123" s="455"/>
      <c r="C123" s="910"/>
      <c r="D123" s="910"/>
      <c r="E123" s="910"/>
      <c r="F123" s="910"/>
      <c r="G123" s="455"/>
      <c r="H123" s="455">
        <f t="shared" si="7"/>
        <v>0</v>
      </c>
    </row>
    <row r="124" spans="1:8" x14ac:dyDescent="0.25">
      <c r="A124" s="453"/>
      <c r="B124" s="455"/>
      <c r="C124" s="910"/>
      <c r="D124" s="910"/>
      <c r="E124" s="910"/>
      <c r="F124" s="910"/>
      <c r="G124" s="455"/>
      <c r="H124" s="455">
        <f t="shared" si="7"/>
        <v>0</v>
      </c>
    </row>
    <row r="125" spans="1:8" x14ac:dyDescent="0.25">
      <c r="A125" s="453"/>
      <c r="B125" s="455"/>
      <c r="C125" s="910"/>
      <c r="D125" s="910"/>
      <c r="E125" s="910"/>
      <c r="F125" s="910"/>
      <c r="G125" s="455"/>
      <c r="H125" s="455">
        <f t="shared" si="7"/>
        <v>0</v>
      </c>
    </row>
    <row r="126" spans="1:8" x14ac:dyDescent="0.25">
      <c r="A126" s="453"/>
      <c r="B126" s="455"/>
      <c r="C126" s="910"/>
      <c r="D126" s="910"/>
      <c r="E126" s="910"/>
      <c r="F126" s="910"/>
      <c r="G126" s="455"/>
      <c r="H126" s="455">
        <f t="shared" si="7"/>
        <v>0</v>
      </c>
    </row>
    <row r="127" spans="1:8" x14ac:dyDescent="0.25">
      <c r="A127" s="453"/>
      <c r="B127" s="455"/>
      <c r="C127" s="910"/>
      <c r="D127" s="910"/>
      <c r="E127" s="910"/>
      <c r="F127" s="910"/>
      <c r="G127" s="455"/>
      <c r="H127" s="455">
        <f t="shared" si="7"/>
        <v>0</v>
      </c>
    </row>
    <row r="128" spans="1:8" x14ac:dyDescent="0.25">
      <c r="A128" s="453"/>
      <c r="B128" s="456"/>
      <c r="C128" s="456"/>
      <c r="D128" s="456"/>
      <c r="E128" s="456"/>
      <c r="F128" s="456"/>
      <c r="G128" s="456"/>
      <c r="H128" s="455">
        <f>SUM(H118:H127)</f>
        <v>276</v>
      </c>
    </row>
    <row r="130" spans="1:8" x14ac:dyDescent="0.25">
      <c r="A130" s="453"/>
      <c r="B130" s="454" t="s">
        <v>452</v>
      </c>
      <c r="C130" s="908" t="s">
        <v>495</v>
      </c>
      <c r="D130" s="908"/>
      <c r="E130" s="908"/>
      <c r="F130" s="908"/>
      <c r="G130" s="453"/>
      <c r="H130" s="453"/>
    </row>
    <row r="131" spans="1:8" x14ac:dyDescent="0.25">
      <c r="A131" s="453"/>
      <c r="B131" s="454" t="s">
        <v>453</v>
      </c>
      <c r="C131" s="909">
        <v>44903</v>
      </c>
      <c r="D131" s="908"/>
      <c r="E131" s="908"/>
      <c r="F131" s="908"/>
      <c r="G131" s="453"/>
      <c r="H131" s="453"/>
    </row>
    <row r="132" spans="1:8" x14ac:dyDescent="0.25">
      <c r="A132" s="453"/>
      <c r="B132" s="453"/>
      <c r="C132" s="453"/>
      <c r="D132" s="453"/>
      <c r="E132" s="453"/>
      <c r="F132" s="453"/>
      <c r="G132" s="453"/>
      <c r="H132" s="453"/>
    </row>
    <row r="133" spans="1:8" x14ac:dyDescent="0.25">
      <c r="A133" s="453"/>
      <c r="B133" s="455" t="s">
        <v>454</v>
      </c>
      <c r="C133" s="910" t="s">
        <v>2</v>
      </c>
      <c r="D133" s="910"/>
      <c r="E133" s="910"/>
      <c r="F133" s="910"/>
      <c r="G133" s="455" t="s">
        <v>455</v>
      </c>
      <c r="H133" s="455" t="s">
        <v>312</v>
      </c>
    </row>
    <row r="134" spans="1:8" x14ac:dyDescent="0.25">
      <c r="A134" s="453"/>
      <c r="B134" s="455">
        <v>4</v>
      </c>
      <c r="C134" s="910" t="s">
        <v>496</v>
      </c>
      <c r="D134" s="910"/>
      <c r="E134" s="910"/>
      <c r="F134" s="910"/>
      <c r="G134" s="455">
        <v>15</v>
      </c>
      <c r="H134" s="455">
        <f>G134*B134</f>
        <v>60</v>
      </c>
    </row>
    <row r="135" spans="1:8" x14ac:dyDescent="0.25">
      <c r="A135" s="453"/>
      <c r="B135" s="455">
        <v>1</v>
      </c>
      <c r="C135" s="910" t="s">
        <v>497</v>
      </c>
      <c r="D135" s="910"/>
      <c r="E135" s="910"/>
      <c r="F135" s="910"/>
      <c r="G135" s="455">
        <v>18</v>
      </c>
      <c r="H135" s="455">
        <f t="shared" ref="H135:H143" si="8">G135*B135</f>
        <v>18</v>
      </c>
    </row>
    <row r="136" spans="1:8" x14ac:dyDescent="0.25">
      <c r="A136" s="453"/>
      <c r="B136" s="455"/>
      <c r="C136" s="910"/>
      <c r="D136" s="910"/>
      <c r="E136" s="910"/>
      <c r="F136" s="910"/>
      <c r="G136" s="455"/>
      <c r="H136" s="455">
        <f t="shared" si="8"/>
        <v>0</v>
      </c>
    </row>
    <row r="137" spans="1:8" x14ac:dyDescent="0.25">
      <c r="A137" s="453"/>
      <c r="B137" s="455"/>
      <c r="C137" s="910"/>
      <c r="D137" s="910"/>
      <c r="E137" s="910"/>
      <c r="F137" s="910"/>
      <c r="G137" s="455"/>
      <c r="H137" s="455">
        <f t="shared" si="8"/>
        <v>0</v>
      </c>
    </row>
    <row r="138" spans="1:8" x14ac:dyDescent="0.25">
      <c r="A138" s="453"/>
      <c r="B138" s="455"/>
      <c r="C138" s="910"/>
      <c r="D138" s="910"/>
      <c r="E138" s="910"/>
      <c r="F138" s="910"/>
      <c r="G138" s="455"/>
      <c r="H138" s="455">
        <f t="shared" si="8"/>
        <v>0</v>
      </c>
    </row>
    <row r="139" spans="1:8" x14ac:dyDescent="0.25">
      <c r="A139" s="453"/>
      <c r="B139" s="455"/>
      <c r="C139" s="910"/>
      <c r="D139" s="910"/>
      <c r="E139" s="910"/>
      <c r="F139" s="910"/>
      <c r="G139" s="455"/>
      <c r="H139" s="455">
        <f t="shared" si="8"/>
        <v>0</v>
      </c>
    </row>
    <row r="140" spans="1:8" x14ac:dyDescent="0.25">
      <c r="A140" s="453"/>
      <c r="B140" s="455"/>
      <c r="C140" s="910"/>
      <c r="D140" s="910"/>
      <c r="E140" s="910"/>
      <c r="F140" s="910"/>
      <c r="G140" s="455"/>
      <c r="H140" s="455">
        <f t="shared" si="8"/>
        <v>0</v>
      </c>
    </row>
    <row r="141" spans="1:8" x14ac:dyDescent="0.25">
      <c r="A141" s="453"/>
      <c r="B141" s="455"/>
      <c r="C141" s="910"/>
      <c r="D141" s="910"/>
      <c r="E141" s="910"/>
      <c r="F141" s="910"/>
      <c r="G141" s="455"/>
      <c r="H141" s="455">
        <f t="shared" si="8"/>
        <v>0</v>
      </c>
    </row>
    <row r="142" spans="1:8" x14ac:dyDescent="0.25">
      <c r="A142" s="453"/>
      <c r="B142" s="455"/>
      <c r="C142" s="910"/>
      <c r="D142" s="910"/>
      <c r="E142" s="910"/>
      <c r="F142" s="910"/>
      <c r="G142" s="455"/>
      <c r="H142" s="455">
        <f t="shared" si="8"/>
        <v>0</v>
      </c>
    </row>
    <row r="143" spans="1:8" x14ac:dyDescent="0.25">
      <c r="A143" s="453"/>
      <c r="B143" s="455"/>
      <c r="C143" s="910"/>
      <c r="D143" s="910"/>
      <c r="E143" s="910"/>
      <c r="F143" s="910"/>
      <c r="G143" s="455"/>
      <c r="H143" s="455">
        <f t="shared" si="8"/>
        <v>0</v>
      </c>
    </row>
    <row r="144" spans="1:8" x14ac:dyDescent="0.25">
      <c r="A144" s="453"/>
      <c r="B144" s="456"/>
      <c r="C144" s="456"/>
      <c r="D144" s="456"/>
      <c r="E144" s="456"/>
      <c r="F144" s="456"/>
      <c r="G144" s="456"/>
      <c r="H144" s="455">
        <f>SUM(H134:H143)</f>
        <v>78</v>
      </c>
    </row>
    <row r="146" spans="2:8" x14ac:dyDescent="0.25">
      <c r="B146" s="476" t="s">
        <v>452</v>
      </c>
      <c r="C146" s="655" t="s">
        <v>509</v>
      </c>
      <c r="D146" s="655"/>
      <c r="E146" s="655"/>
      <c r="F146" s="655"/>
    </row>
    <row r="147" spans="2:8" x14ac:dyDescent="0.25">
      <c r="B147" s="476" t="s">
        <v>453</v>
      </c>
      <c r="C147" s="904">
        <v>44917</v>
      </c>
      <c r="D147" s="655"/>
      <c r="E147" s="655"/>
      <c r="F147" s="655"/>
    </row>
    <row r="149" spans="2:8" x14ac:dyDescent="0.25">
      <c r="B149" s="475" t="s">
        <v>454</v>
      </c>
      <c r="C149" s="656" t="s">
        <v>2</v>
      </c>
      <c r="D149" s="656"/>
      <c r="E149" s="656"/>
      <c r="F149" s="656"/>
      <c r="G149" s="475" t="s">
        <v>455</v>
      </c>
      <c r="H149" s="475" t="s">
        <v>312</v>
      </c>
    </row>
    <row r="150" spans="2:8" x14ac:dyDescent="0.25">
      <c r="B150" s="475">
        <v>11</v>
      </c>
      <c r="C150" s="656" t="s">
        <v>460</v>
      </c>
      <c r="D150" s="656"/>
      <c r="E150" s="656"/>
      <c r="F150" s="656"/>
      <c r="G150" s="475">
        <v>33</v>
      </c>
      <c r="H150" s="475">
        <f>G150*B150</f>
        <v>363</v>
      </c>
    </row>
    <row r="151" spans="2:8" x14ac:dyDescent="0.25">
      <c r="B151" s="475">
        <v>1</v>
      </c>
      <c r="C151" s="656" t="s">
        <v>510</v>
      </c>
      <c r="D151" s="656"/>
      <c r="E151" s="656"/>
      <c r="F151" s="656"/>
      <c r="G151" s="475">
        <v>31</v>
      </c>
      <c r="H151" s="475">
        <f t="shared" ref="H151:H158" si="9">G151*B151</f>
        <v>31</v>
      </c>
    </row>
    <row r="152" spans="2:8" x14ac:dyDescent="0.25">
      <c r="B152" s="475">
        <v>1</v>
      </c>
      <c r="C152" s="656" t="s">
        <v>511</v>
      </c>
      <c r="D152" s="656"/>
      <c r="E152" s="656"/>
      <c r="F152" s="656"/>
      <c r="G152" s="475">
        <v>106</v>
      </c>
      <c r="H152" s="475">
        <f t="shared" si="9"/>
        <v>106</v>
      </c>
    </row>
    <row r="153" spans="2:8" x14ac:dyDescent="0.25">
      <c r="B153" s="475">
        <v>2</v>
      </c>
      <c r="C153" s="656" t="s">
        <v>458</v>
      </c>
      <c r="D153" s="656"/>
      <c r="E153" s="656"/>
      <c r="F153" s="656"/>
      <c r="G153" s="475">
        <v>15</v>
      </c>
      <c r="H153" s="475">
        <f t="shared" si="9"/>
        <v>30</v>
      </c>
    </row>
    <row r="154" spans="2:8" x14ac:dyDescent="0.25">
      <c r="B154" s="475"/>
      <c r="C154" s="656"/>
      <c r="D154" s="656"/>
      <c r="E154" s="656"/>
      <c r="F154" s="656"/>
      <c r="G154" s="475"/>
      <c r="H154" s="475">
        <f t="shared" si="9"/>
        <v>0</v>
      </c>
    </row>
    <row r="155" spans="2:8" x14ac:dyDescent="0.25">
      <c r="B155" s="475"/>
      <c r="C155" s="656"/>
      <c r="D155" s="656"/>
      <c r="E155" s="656"/>
      <c r="F155" s="656"/>
      <c r="G155" s="475"/>
      <c r="H155" s="475">
        <f t="shared" si="9"/>
        <v>0</v>
      </c>
    </row>
    <row r="156" spans="2:8" x14ac:dyDescent="0.25">
      <c r="B156" s="475"/>
      <c r="C156" s="656"/>
      <c r="D156" s="656"/>
      <c r="E156" s="656"/>
      <c r="F156" s="656"/>
      <c r="G156" s="475"/>
      <c r="H156" s="475">
        <f t="shared" si="9"/>
        <v>0</v>
      </c>
    </row>
    <row r="157" spans="2:8" x14ac:dyDescent="0.25">
      <c r="B157" s="475"/>
      <c r="C157" s="656"/>
      <c r="D157" s="656"/>
      <c r="E157" s="656"/>
      <c r="F157" s="656"/>
      <c r="G157" s="475"/>
      <c r="H157" s="475">
        <f t="shared" si="9"/>
        <v>0</v>
      </c>
    </row>
    <row r="158" spans="2:8" x14ac:dyDescent="0.25">
      <c r="B158" s="475"/>
      <c r="C158" s="656"/>
      <c r="D158" s="656"/>
      <c r="E158" s="656"/>
      <c r="F158" s="656"/>
      <c r="G158" s="475"/>
      <c r="H158" s="475">
        <f t="shared" si="9"/>
        <v>0</v>
      </c>
    </row>
    <row r="159" spans="2:8" x14ac:dyDescent="0.25">
      <c r="B159" s="475"/>
      <c r="C159" s="656"/>
      <c r="D159" s="656"/>
      <c r="E159" s="656"/>
      <c r="F159" s="656"/>
      <c r="G159" s="475"/>
      <c r="H159" s="475">
        <f>SUM(H150:H158)</f>
        <v>530</v>
      </c>
    </row>
    <row r="161" spans="2:8" x14ac:dyDescent="0.25">
      <c r="B161" s="540" t="s">
        <v>452</v>
      </c>
      <c r="C161" s="655" t="s">
        <v>640</v>
      </c>
      <c r="D161" s="655"/>
      <c r="E161" s="655"/>
      <c r="F161" s="655"/>
    </row>
    <row r="162" spans="2:8" x14ac:dyDescent="0.25">
      <c r="B162" s="540" t="s">
        <v>453</v>
      </c>
      <c r="C162" s="904">
        <v>44984</v>
      </c>
      <c r="D162" s="655"/>
      <c r="E162" s="655"/>
      <c r="F162" s="655"/>
    </row>
    <row r="164" spans="2:8" x14ac:dyDescent="0.25">
      <c r="B164" s="541" t="s">
        <v>454</v>
      </c>
      <c r="C164" s="656" t="s">
        <v>2</v>
      </c>
      <c r="D164" s="656"/>
      <c r="E164" s="656"/>
      <c r="F164" s="656"/>
      <c r="G164" s="541" t="s">
        <v>455</v>
      </c>
      <c r="H164" s="541" t="s">
        <v>312</v>
      </c>
    </row>
    <row r="165" spans="2:8" x14ac:dyDescent="0.25">
      <c r="B165" s="541">
        <v>1</v>
      </c>
      <c r="C165" s="656" t="s">
        <v>460</v>
      </c>
      <c r="D165" s="656"/>
      <c r="E165" s="656"/>
      <c r="F165" s="656"/>
      <c r="G165" s="541">
        <v>34</v>
      </c>
      <c r="H165" s="541">
        <f>G165*B165</f>
        <v>34</v>
      </c>
    </row>
    <row r="166" spans="2:8" x14ac:dyDescent="0.25">
      <c r="B166" s="541"/>
      <c r="C166" s="656"/>
      <c r="D166" s="656"/>
      <c r="E166" s="656"/>
      <c r="F166" s="656"/>
      <c r="G166" s="541"/>
      <c r="H166" s="541">
        <f t="shared" ref="H166:H173" si="10">G166*B166</f>
        <v>0</v>
      </c>
    </row>
    <row r="167" spans="2:8" x14ac:dyDescent="0.25">
      <c r="B167" s="541"/>
      <c r="C167" s="656"/>
      <c r="D167" s="656"/>
      <c r="E167" s="656"/>
      <c r="F167" s="656"/>
      <c r="G167" s="541"/>
      <c r="H167" s="541">
        <f t="shared" si="10"/>
        <v>0</v>
      </c>
    </row>
    <row r="168" spans="2:8" x14ac:dyDescent="0.25">
      <c r="B168" s="541"/>
      <c r="C168" s="656"/>
      <c r="D168" s="656"/>
      <c r="E168" s="656"/>
      <c r="F168" s="656"/>
      <c r="G168" s="541"/>
      <c r="H168" s="541">
        <f t="shared" si="10"/>
        <v>0</v>
      </c>
    </row>
    <row r="169" spans="2:8" x14ac:dyDescent="0.25">
      <c r="B169" s="541"/>
      <c r="C169" s="656"/>
      <c r="D169" s="656"/>
      <c r="E169" s="656"/>
      <c r="F169" s="656"/>
      <c r="G169" s="541"/>
      <c r="H169" s="541">
        <f t="shared" si="10"/>
        <v>0</v>
      </c>
    </row>
    <row r="170" spans="2:8" x14ac:dyDescent="0.25">
      <c r="B170" s="541"/>
      <c r="C170" s="656"/>
      <c r="D170" s="656"/>
      <c r="E170" s="656"/>
      <c r="F170" s="656"/>
      <c r="G170" s="541"/>
      <c r="H170" s="541">
        <f t="shared" si="10"/>
        <v>0</v>
      </c>
    </row>
    <row r="171" spans="2:8" x14ac:dyDescent="0.25">
      <c r="B171" s="541"/>
      <c r="C171" s="656"/>
      <c r="D171" s="656"/>
      <c r="E171" s="656"/>
      <c r="F171" s="656"/>
      <c r="G171" s="541"/>
      <c r="H171" s="541">
        <f t="shared" si="10"/>
        <v>0</v>
      </c>
    </row>
    <row r="172" spans="2:8" x14ac:dyDescent="0.25">
      <c r="B172" s="541"/>
      <c r="C172" s="656"/>
      <c r="D172" s="656"/>
      <c r="E172" s="656"/>
      <c r="F172" s="656"/>
      <c r="G172" s="541"/>
      <c r="H172" s="541">
        <f t="shared" si="10"/>
        <v>0</v>
      </c>
    </row>
    <row r="173" spans="2:8" x14ac:dyDescent="0.25">
      <c r="B173" s="541"/>
      <c r="C173" s="656"/>
      <c r="D173" s="656"/>
      <c r="E173" s="656"/>
      <c r="F173" s="656"/>
      <c r="G173" s="541"/>
      <c r="H173" s="541">
        <f t="shared" si="10"/>
        <v>0</v>
      </c>
    </row>
    <row r="174" spans="2:8" x14ac:dyDescent="0.25">
      <c r="B174" s="541"/>
      <c r="C174" s="656"/>
      <c r="D174" s="656"/>
      <c r="E174" s="656"/>
      <c r="F174" s="656"/>
      <c r="G174" s="541"/>
      <c r="H174" s="541">
        <f>SUM(H165:H173)</f>
        <v>34</v>
      </c>
    </row>
    <row r="176" spans="2:8" x14ac:dyDescent="0.25">
      <c r="B176" s="540" t="s">
        <v>452</v>
      </c>
      <c r="C176" s="655" t="s">
        <v>642</v>
      </c>
      <c r="D176" s="655"/>
      <c r="E176" s="655"/>
      <c r="F176" s="655"/>
    </row>
    <row r="177" spans="2:8" x14ac:dyDescent="0.25">
      <c r="B177" s="540" t="s">
        <v>453</v>
      </c>
      <c r="C177" s="904">
        <v>44984</v>
      </c>
      <c r="D177" s="655"/>
      <c r="E177" s="655"/>
      <c r="F177" s="655"/>
    </row>
    <row r="179" spans="2:8" x14ac:dyDescent="0.25">
      <c r="B179" s="541" t="s">
        <v>454</v>
      </c>
      <c r="C179" s="656" t="s">
        <v>2</v>
      </c>
      <c r="D179" s="656"/>
      <c r="E179" s="656"/>
      <c r="F179" s="656"/>
      <c r="G179" s="541" t="s">
        <v>455</v>
      </c>
      <c r="H179" s="541" t="s">
        <v>312</v>
      </c>
    </row>
    <row r="180" spans="2:8" x14ac:dyDescent="0.25">
      <c r="B180" s="541">
        <v>10</v>
      </c>
      <c r="C180" s="656" t="s">
        <v>460</v>
      </c>
      <c r="D180" s="656"/>
      <c r="E180" s="656"/>
      <c r="F180" s="656"/>
      <c r="G180" s="541">
        <v>32.299999999999997</v>
      </c>
      <c r="H180" s="541">
        <f>G180*B180</f>
        <v>323</v>
      </c>
    </row>
    <row r="181" spans="2:8" x14ac:dyDescent="0.25">
      <c r="B181" s="541">
        <v>4</v>
      </c>
      <c r="C181" s="656" t="s">
        <v>458</v>
      </c>
      <c r="D181" s="656"/>
      <c r="E181" s="656"/>
      <c r="F181" s="656"/>
      <c r="G181" s="541">
        <v>14.25</v>
      </c>
      <c r="H181" s="541">
        <f t="shared" ref="H181:H188" si="11">G181*B181</f>
        <v>57</v>
      </c>
    </row>
    <row r="182" spans="2:8" x14ac:dyDescent="0.25">
      <c r="B182" s="541"/>
      <c r="C182" s="656"/>
      <c r="D182" s="656"/>
      <c r="E182" s="656"/>
      <c r="F182" s="656"/>
      <c r="G182" s="541"/>
      <c r="H182" s="541">
        <f t="shared" si="11"/>
        <v>0</v>
      </c>
    </row>
    <row r="183" spans="2:8" x14ac:dyDescent="0.25">
      <c r="B183" s="541"/>
      <c r="C183" s="656"/>
      <c r="D183" s="656"/>
      <c r="E183" s="656"/>
      <c r="F183" s="656"/>
      <c r="G183" s="541"/>
      <c r="H183" s="541">
        <f t="shared" si="11"/>
        <v>0</v>
      </c>
    </row>
    <row r="184" spans="2:8" x14ac:dyDescent="0.25">
      <c r="B184" s="541"/>
      <c r="C184" s="656"/>
      <c r="D184" s="656"/>
      <c r="E184" s="656"/>
      <c r="F184" s="656"/>
      <c r="G184" s="541"/>
      <c r="H184" s="541">
        <f t="shared" si="11"/>
        <v>0</v>
      </c>
    </row>
    <row r="185" spans="2:8" x14ac:dyDescent="0.25">
      <c r="B185" s="541"/>
      <c r="C185" s="656"/>
      <c r="D185" s="656"/>
      <c r="E185" s="656"/>
      <c r="F185" s="656"/>
      <c r="G185" s="541"/>
      <c r="H185" s="541">
        <f t="shared" si="11"/>
        <v>0</v>
      </c>
    </row>
    <row r="186" spans="2:8" x14ac:dyDescent="0.25">
      <c r="B186" s="541"/>
      <c r="C186" s="656"/>
      <c r="D186" s="656"/>
      <c r="E186" s="656"/>
      <c r="F186" s="656"/>
      <c r="G186" s="541"/>
      <c r="H186" s="541">
        <f t="shared" si="11"/>
        <v>0</v>
      </c>
    </row>
    <row r="187" spans="2:8" x14ac:dyDescent="0.25">
      <c r="B187" s="541"/>
      <c r="C187" s="656"/>
      <c r="D187" s="656"/>
      <c r="E187" s="656"/>
      <c r="F187" s="656"/>
      <c r="G187" s="541"/>
      <c r="H187" s="541">
        <f t="shared" si="11"/>
        <v>0</v>
      </c>
    </row>
    <row r="188" spans="2:8" x14ac:dyDescent="0.25">
      <c r="B188" s="541"/>
      <c r="C188" s="656"/>
      <c r="D188" s="656"/>
      <c r="E188" s="656"/>
      <c r="F188" s="656"/>
      <c r="G188" s="541"/>
      <c r="H188" s="541">
        <f t="shared" si="11"/>
        <v>0</v>
      </c>
    </row>
    <row r="189" spans="2:8" x14ac:dyDescent="0.25">
      <c r="B189" s="541"/>
      <c r="C189" s="656"/>
      <c r="D189" s="656"/>
      <c r="E189" s="656"/>
      <c r="F189" s="656"/>
      <c r="G189" s="541"/>
      <c r="H189" s="541">
        <f>SUM(H180:H188)</f>
        <v>380</v>
      </c>
    </row>
  </sheetData>
  <mergeCells count="156"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71:F171"/>
    <mergeCell ref="C172:F172"/>
    <mergeCell ref="C173:F173"/>
    <mergeCell ref="C174:F174"/>
    <mergeCell ref="C176:F176"/>
    <mergeCell ref="C177:F177"/>
    <mergeCell ref="C179:F179"/>
    <mergeCell ref="C180:F180"/>
    <mergeCell ref="C181:F181"/>
    <mergeCell ref="C161:F161"/>
    <mergeCell ref="C162:F162"/>
    <mergeCell ref="C164:F164"/>
    <mergeCell ref="C165:F165"/>
    <mergeCell ref="C166:F166"/>
    <mergeCell ref="C167:F167"/>
    <mergeCell ref="C168:F168"/>
    <mergeCell ref="C169:F169"/>
    <mergeCell ref="C170:F170"/>
    <mergeCell ref="C127:F127"/>
    <mergeCell ref="C143:F143"/>
    <mergeCell ref="C137:F137"/>
    <mergeCell ref="C138:F138"/>
    <mergeCell ref="C139:F139"/>
    <mergeCell ref="C140:F140"/>
    <mergeCell ref="C141:F141"/>
    <mergeCell ref="C142:F142"/>
    <mergeCell ref="C130:F130"/>
    <mergeCell ref="C131:F131"/>
    <mergeCell ref="C133:F133"/>
    <mergeCell ref="C134:F134"/>
    <mergeCell ref="C135:F135"/>
    <mergeCell ref="C136:F136"/>
    <mergeCell ref="C111:F111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56:F156"/>
    <mergeCell ref="C157:F157"/>
    <mergeCell ref="C158:F158"/>
    <mergeCell ref="C159:F159"/>
    <mergeCell ref="C146:F146"/>
    <mergeCell ref="C147:F147"/>
    <mergeCell ref="C149:F149"/>
    <mergeCell ref="C150:F150"/>
    <mergeCell ref="C151:F151"/>
    <mergeCell ref="C152:F152"/>
    <mergeCell ref="C153:F153"/>
    <mergeCell ref="C154:F154"/>
    <mergeCell ref="C155:F15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912" t="s">
        <v>398</v>
      </c>
      <c r="C4" s="913"/>
      <c r="D4" s="913"/>
      <c r="E4" s="913"/>
      <c r="F4" s="913"/>
      <c r="G4" s="913"/>
      <c r="H4" s="913"/>
      <c r="I4" s="913"/>
      <c r="J4" s="913"/>
      <c r="K4" s="914"/>
    </row>
    <row r="5" spans="2:30" ht="15.75" thickBot="1" x14ac:dyDescent="0.3">
      <c r="B5" s="915" t="s">
        <v>399</v>
      </c>
      <c r="C5" s="916"/>
      <c r="D5" s="916"/>
      <c r="E5" s="916"/>
      <c r="F5" s="916"/>
      <c r="G5" s="916"/>
      <c r="H5" s="916"/>
      <c r="I5" s="916"/>
      <c r="J5" s="916"/>
      <c r="K5" s="917"/>
      <c r="M5" s="911" t="s">
        <v>400</v>
      </c>
      <c r="N5" s="911"/>
      <c r="O5" s="911" t="s">
        <v>402</v>
      </c>
      <c r="P5" s="911"/>
      <c r="Q5" s="911"/>
      <c r="R5" s="911"/>
      <c r="S5" s="911"/>
      <c r="T5" s="911"/>
      <c r="U5" s="911"/>
      <c r="V5" s="911"/>
      <c r="W5" s="911"/>
      <c r="X5" s="911"/>
      <c r="Y5" s="911"/>
      <c r="Z5" s="911"/>
      <c r="AA5" s="911"/>
      <c r="AB5" s="911"/>
      <c r="AC5" s="911"/>
      <c r="AD5" s="911"/>
    </row>
    <row r="6" spans="2:30" ht="19.899999999999999" customHeight="1" x14ac:dyDescent="0.25">
      <c r="B6" s="397">
        <v>1</v>
      </c>
      <c r="C6" s="412">
        <v>2</v>
      </c>
      <c r="D6" s="398">
        <v>3</v>
      </c>
      <c r="E6" s="398">
        <v>4</v>
      </c>
      <c r="F6" s="412">
        <v>5</v>
      </c>
      <c r="G6" s="398">
        <v>6</v>
      </c>
      <c r="H6" s="412">
        <v>7</v>
      </c>
      <c r="I6" s="398">
        <v>8</v>
      </c>
      <c r="J6" s="412">
        <v>9</v>
      </c>
      <c r="K6" s="399">
        <v>10</v>
      </c>
      <c r="M6" s="911" t="s">
        <v>401</v>
      </c>
      <c r="N6" s="911"/>
      <c r="O6" s="396">
        <v>86</v>
      </c>
      <c r="P6" s="394"/>
      <c r="Q6" s="394"/>
      <c r="R6" s="394"/>
      <c r="S6" s="394"/>
      <c r="T6" s="394"/>
      <c r="U6" s="421"/>
      <c r="V6" s="421"/>
      <c r="W6" s="421"/>
      <c r="X6" s="421"/>
      <c r="Y6" s="421"/>
      <c r="Z6" s="421"/>
      <c r="AA6" s="421"/>
      <c r="AB6" s="421"/>
      <c r="AC6" s="421"/>
      <c r="AD6" s="421"/>
    </row>
    <row r="7" spans="2:30" ht="19.899999999999999" customHeight="1" x14ac:dyDescent="0.25">
      <c r="B7" s="400">
        <v>11</v>
      </c>
      <c r="C7" s="394">
        <v>12</v>
      </c>
      <c r="D7" s="394">
        <v>13</v>
      </c>
      <c r="E7" s="394">
        <v>14</v>
      </c>
      <c r="F7" s="395">
        <v>15</v>
      </c>
      <c r="G7" s="394">
        <v>16</v>
      </c>
      <c r="H7" s="395">
        <v>17</v>
      </c>
      <c r="I7" s="395">
        <v>18</v>
      </c>
      <c r="J7" s="394">
        <v>19</v>
      </c>
      <c r="K7" s="413">
        <v>20</v>
      </c>
      <c r="M7" s="911" t="s">
        <v>403</v>
      </c>
      <c r="N7" s="911"/>
      <c r="O7" s="396">
        <v>160</v>
      </c>
      <c r="P7" s="394">
        <v>141</v>
      </c>
      <c r="Q7" s="394"/>
      <c r="R7" s="394"/>
      <c r="S7" s="394"/>
      <c r="T7" s="394"/>
      <c r="U7" s="421"/>
      <c r="V7" s="421"/>
      <c r="W7" s="421"/>
      <c r="X7" s="421"/>
      <c r="Y7" s="421"/>
      <c r="Z7" s="421"/>
      <c r="AA7" s="421"/>
      <c r="AB7" s="421"/>
      <c r="AC7" s="421"/>
      <c r="AD7" s="421"/>
    </row>
    <row r="8" spans="2:30" ht="19.899999999999999" customHeight="1" x14ac:dyDescent="0.25">
      <c r="B8" s="411">
        <v>21</v>
      </c>
      <c r="C8" s="394">
        <v>22</v>
      </c>
      <c r="D8" s="395">
        <v>23</v>
      </c>
      <c r="E8" s="394">
        <v>24</v>
      </c>
      <c r="F8" s="395">
        <v>25</v>
      </c>
      <c r="G8" s="394">
        <v>26</v>
      </c>
      <c r="H8" s="395">
        <v>27</v>
      </c>
      <c r="I8" s="394">
        <v>28</v>
      </c>
      <c r="J8" s="394">
        <v>29</v>
      </c>
      <c r="K8" s="401">
        <v>30</v>
      </c>
      <c r="M8" s="911" t="s">
        <v>404</v>
      </c>
      <c r="N8" s="911"/>
      <c r="O8" s="396">
        <v>153</v>
      </c>
      <c r="P8" s="394">
        <v>154</v>
      </c>
      <c r="Q8" s="394"/>
      <c r="R8" s="394"/>
      <c r="S8" s="394"/>
      <c r="T8" s="394"/>
      <c r="U8" s="421"/>
      <c r="V8" s="421"/>
      <c r="W8" s="421"/>
      <c r="X8" s="421"/>
      <c r="Y8" s="421"/>
      <c r="Z8" s="421"/>
      <c r="AA8" s="421"/>
      <c r="AB8" s="421"/>
      <c r="AC8" s="421"/>
      <c r="AD8" s="421"/>
    </row>
    <row r="9" spans="2:30" ht="19.899999999999999" customHeight="1" x14ac:dyDescent="0.25">
      <c r="B9" s="411">
        <v>31</v>
      </c>
      <c r="C9" s="395">
        <v>32</v>
      </c>
      <c r="D9" s="395">
        <v>33</v>
      </c>
      <c r="E9" s="395">
        <v>34</v>
      </c>
      <c r="F9" s="395">
        <v>35</v>
      </c>
      <c r="G9" s="394">
        <v>36</v>
      </c>
      <c r="H9" s="394">
        <v>37</v>
      </c>
      <c r="I9" s="394">
        <v>38</v>
      </c>
      <c r="J9" s="394">
        <v>39</v>
      </c>
      <c r="K9" s="401">
        <v>40</v>
      </c>
      <c r="M9" s="911" t="s">
        <v>405</v>
      </c>
      <c r="N9" s="911"/>
      <c r="O9" s="396">
        <v>170</v>
      </c>
      <c r="P9" s="394">
        <v>155</v>
      </c>
      <c r="Q9" s="394">
        <v>156</v>
      </c>
      <c r="R9" s="394">
        <v>157</v>
      </c>
      <c r="S9" s="394">
        <v>178</v>
      </c>
      <c r="T9" s="394"/>
      <c r="U9" s="394"/>
      <c r="V9" s="421"/>
      <c r="W9" s="421"/>
      <c r="X9" s="421"/>
      <c r="Y9" s="421"/>
      <c r="Z9" s="421"/>
      <c r="AA9" s="421"/>
      <c r="AB9" s="421"/>
      <c r="AC9" s="421"/>
      <c r="AD9" s="421"/>
    </row>
    <row r="10" spans="2:30" ht="19.899999999999999" customHeight="1" x14ac:dyDescent="0.25">
      <c r="B10" s="400">
        <v>41</v>
      </c>
      <c r="C10" s="394">
        <v>42</v>
      </c>
      <c r="D10" s="394">
        <v>43</v>
      </c>
      <c r="E10" s="394">
        <v>44</v>
      </c>
      <c r="F10" s="394">
        <v>45</v>
      </c>
      <c r="G10" s="394">
        <v>46</v>
      </c>
      <c r="H10" s="394">
        <v>47</v>
      </c>
      <c r="I10" s="394">
        <v>48</v>
      </c>
      <c r="J10" s="394">
        <v>49</v>
      </c>
      <c r="K10" s="401">
        <v>50</v>
      </c>
      <c r="M10" s="911" t="s">
        <v>406</v>
      </c>
      <c r="N10" s="911"/>
      <c r="O10" s="396">
        <v>1</v>
      </c>
      <c r="P10" s="394">
        <v>18</v>
      </c>
      <c r="Q10" s="394">
        <v>118</v>
      </c>
      <c r="R10" s="394"/>
      <c r="S10" s="394"/>
      <c r="T10" s="394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2:30" ht="19.899999999999999" customHeight="1" x14ac:dyDescent="0.25">
      <c r="B11" s="400">
        <v>51</v>
      </c>
      <c r="C11" s="394">
        <v>52</v>
      </c>
      <c r="D11" s="394">
        <v>53</v>
      </c>
      <c r="E11" s="394">
        <v>54</v>
      </c>
      <c r="F11" s="394">
        <v>55</v>
      </c>
      <c r="G11" s="394">
        <v>56</v>
      </c>
      <c r="H11" s="394">
        <v>57</v>
      </c>
      <c r="I11" s="394">
        <v>58</v>
      </c>
      <c r="J11" s="394">
        <v>59</v>
      </c>
      <c r="K11" s="401">
        <v>60</v>
      </c>
      <c r="M11" s="911" t="s">
        <v>407</v>
      </c>
      <c r="N11" s="911"/>
      <c r="O11" s="396">
        <v>23</v>
      </c>
      <c r="P11" s="394"/>
      <c r="Q11" s="394"/>
      <c r="R11" s="394"/>
      <c r="S11" s="394"/>
      <c r="T11" s="394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2:30" ht="19.899999999999999" customHeight="1" x14ac:dyDescent="0.25">
      <c r="B12" s="400">
        <v>61</v>
      </c>
      <c r="C12" s="394">
        <v>62</v>
      </c>
      <c r="D12" s="394">
        <v>63</v>
      </c>
      <c r="E12" s="394">
        <v>64</v>
      </c>
      <c r="F12" s="394">
        <v>65</v>
      </c>
      <c r="G12" s="394">
        <v>66</v>
      </c>
      <c r="H12" s="394">
        <v>67</v>
      </c>
      <c r="I12" s="394">
        <v>68</v>
      </c>
      <c r="J12" s="394">
        <v>69</v>
      </c>
      <c r="K12" s="401">
        <v>70</v>
      </c>
      <c r="M12" s="911" t="s">
        <v>412</v>
      </c>
      <c r="N12" s="911"/>
      <c r="O12" s="396">
        <v>98</v>
      </c>
      <c r="P12" s="394"/>
      <c r="Q12" s="394"/>
      <c r="R12" s="394"/>
      <c r="S12" s="394"/>
      <c r="T12" s="394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2:30" ht="19.899999999999999" customHeight="1" x14ac:dyDescent="0.25">
      <c r="B13" s="400">
        <v>71</v>
      </c>
      <c r="C13" s="394">
        <v>72</v>
      </c>
      <c r="D13" s="394">
        <v>73</v>
      </c>
      <c r="E13" s="395">
        <v>74</v>
      </c>
      <c r="F13" s="394">
        <v>75</v>
      </c>
      <c r="G13" s="394">
        <v>76</v>
      </c>
      <c r="H13" s="394">
        <v>77</v>
      </c>
      <c r="I13" s="394">
        <v>78</v>
      </c>
      <c r="J13" s="394">
        <v>79</v>
      </c>
      <c r="K13" s="401">
        <v>80</v>
      </c>
      <c r="M13" s="911" t="s">
        <v>408</v>
      </c>
      <c r="N13" s="911"/>
      <c r="O13" s="396">
        <v>191</v>
      </c>
      <c r="P13" s="394">
        <v>192</v>
      </c>
      <c r="Q13" s="394">
        <v>193</v>
      </c>
      <c r="R13" s="394"/>
      <c r="S13" s="394"/>
      <c r="T13" s="394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2:30" ht="19.899999999999999" customHeight="1" x14ac:dyDescent="0.25">
      <c r="B14" s="400">
        <v>81</v>
      </c>
      <c r="C14" s="394">
        <v>82</v>
      </c>
      <c r="D14" s="394">
        <v>83</v>
      </c>
      <c r="E14" s="394">
        <v>84</v>
      </c>
      <c r="F14" s="394">
        <v>85</v>
      </c>
      <c r="G14" s="395">
        <v>86</v>
      </c>
      <c r="H14" s="394">
        <v>87</v>
      </c>
      <c r="I14" s="394">
        <v>88</v>
      </c>
      <c r="J14" s="394">
        <v>89</v>
      </c>
      <c r="K14" s="401">
        <v>90</v>
      </c>
      <c r="M14" s="911" t="s">
        <v>409</v>
      </c>
      <c r="N14" s="911"/>
      <c r="O14" s="396">
        <v>151</v>
      </c>
      <c r="P14" s="394">
        <v>152</v>
      </c>
      <c r="Q14" s="394">
        <v>161</v>
      </c>
      <c r="R14" s="394">
        <v>171</v>
      </c>
      <c r="S14" s="394">
        <v>181</v>
      </c>
      <c r="T14" s="394"/>
      <c r="U14" s="394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2:30" ht="19.899999999999999" customHeight="1" x14ac:dyDescent="0.25">
      <c r="B15" s="400">
        <v>91</v>
      </c>
      <c r="C15" s="394">
        <v>92</v>
      </c>
      <c r="D15" s="394">
        <v>93</v>
      </c>
      <c r="E15" s="394">
        <v>94</v>
      </c>
      <c r="F15" s="394">
        <v>95</v>
      </c>
      <c r="G15" s="394">
        <v>96</v>
      </c>
      <c r="H15" s="394">
        <v>97</v>
      </c>
      <c r="I15" s="395">
        <v>98</v>
      </c>
      <c r="J15" s="394">
        <v>99</v>
      </c>
      <c r="K15" s="413">
        <v>100</v>
      </c>
      <c r="M15" s="911" t="s">
        <v>410</v>
      </c>
      <c r="N15" s="911"/>
      <c r="O15" s="396">
        <v>162</v>
      </c>
      <c r="P15" s="394">
        <v>172</v>
      </c>
      <c r="Q15" s="394">
        <v>182</v>
      </c>
      <c r="R15" s="394"/>
      <c r="S15" s="394"/>
      <c r="T15" s="394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2:30" ht="19.899999999999999" customHeight="1" x14ac:dyDescent="0.25">
      <c r="B16" s="400">
        <v>101</v>
      </c>
      <c r="C16" s="394">
        <v>102</v>
      </c>
      <c r="D16" s="394">
        <v>103</v>
      </c>
      <c r="E16" s="394">
        <v>104</v>
      </c>
      <c r="F16" s="394">
        <v>105</v>
      </c>
      <c r="G16" s="394">
        <v>106</v>
      </c>
      <c r="H16" s="394">
        <v>107</v>
      </c>
      <c r="I16" s="394">
        <v>108</v>
      </c>
      <c r="J16" s="394">
        <v>109</v>
      </c>
      <c r="K16" s="401">
        <v>110</v>
      </c>
      <c r="M16" s="911" t="s">
        <v>411</v>
      </c>
      <c r="N16" s="911"/>
      <c r="O16" s="396">
        <v>163</v>
      </c>
      <c r="P16" s="394">
        <v>173</v>
      </c>
      <c r="Q16" s="394">
        <v>183</v>
      </c>
      <c r="R16" s="394"/>
      <c r="S16" s="394"/>
      <c r="T16" s="394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2:40" ht="19.899999999999999" customHeight="1" x14ac:dyDescent="0.25">
      <c r="B17" s="400">
        <v>111</v>
      </c>
      <c r="C17" s="394">
        <v>112</v>
      </c>
      <c r="D17" s="395">
        <v>113</v>
      </c>
      <c r="E17" s="394">
        <v>114</v>
      </c>
      <c r="F17" s="394">
        <v>115</v>
      </c>
      <c r="G17" s="394">
        <v>116</v>
      </c>
      <c r="H17" s="394">
        <v>117</v>
      </c>
      <c r="I17" s="395">
        <v>118</v>
      </c>
      <c r="J17" s="394">
        <v>119</v>
      </c>
      <c r="K17" s="401">
        <v>120</v>
      </c>
      <c r="M17" s="911" t="s">
        <v>413</v>
      </c>
      <c r="N17" s="911"/>
      <c r="O17" s="396">
        <v>31</v>
      </c>
      <c r="P17" s="394">
        <v>32</v>
      </c>
      <c r="Q17" s="394">
        <v>33</v>
      </c>
      <c r="R17" s="394">
        <v>34</v>
      </c>
      <c r="S17" s="394">
        <v>35</v>
      </c>
      <c r="T17" s="394"/>
      <c r="U17" s="394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2:40" ht="19.899999999999999" customHeight="1" x14ac:dyDescent="0.25">
      <c r="B18" s="411">
        <v>121</v>
      </c>
      <c r="C18" s="394">
        <v>122</v>
      </c>
      <c r="D18" s="394">
        <v>123</v>
      </c>
      <c r="E18" s="394">
        <v>124</v>
      </c>
      <c r="F18" s="394">
        <v>125</v>
      </c>
      <c r="G18" s="394">
        <v>126</v>
      </c>
      <c r="H18" s="394">
        <v>127</v>
      </c>
      <c r="I18" s="394">
        <v>128</v>
      </c>
      <c r="J18" s="395">
        <v>129</v>
      </c>
      <c r="K18" s="401">
        <v>130</v>
      </c>
      <c r="M18" s="911" t="s">
        <v>414</v>
      </c>
      <c r="N18" s="911"/>
      <c r="O18" s="396">
        <v>21</v>
      </c>
      <c r="P18" s="394">
        <v>9</v>
      </c>
      <c r="Q18" s="394">
        <v>2</v>
      </c>
      <c r="R18" s="394"/>
      <c r="S18" s="394"/>
      <c r="T18" s="394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</row>
    <row r="19" spans="2:40" ht="19.899999999999999" customHeight="1" x14ac:dyDescent="0.25">
      <c r="B19" s="411">
        <v>131</v>
      </c>
      <c r="C19" s="395">
        <v>132</v>
      </c>
      <c r="D19" s="395">
        <v>133</v>
      </c>
      <c r="E19" s="395">
        <v>134</v>
      </c>
      <c r="F19" s="395">
        <v>135</v>
      </c>
      <c r="G19" s="395">
        <v>136</v>
      </c>
      <c r="H19" s="395">
        <v>137</v>
      </c>
      <c r="I19" s="395">
        <v>138</v>
      </c>
      <c r="J19" s="394">
        <v>139</v>
      </c>
      <c r="K19" s="401">
        <v>140</v>
      </c>
      <c r="M19" s="911" t="s">
        <v>415</v>
      </c>
      <c r="N19" s="911"/>
      <c r="O19" s="396">
        <v>20</v>
      </c>
      <c r="P19" s="394"/>
      <c r="Q19" s="394"/>
      <c r="R19" s="394"/>
      <c r="S19" s="394"/>
      <c r="T19" s="394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2:40" ht="19.899999999999999" customHeight="1" x14ac:dyDescent="0.25">
      <c r="B20" s="411">
        <v>141</v>
      </c>
      <c r="C20" s="395">
        <v>142</v>
      </c>
      <c r="D20" s="395">
        <v>143</v>
      </c>
      <c r="E20" s="395">
        <v>144</v>
      </c>
      <c r="F20" s="395">
        <v>145</v>
      </c>
      <c r="G20" s="395">
        <v>146</v>
      </c>
      <c r="H20" s="395">
        <v>147</v>
      </c>
      <c r="I20" s="395">
        <v>148</v>
      </c>
      <c r="J20" s="395">
        <v>149</v>
      </c>
      <c r="K20" s="413">
        <v>150</v>
      </c>
      <c r="M20" s="911" t="s">
        <v>372</v>
      </c>
      <c r="N20" s="911"/>
      <c r="O20" s="396">
        <v>142</v>
      </c>
      <c r="P20" s="394"/>
      <c r="Q20" s="394"/>
      <c r="R20" s="394"/>
      <c r="S20" s="394"/>
      <c r="T20" s="394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</row>
    <row r="21" spans="2:40" ht="19.899999999999999" customHeight="1" x14ac:dyDescent="0.25">
      <c r="B21" s="411">
        <v>151</v>
      </c>
      <c r="C21" s="395">
        <v>152</v>
      </c>
      <c r="D21" s="395">
        <v>153</v>
      </c>
      <c r="E21" s="395">
        <v>154</v>
      </c>
      <c r="F21" s="395">
        <v>155</v>
      </c>
      <c r="G21" s="395">
        <v>156</v>
      </c>
      <c r="H21" s="395">
        <v>157</v>
      </c>
      <c r="I21" s="395">
        <v>158</v>
      </c>
      <c r="J21" s="395">
        <v>159</v>
      </c>
      <c r="K21" s="413">
        <v>160</v>
      </c>
      <c r="M21" s="911" t="s">
        <v>418</v>
      </c>
      <c r="N21" s="911"/>
      <c r="O21" s="396">
        <v>159</v>
      </c>
      <c r="P21" s="394"/>
      <c r="Q21" s="394"/>
      <c r="R21" s="394"/>
      <c r="S21" s="394"/>
      <c r="T21" s="394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</row>
    <row r="22" spans="2:40" ht="19.899999999999999" customHeight="1" x14ac:dyDescent="0.25">
      <c r="B22" s="411">
        <v>161</v>
      </c>
      <c r="C22" s="395">
        <v>162</v>
      </c>
      <c r="D22" s="395">
        <v>163</v>
      </c>
      <c r="E22" s="395">
        <v>164</v>
      </c>
      <c r="F22" s="395">
        <v>165</v>
      </c>
      <c r="G22" s="395">
        <v>166</v>
      </c>
      <c r="H22" s="395">
        <v>167</v>
      </c>
      <c r="I22" s="395">
        <v>168</v>
      </c>
      <c r="J22" s="395">
        <v>169</v>
      </c>
      <c r="K22" s="413">
        <v>170</v>
      </c>
      <c r="M22" s="911" t="s">
        <v>419</v>
      </c>
      <c r="N22" s="911"/>
      <c r="O22" s="396">
        <v>158</v>
      </c>
      <c r="P22" s="394"/>
      <c r="Q22" s="394"/>
      <c r="R22" s="394"/>
      <c r="S22" s="394"/>
      <c r="T22" s="394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</row>
    <row r="23" spans="2:40" ht="19.899999999999999" customHeight="1" x14ac:dyDescent="0.25">
      <c r="B23" s="411">
        <v>171</v>
      </c>
      <c r="C23" s="395">
        <v>172</v>
      </c>
      <c r="D23" s="395">
        <v>173</v>
      </c>
      <c r="E23" s="395">
        <v>174</v>
      </c>
      <c r="F23" s="395">
        <v>175</v>
      </c>
      <c r="G23" s="395">
        <v>176</v>
      </c>
      <c r="H23" s="395">
        <v>177</v>
      </c>
      <c r="I23" s="395">
        <v>178</v>
      </c>
      <c r="J23" s="395">
        <v>179</v>
      </c>
      <c r="K23" s="413">
        <v>180</v>
      </c>
      <c r="M23" s="911" t="s">
        <v>420</v>
      </c>
      <c r="N23" s="911"/>
      <c r="O23" s="396">
        <v>169</v>
      </c>
      <c r="P23" s="394"/>
      <c r="Q23" s="394"/>
      <c r="R23" s="394"/>
      <c r="S23" s="394"/>
      <c r="T23" s="394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</row>
    <row r="24" spans="2:40" ht="19.899999999999999" customHeight="1" x14ac:dyDescent="0.25">
      <c r="B24" s="411">
        <v>181</v>
      </c>
      <c r="C24" s="395">
        <v>182</v>
      </c>
      <c r="D24" s="395">
        <v>183</v>
      </c>
      <c r="E24" s="395">
        <v>184</v>
      </c>
      <c r="F24" s="395">
        <v>185</v>
      </c>
      <c r="G24" s="395">
        <v>186</v>
      </c>
      <c r="H24" s="395">
        <v>187</v>
      </c>
      <c r="I24" s="395">
        <v>188</v>
      </c>
      <c r="J24" s="395">
        <v>189</v>
      </c>
      <c r="K24" s="413">
        <v>190</v>
      </c>
      <c r="M24" s="655" t="s">
        <v>423</v>
      </c>
      <c r="N24" s="655"/>
      <c r="O24" s="396">
        <v>184</v>
      </c>
      <c r="P24" s="394">
        <v>185</v>
      </c>
      <c r="Q24" s="394">
        <v>186</v>
      </c>
      <c r="R24" s="394">
        <v>187</v>
      </c>
      <c r="S24" s="394">
        <v>188</v>
      </c>
      <c r="T24" s="394">
        <v>189</v>
      </c>
      <c r="U24" s="394">
        <v>194</v>
      </c>
      <c r="V24" s="394">
        <v>195</v>
      </c>
      <c r="W24" s="394">
        <v>196</v>
      </c>
      <c r="X24" s="394">
        <v>197</v>
      </c>
      <c r="Y24" s="394">
        <v>198</v>
      </c>
      <c r="Z24" s="394">
        <v>199</v>
      </c>
      <c r="AA24" s="394">
        <v>200</v>
      </c>
      <c r="AB24" s="394">
        <v>164</v>
      </c>
      <c r="AC24" s="394">
        <v>174</v>
      </c>
      <c r="AD24" s="394">
        <v>190</v>
      </c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</row>
    <row r="25" spans="2:40" ht="19.899999999999999" customHeight="1" thickBot="1" x14ac:dyDescent="0.3">
      <c r="B25" s="409">
        <v>191</v>
      </c>
      <c r="C25" s="410">
        <v>192</v>
      </c>
      <c r="D25" s="410">
        <v>193</v>
      </c>
      <c r="E25" s="410">
        <v>194</v>
      </c>
      <c r="F25" s="410">
        <v>195</v>
      </c>
      <c r="G25" s="410">
        <v>196</v>
      </c>
      <c r="H25" s="410">
        <v>197</v>
      </c>
      <c r="I25" s="410">
        <v>198</v>
      </c>
      <c r="J25" s="410">
        <v>199</v>
      </c>
      <c r="K25" s="420">
        <v>200</v>
      </c>
      <c r="M25" s="655" t="s">
        <v>425</v>
      </c>
      <c r="N25" s="655"/>
      <c r="O25" s="396">
        <v>165</v>
      </c>
      <c r="P25" s="394">
        <v>166</v>
      </c>
      <c r="Q25" s="394">
        <v>167</v>
      </c>
      <c r="R25" s="394">
        <v>168</v>
      </c>
      <c r="S25" s="394">
        <v>177</v>
      </c>
      <c r="T25" s="394">
        <v>179</v>
      </c>
      <c r="U25" s="394">
        <v>180</v>
      </c>
      <c r="V25" s="421"/>
      <c r="W25" s="421"/>
      <c r="X25" s="421"/>
      <c r="Y25" s="421"/>
      <c r="Z25" s="421"/>
      <c r="AA25" s="421"/>
      <c r="AB25" s="421"/>
      <c r="AC25" s="421"/>
      <c r="AD25" s="421"/>
    </row>
    <row r="26" spans="2:40" ht="18.75" x14ac:dyDescent="0.25">
      <c r="M26" s="655" t="s">
        <v>426</v>
      </c>
      <c r="N26" s="655"/>
      <c r="O26" s="396">
        <v>175</v>
      </c>
      <c r="P26" s="394">
        <v>176</v>
      </c>
      <c r="Q26" s="394"/>
      <c r="R26" s="394"/>
      <c r="S26" s="394"/>
      <c r="T26" s="394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</row>
    <row r="27" spans="2:40" ht="18.75" x14ac:dyDescent="0.25">
      <c r="M27" s="655" t="s">
        <v>427</v>
      </c>
      <c r="N27" s="655"/>
      <c r="O27" s="396">
        <v>74</v>
      </c>
      <c r="P27" s="394"/>
      <c r="Q27" s="394"/>
      <c r="R27" s="394"/>
      <c r="S27" s="394"/>
      <c r="T27" s="394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2:40" ht="18.75" x14ac:dyDescent="0.25">
      <c r="M28" s="655" t="s">
        <v>428</v>
      </c>
      <c r="N28" s="655"/>
      <c r="O28" s="396">
        <v>121</v>
      </c>
      <c r="P28" s="394"/>
      <c r="Q28" s="394"/>
      <c r="R28" s="394"/>
      <c r="S28" s="394"/>
      <c r="T28" s="394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2:40" ht="18.75" x14ac:dyDescent="0.25">
      <c r="M29" s="655" t="s">
        <v>430</v>
      </c>
      <c r="N29" s="655"/>
      <c r="O29" s="396">
        <v>143</v>
      </c>
      <c r="P29" s="394">
        <v>144</v>
      </c>
      <c r="Q29" s="394">
        <v>145</v>
      </c>
      <c r="R29" s="394"/>
      <c r="S29" s="394"/>
      <c r="T29" s="394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2:40" ht="18.75" x14ac:dyDescent="0.25">
      <c r="M30" s="655" t="s">
        <v>429</v>
      </c>
      <c r="N30" s="655"/>
      <c r="O30" s="396">
        <v>17</v>
      </c>
      <c r="P30" s="394"/>
      <c r="Q30" s="394"/>
      <c r="R30" s="394"/>
      <c r="S30" s="394"/>
      <c r="T30" s="394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</row>
    <row r="31" spans="2:40" ht="18.75" x14ac:dyDescent="0.25">
      <c r="M31" s="655" t="s">
        <v>434</v>
      </c>
      <c r="N31" s="655"/>
      <c r="O31" s="396">
        <v>146</v>
      </c>
      <c r="P31" s="394">
        <v>147</v>
      </c>
      <c r="Q31" s="394"/>
      <c r="R31" s="394"/>
      <c r="S31" s="394"/>
      <c r="T31" s="394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</row>
    <row r="32" spans="2:40" ht="18.75" x14ac:dyDescent="0.25">
      <c r="M32" s="655" t="s">
        <v>435</v>
      </c>
      <c r="N32" s="655"/>
      <c r="O32" s="396">
        <v>148</v>
      </c>
      <c r="P32" s="394"/>
      <c r="Q32" s="394"/>
      <c r="R32" s="394"/>
      <c r="S32" s="394"/>
      <c r="T32" s="394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</row>
    <row r="33" spans="13:20" ht="18.75" x14ac:dyDescent="0.25">
      <c r="M33" s="655" t="s">
        <v>436</v>
      </c>
      <c r="N33" s="655"/>
      <c r="O33" s="396">
        <v>5</v>
      </c>
      <c r="P33" s="394">
        <v>15</v>
      </c>
      <c r="Q33" s="394">
        <v>25</v>
      </c>
      <c r="R33" s="394"/>
      <c r="S33" s="394"/>
      <c r="T33" s="394"/>
    </row>
    <row r="34" spans="13:20" ht="18.75" x14ac:dyDescent="0.25">
      <c r="M34" s="655" t="s">
        <v>437</v>
      </c>
      <c r="N34" s="655"/>
      <c r="O34" s="396">
        <v>7</v>
      </c>
      <c r="P34" s="394"/>
      <c r="Q34" s="394"/>
      <c r="R34" s="394"/>
      <c r="S34" s="394"/>
      <c r="T34" s="394"/>
    </row>
    <row r="35" spans="13:20" ht="18.75" x14ac:dyDescent="0.25">
      <c r="M35" s="655" t="s">
        <v>438</v>
      </c>
      <c r="N35" s="655"/>
      <c r="O35" s="396">
        <v>100</v>
      </c>
      <c r="P35" s="394"/>
      <c r="Q35" s="394"/>
      <c r="R35" s="394"/>
      <c r="S35" s="394"/>
      <c r="T35" s="394"/>
    </row>
    <row r="36" spans="13:20" ht="18.75" x14ac:dyDescent="0.25">
      <c r="M36" s="655" t="s">
        <v>439</v>
      </c>
      <c r="N36" s="655"/>
      <c r="O36" s="396">
        <v>135</v>
      </c>
      <c r="P36" s="394"/>
      <c r="Q36" s="394"/>
      <c r="R36" s="394"/>
      <c r="S36" s="394"/>
      <c r="T36" s="394"/>
    </row>
    <row r="37" spans="13:20" ht="18.75" x14ac:dyDescent="0.25">
      <c r="M37" s="655" t="s">
        <v>440</v>
      </c>
      <c r="N37" s="655"/>
      <c r="O37" s="396">
        <v>129</v>
      </c>
      <c r="P37" s="394"/>
      <c r="Q37" s="394"/>
      <c r="R37" s="394"/>
      <c r="S37" s="394"/>
      <c r="T37" s="394"/>
    </row>
    <row r="38" spans="13:20" ht="18.75" x14ac:dyDescent="0.25">
      <c r="M38" s="655" t="s">
        <v>441</v>
      </c>
      <c r="N38" s="655"/>
      <c r="O38" s="396">
        <v>131</v>
      </c>
      <c r="P38" s="394">
        <v>149</v>
      </c>
      <c r="Q38" s="394">
        <v>150</v>
      </c>
      <c r="R38" s="394"/>
      <c r="S38" s="394"/>
      <c r="T38" s="394"/>
    </row>
    <row r="39" spans="13:20" ht="18.75" x14ac:dyDescent="0.25">
      <c r="M39" s="655" t="s">
        <v>442</v>
      </c>
      <c r="N39" s="655"/>
      <c r="O39" s="396">
        <v>132</v>
      </c>
      <c r="P39" s="394">
        <v>133</v>
      </c>
      <c r="Q39" s="394">
        <v>134</v>
      </c>
      <c r="R39" s="394">
        <v>136</v>
      </c>
      <c r="S39" s="394"/>
      <c r="T39" s="394"/>
    </row>
    <row r="40" spans="13:20" ht="18.75" x14ac:dyDescent="0.25">
      <c r="M40" s="655" t="s">
        <v>443</v>
      </c>
      <c r="N40" s="655"/>
      <c r="O40" s="396">
        <v>137</v>
      </c>
      <c r="P40" s="394">
        <v>138</v>
      </c>
      <c r="Q40" s="394"/>
      <c r="R40" s="394"/>
      <c r="S40" s="394"/>
      <c r="T40" s="394"/>
    </row>
    <row r="41" spans="13:20" ht="18.75" x14ac:dyDescent="0.25">
      <c r="M41" s="655" t="s">
        <v>444</v>
      </c>
      <c r="N41" s="655"/>
      <c r="O41" s="396">
        <v>27</v>
      </c>
      <c r="P41" s="394"/>
      <c r="Q41" s="394"/>
      <c r="R41" s="394"/>
      <c r="S41" s="394"/>
      <c r="T41" s="394"/>
    </row>
    <row r="42" spans="13:20" ht="18.75" x14ac:dyDescent="0.25">
      <c r="M42" s="655"/>
      <c r="N42" s="655"/>
      <c r="O42" s="396"/>
      <c r="P42" s="394"/>
      <c r="Q42" s="394"/>
      <c r="R42" s="394"/>
      <c r="S42" s="394"/>
      <c r="T42" s="394"/>
    </row>
    <row r="43" spans="13:20" ht="18.75" x14ac:dyDescent="0.25">
      <c r="M43" s="655"/>
      <c r="N43" s="655"/>
      <c r="O43" s="396"/>
      <c r="P43" s="394"/>
      <c r="Q43" s="394"/>
      <c r="R43" s="394"/>
      <c r="S43" s="394"/>
      <c r="T43" s="394"/>
    </row>
    <row r="44" spans="13:20" ht="18.75" x14ac:dyDescent="0.25">
      <c r="M44" s="655"/>
      <c r="N44" s="655"/>
      <c r="O44" s="396"/>
      <c r="P44" s="394"/>
      <c r="Q44" s="394"/>
      <c r="R44" s="394"/>
      <c r="S44" s="394"/>
      <c r="T44" s="394"/>
    </row>
    <row r="45" spans="13:20" ht="18.75" x14ac:dyDescent="0.25">
      <c r="M45" s="655"/>
      <c r="N45" s="655"/>
      <c r="O45" s="396"/>
      <c r="P45" s="394"/>
      <c r="Q45" s="394"/>
      <c r="R45" s="394"/>
      <c r="S45" s="394"/>
      <c r="T45" s="394"/>
    </row>
    <row r="46" spans="13:20" ht="18.75" x14ac:dyDescent="0.25">
      <c r="M46" s="655"/>
      <c r="N46" s="655"/>
      <c r="O46" s="396"/>
      <c r="P46" s="394"/>
      <c r="Q46" s="394"/>
      <c r="R46" s="394"/>
      <c r="S46" s="394"/>
      <c r="T46" s="394"/>
    </row>
    <row r="47" spans="13:20" ht="18.75" x14ac:dyDescent="0.25">
      <c r="M47" s="655"/>
      <c r="N47" s="655"/>
      <c r="O47" s="396"/>
      <c r="P47" s="394"/>
      <c r="Q47" s="394"/>
      <c r="R47" s="394"/>
      <c r="S47" s="394"/>
      <c r="T47" s="394"/>
    </row>
  </sheetData>
  <mergeCells count="46"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M26:N26"/>
    <mergeCell ref="M11:N11"/>
    <mergeCell ref="M12:N12"/>
    <mergeCell ref="M13:N13"/>
    <mergeCell ref="M19:N19"/>
    <mergeCell ref="M20:N20"/>
    <mergeCell ref="M21:N21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918" t="s">
        <v>2</v>
      </c>
      <c r="C1" s="343"/>
      <c r="D1" s="344"/>
      <c r="E1" s="134"/>
      <c r="F1" s="134"/>
    </row>
    <row r="2" spans="2:15" ht="30" hidden="1" customHeight="1" x14ac:dyDescent="0.25">
      <c r="B2" s="919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855"/>
      <c r="L7" s="855"/>
      <c r="M7" s="855"/>
      <c r="N7" s="855"/>
      <c r="O7" s="855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855"/>
      <c r="L8" s="855"/>
      <c r="M8" s="855"/>
      <c r="N8" s="855"/>
      <c r="O8" s="855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855"/>
      <c r="L9" s="855"/>
      <c r="M9" s="855"/>
      <c r="N9" s="855"/>
      <c r="O9" s="855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855"/>
      <c r="L10" s="855"/>
      <c r="M10" s="855"/>
      <c r="N10" s="855"/>
      <c r="O10" s="855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855"/>
      <c r="L11" s="855"/>
      <c r="M11" s="855"/>
      <c r="N11" s="855"/>
      <c r="O11" s="855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855"/>
      <c r="L12" s="855"/>
      <c r="M12" s="855"/>
      <c r="N12" s="855"/>
      <c r="O12" s="855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855"/>
      <c r="L13" s="855"/>
      <c r="M13" s="855"/>
      <c r="N13" s="855"/>
      <c r="O13" s="855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855"/>
      <c r="L14" s="855"/>
      <c r="M14" s="855"/>
      <c r="N14" s="855"/>
      <c r="O14" s="855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855"/>
      <c r="L15" s="855"/>
      <c r="M15" s="855"/>
      <c r="N15" s="855"/>
      <c r="O15" s="855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855"/>
      <c r="L16" s="855"/>
      <c r="M16" s="855"/>
      <c r="N16" s="855"/>
      <c r="O16" s="855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855"/>
      <c r="L17" s="855"/>
      <c r="M17" s="855"/>
      <c r="N17" s="855"/>
      <c r="O17" s="855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855"/>
      <c r="L18" s="855"/>
      <c r="M18" s="855"/>
      <c r="N18" s="855"/>
      <c r="O18" s="855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855"/>
      <c r="L19" s="855"/>
      <c r="M19" s="855"/>
      <c r="N19" s="855"/>
      <c r="O19" s="855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855"/>
      <c r="L20" s="855"/>
      <c r="M20" s="855"/>
      <c r="N20" s="855"/>
      <c r="O20" s="855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855"/>
      <c r="L21" s="855"/>
      <c r="M21" s="855"/>
      <c r="N21" s="855"/>
      <c r="O21" s="855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855"/>
      <c r="L22" s="855"/>
      <c r="M22" s="855"/>
      <c r="N22" s="855"/>
      <c r="O22" s="855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855"/>
      <c r="L23" s="855"/>
      <c r="M23" s="855"/>
      <c r="N23" s="855"/>
      <c r="O23" s="855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856"/>
      <c r="L24" s="856"/>
      <c r="M24" s="856"/>
      <c r="N24" s="856"/>
      <c r="O24" s="856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855"/>
      <c r="L25" s="855"/>
      <c r="M25" s="855"/>
      <c r="N25" s="855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855"/>
      <c r="L26" s="855"/>
      <c r="M26" s="855"/>
      <c r="N26" s="855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855"/>
      <c r="L27" s="855"/>
      <c r="M27" s="855"/>
      <c r="N27" s="855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855"/>
      <c r="L28" s="855"/>
      <c r="M28" s="855"/>
      <c r="N28" s="855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855"/>
      <c r="L29" s="855"/>
      <c r="M29" s="855"/>
      <c r="N29" s="855"/>
      <c r="O29" s="855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855"/>
      <c r="L30" s="855"/>
      <c r="M30" s="855"/>
      <c r="N30" s="855"/>
      <c r="O30" s="855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855"/>
      <c r="L31" s="855"/>
      <c r="M31" s="855"/>
      <c r="N31" s="855"/>
      <c r="O31" s="855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855"/>
      <c r="L32" s="855"/>
      <c r="M32" s="855"/>
      <c r="N32" s="855"/>
      <c r="O32" s="855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855"/>
      <c r="L33" s="855"/>
      <c r="M33" s="855"/>
      <c r="N33" s="855"/>
      <c r="O33" s="855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855"/>
      <c r="L34" s="855"/>
      <c r="M34" s="855"/>
      <c r="N34" s="855"/>
      <c r="O34" s="855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855"/>
      <c r="L35" s="855"/>
      <c r="M35" s="855"/>
      <c r="N35" s="855"/>
      <c r="O35" s="855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855"/>
      <c r="L36" s="855"/>
      <c r="M36" s="855"/>
      <c r="N36" s="855"/>
      <c r="O36" s="855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855"/>
      <c r="L37" s="855"/>
      <c r="M37" s="855"/>
      <c r="N37" s="855"/>
      <c r="O37" s="855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855"/>
      <c r="L38" s="855"/>
      <c r="M38" s="855"/>
      <c r="N38" s="855"/>
      <c r="O38" s="855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855"/>
      <c r="L39" s="855"/>
      <c r="M39" s="855"/>
      <c r="N39" s="855"/>
      <c r="O39" s="855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855"/>
      <c r="L40" s="855"/>
      <c r="M40" s="855"/>
      <c r="N40" s="855"/>
      <c r="O40" s="855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855"/>
      <c r="L41" s="855"/>
      <c r="M41" s="855"/>
      <c r="N41" s="855"/>
      <c r="O41" s="855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855"/>
      <c r="L42" s="855"/>
      <c r="M42" s="855"/>
      <c r="N42" s="855"/>
      <c r="O42" s="855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855"/>
      <c r="L43" s="855"/>
      <c r="M43" s="855"/>
      <c r="N43" s="855"/>
      <c r="O43" s="855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855"/>
      <c r="L44" s="855"/>
      <c r="M44" s="855"/>
      <c r="N44" s="855"/>
      <c r="O44" s="855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855"/>
      <c r="L45" s="855"/>
      <c r="M45" s="855"/>
      <c r="N45" s="855"/>
      <c r="O45" s="855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855"/>
      <c r="L46" s="855"/>
      <c r="M46" s="855"/>
      <c r="N46" s="855"/>
      <c r="O46" s="855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855"/>
      <c r="L47" s="855"/>
      <c r="M47" s="855"/>
      <c r="N47" s="855"/>
      <c r="O47" s="855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855"/>
      <c r="L48" s="855"/>
      <c r="M48" s="855"/>
      <c r="N48" s="855"/>
      <c r="O48" s="855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855"/>
      <c r="L49" s="855"/>
      <c r="M49" s="855"/>
      <c r="N49" s="855"/>
      <c r="O49" s="855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855"/>
      <c r="L50" s="855"/>
      <c r="M50" s="855"/>
      <c r="N50" s="855"/>
      <c r="O50" s="855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855"/>
      <c r="L51" s="855"/>
      <c r="M51" s="855"/>
      <c r="N51" s="855"/>
      <c r="O51" s="855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855"/>
      <c r="L52" s="855"/>
      <c r="M52" s="855"/>
      <c r="N52" s="855"/>
      <c r="O52" s="855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855"/>
      <c r="L53" s="855"/>
      <c r="M53" s="855"/>
      <c r="N53" s="855"/>
      <c r="O53" s="855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855"/>
      <c r="L54" s="855"/>
      <c r="M54" s="855"/>
      <c r="N54" s="855"/>
      <c r="O54" s="855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855"/>
      <c r="L55" s="855"/>
      <c r="M55" s="855"/>
      <c r="N55" s="855"/>
      <c r="O55" s="855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855"/>
      <c r="L56" s="855"/>
      <c r="M56" s="855"/>
      <c r="N56" s="855"/>
      <c r="O56" s="855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855"/>
      <c r="L57" s="855"/>
      <c r="M57" s="855"/>
      <c r="N57" s="855"/>
      <c r="O57" s="855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855"/>
      <c r="L58" s="855"/>
      <c r="M58" s="855"/>
      <c r="N58" s="855"/>
      <c r="O58" s="855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855"/>
      <c r="L59" s="855"/>
      <c r="M59" s="855"/>
      <c r="N59" s="855"/>
      <c r="O59" s="855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855"/>
      <c r="L68" s="855"/>
      <c r="M68" s="855"/>
      <c r="N68" s="855"/>
      <c r="O68" s="855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55"/>
      <c r="M87" s="855"/>
      <c r="N87" s="855"/>
      <c r="O87" s="855"/>
      <c r="P87" s="855"/>
    </row>
    <row r="88" spans="2:22" ht="14.45" customHeight="1" x14ac:dyDescent="0.3">
      <c r="B88" s="923" t="s">
        <v>80</v>
      </c>
      <c r="C88" s="924"/>
      <c r="D88" s="925"/>
      <c r="E88" s="210"/>
      <c r="F88" s="926" t="s">
        <v>81</v>
      </c>
      <c r="G88" s="927"/>
      <c r="H88" s="928"/>
      <c r="I88" s="210"/>
      <c r="J88" s="870"/>
      <c r="K88" s="870"/>
      <c r="L88" s="870"/>
      <c r="M88" s="870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3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4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5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4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5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4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5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4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5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4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5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4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5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4">
        <f>'DETALLE DE VENTAS'!AO218</f>
        <v>151.18103448275863</v>
      </c>
      <c r="E96" s="134"/>
      <c r="F96" s="147"/>
      <c r="G96" s="148"/>
      <c r="H96" s="180">
        <f>SUM(H90:H95)</f>
        <v>1295</v>
      </c>
      <c r="I96" s="315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4">
        <f>'DETALLE DE VENTAS'!AO219</f>
        <v>256.41379310344826</v>
      </c>
      <c r="E97" s="134"/>
      <c r="F97" s="154"/>
      <c r="G97" s="148"/>
      <c r="H97" s="314"/>
      <c r="I97" s="315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4">
        <f>'DETALLE DE VENTAS'!AO220</f>
        <v>384.58620689655174</v>
      </c>
      <c r="E98" s="134"/>
      <c r="F98" s="926" t="s">
        <v>244</v>
      </c>
      <c r="G98" s="927"/>
      <c r="H98" s="928"/>
      <c r="I98" s="315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4">
        <f>'DETALLE DE VENTAS'!AO221</f>
        <v>1619.0517241379312</v>
      </c>
      <c r="E99" s="134"/>
      <c r="F99" s="131" t="s">
        <v>2</v>
      </c>
      <c r="G99" s="150" t="s">
        <v>79</v>
      </c>
      <c r="H99" s="341" t="s">
        <v>102</v>
      </c>
      <c r="I99" s="315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4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5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4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5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4">
        <f>'DETALLE DE VENTAS'!AO224</f>
        <v>0</v>
      </c>
      <c r="E102" s="134"/>
      <c r="F102" s="147"/>
      <c r="G102" s="148"/>
      <c r="H102" s="182">
        <f>SUM(H100:H101)</f>
        <v>1280</v>
      </c>
      <c r="I102" s="315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4">
        <f>'DETALLE DE VENTAS'!AO225</f>
        <v>393.53448275862075</v>
      </c>
      <c r="E103" s="134"/>
      <c r="F103" s="154"/>
      <c r="G103" s="148"/>
      <c r="H103" s="314"/>
      <c r="I103" s="315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4">
        <f>'DETALLE DE VENTAS'!AO226</f>
        <v>699.43965517241395</v>
      </c>
      <c r="E104" s="134"/>
      <c r="F104" s="154"/>
      <c r="G104" s="148"/>
      <c r="H104" s="314"/>
      <c r="I104" s="315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4">
        <f>'DETALLE DE VENTAS'!AO227</f>
        <v>0</v>
      </c>
      <c r="E105" s="134"/>
      <c r="F105" s="926" t="s">
        <v>82</v>
      </c>
      <c r="G105" s="927"/>
      <c r="H105" s="928"/>
      <c r="I105" s="315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4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5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4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5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4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5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4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5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4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5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4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5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4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5"/>
    </row>
    <row r="113" spans="2:14" ht="24" x14ac:dyDescent="0.25">
      <c r="B113" s="154"/>
      <c r="C113" s="148"/>
      <c r="D113" s="266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7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855"/>
      <c r="L114" s="855"/>
      <c r="M114" s="14"/>
    </row>
    <row r="115" spans="2:14" ht="24" x14ac:dyDescent="0.25">
      <c r="B115" s="920" t="s">
        <v>84</v>
      </c>
      <c r="C115" s="921"/>
      <c r="D115" s="922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855"/>
      <c r="L115" s="855"/>
      <c r="M115" s="855"/>
      <c r="N115" s="855"/>
    </row>
    <row r="116" spans="2:14" ht="24" x14ac:dyDescent="0.25">
      <c r="B116" s="131" t="s">
        <v>2</v>
      </c>
      <c r="C116" s="150" t="s">
        <v>79</v>
      </c>
      <c r="D116" s="342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9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920" t="s">
        <v>262</v>
      </c>
      <c r="C136" s="921"/>
      <c r="D136" s="922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872"/>
      <c r="K136" s="872"/>
      <c r="L136" s="872"/>
      <c r="M136" s="872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2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3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3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3"/>
    </row>
    <row r="140" spans="2:19" x14ac:dyDescent="0.25">
      <c r="E140" s="134"/>
      <c r="F140" s="147"/>
      <c r="G140" s="142"/>
      <c r="H140" s="99">
        <f>SUM(H107:H139)</f>
        <v>2533.3200000000006</v>
      </c>
      <c r="I140" s="313"/>
    </row>
    <row r="141" spans="2:19" x14ac:dyDescent="0.25">
      <c r="E141" s="134"/>
      <c r="F141" s="165"/>
      <c r="G141" s="166"/>
      <c r="H141" s="319"/>
      <c r="I141" s="313"/>
    </row>
    <row r="142" spans="2:19" x14ac:dyDescent="0.25">
      <c r="E142" s="134"/>
      <c r="F142" s="165"/>
      <c r="G142" s="166"/>
      <c r="H142" s="319"/>
      <c r="I142" s="313"/>
    </row>
    <row r="143" spans="2:19" x14ac:dyDescent="0.25">
      <c r="B143" s="857" t="s">
        <v>95</v>
      </c>
      <c r="C143" s="857"/>
      <c r="D143" s="857"/>
      <c r="E143" s="134"/>
      <c r="F143" s="165"/>
      <c r="G143" s="166"/>
      <c r="H143" s="319"/>
      <c r="I143" s="313"/>
    </row>
    <row r="144" spans="2:19" ht="24.6" customHeight="1" x14ac:dyDescent="0.25">
      <c r="B144" s="345" t="s">
        <v>356</v>
      </c>
      <c r="C144" s="929" t="s">
        <v>102</v>
      </c>
      <c r="D144" s="929"/>
      <c r="E144" s="134"/>
      <c r="F144" s="165"/>
      <c r="G144" s="166"/>
      <c r="H144" s="319"/>
      <c r="I144" s="313"/>
    </row>
    <row r="145" spans="2:9" x14ac:dyDescent="0.25">
      <c r="B145" s="159" t="s">
        <v>80</v>
      </c>
      <c r="C145" s="931">
        <f>D113</f>
        <v>5091.3013793103464</v>
      </c>
      <c r="D145" s="931"/>
      <c r="E145" s="134"/>
      <c r="F145" s="165"/>
      <c r="G145" s="166"/>
      <c r="H145" s="319"/>
      <c r="I145" s="313"/>
    </row>
    <row r="146" spans="2:9" x14ac:dyDescent="0.25">
      <c r="B146" s="141" t="s">
        <v>81</v>
      </c>
      <c r="C146" s="929">
        <f>H96</f>
        <v>1295</v>
      </c>
      <c r="D146" s="929"/>
      <c r="E146" s="134"/>
      <c r="F146" s="165"/>
      <c r="G146" s="166"/>
      <c r="H146" s="319"/>
      <c r="I146" s="313"/>
    </row>
    <row r="147" spans="2:9" x14ac:dyDescent="0.25">
      <c r="B147" s="141" t="s">
        <v>244</v>
      </c>
      <c r="C147" s="929">
        <f>H102</f>
        <v>1280</v>
      </c>
      <c r="D147" s="929"/>
      <c r="E147" s="134"/>
      <c r="F147" s="165"/>
      <c r="G147" s="166"/>
      <c r="H147" s="319"/>
      <c r="I147" s="313"/>
    </row>
    <row r="148" spans="2:9" x14ac:dyDescent="0.25">
      <c r="B148" s="159" t="s">
        <v>82</v>
      </c>
      <c r="C148" s="929">
        <f>H140</f>
        <v>2533.3200000000006</v>
      </c>
      <c r="D148" s="929"/>
      <c r="E148" s="134"/>
      <c r="F148" s="165"/>
      <c r="G148" s="166"/>
      <c r="H148" s="319"/>
      <c r="I148" s="313"/>
    </row>
    <row r="149" spans="2:9" x14ac:dyDescent="0.25">
      <c r="B149" s="141" t="s">
        <v>84</v>
      </c>
      <c r="C149" s="929">
        <f>D134</f>
        <v>2803.8599999999997</v>
      </c>
      <c r="D149" s="929"/>
      <c r="E149" s="134"/>
      <c r="F149" s="165"/>
      <c r="G149" s="166"/>
      <c r="H149" s="319"/>
      <c r="I149" s="313"/>
    </row>
    <row r="150" spans="2:9" x14ac:dyDescent="0.25">
      <c r="B150" s="141" t="s">
        <v>262</v>
      </c>
      <c r="C150" s="929">
        <f>D139</f>
        <v>0</v>
      </c>
      <c r="D150" s="929"/>
      <c r="E150" s="134"/>
      <c r="F150" s="165"/>
      <c r="G150" s="166"/>
      <c r="H150" s="319"/>
      <c r="I150" s="313"/>
    </row>
    <row r="151" spans="2:9" x14ac:dyDescent="0.25">
      <c r="B151" s="160" t="s">
        <v>72</v>
      </c>
      <c r="C151" s="930">
        <f>SUM(C145:C150)</f>
        <v>13003.481379310346</v>
      </c>
      <c r="D151" s="930"/>
      <c r="E151" s="134"/>
      <c r="F151" s="165"/>
      <c r="G151" s="166"/>
      <c r="H151" s="319"/>
      <c r="I151" s="313"/>
    </row>
    <row r="152" spans="2:9" x14ac:dyDescent="0.25">
      <c r="E152" s="134"/>
      <c r="F152" s="165"/>
      <c r="G152" s="166"/>
      <c r="H152" s="319"/>
      <c r="I152" s="313"/>
    </row>
    <row r="153" spans="2:9" x14ac:dyDescent="0.25">
      <c r="E153" s="134"/>
      <c r="F153" s="165"/>
      <c r="G153" s="166"/>
      <c r="H153" s="319"/>
      <c r="I153" s="313"/>
    </row>
    <row r="154" spans="2:9" x14ac:dyDescent="0.25">
      <c r="E154" s="134"/>
      <c r="F154" s="165"/>
      <c r="G154" s="166"/>
      <c r="H154" s="319"/>
      <c r="I154" s="313"/>
    </row>
    <row r="155" spans="2:9" x14ac:dyDescent="0.25">
      <c r="E155" s="134"/>
      <c r="F155" s="165"/>
      <c r="G155" s="166"/>
      <c r="H155" s="319"/>
      <c r="I155" s="313"/>
    </row>
    <row r="156" spans="2:9" x14ac:dyDescent="0.25">
      <c r="E156" s="134"/>
      <c r="F156" s="165"/>
      <c r="G156" s="166"/>
      <c r="H156" s="319"/>
      <c r="I156" s="313"/>
    </row>
    <row r="157" spans="2:9" x14ac:dyDescent="0.25">
      <c r="E157" s="134"/>
      <c r="F157" s="165"/>
      <c r="G157" s="166"/>
      <c r="H157" s="319"/>
      <c r="I157" s="313"/>
    </row>
    <row r="158" spans="2:9" x14ac:dyDescent="0.25">
      <c r="E158" s="134"/>
      <c r="F158" s="165"/>
      <c r="G158" s="166"/>
      <c r="H158" s="319"/>
      <c r="I158" s="313"/>
    </row>
    <row r="159" spans="2:9" x14ac:dyDescent="0.25">
      <c r="E159" s="134"/>
      <c r="F159" s="165"/>
      <c r="G159" s="166"/>
      <c r="H159" s="319"/>
      <c r="I159" s="313"/>
    </row>
    <row r="160" spans="2:9" x14ac:dyDescent="0.25">
      <c r="E160" s="134"/>
      <c r="F160" s="165"/>
      <c r="G160" s="166"/>
      <c r="H160" s="319"/>
      <c r="I160" s="313"/>
    </row>
    <row r="161" spans="2:10" x14ac:dyDescent="0.25">
      <c r="E161" s="134"/>
      <c r="F161" s="165"/>
      <c r="G161" s="166"/>
      <c r="H161" s="319"/>
      <c r="I161" s="313"/>
    </row>
    <row r="162" spans="2:10" x14ac:dyDescent="0.25">
      <c r="E162" s="134"/>
      <c r="F162" s="165"/>
      <c r="G162" s="166"/>
      <c r="H162" s="319"/>
      <c r="I162" s="313"/>
    </row>
    <row r="163" spans="2:10" x14ac:dyDescent="0.25">
      <c r="E163" s="134"/>
      <c r="F163" s="165"/>
      <c r="G163" s="166"/>
      <c r="H163" s="319"/>
      <c r="I163" s="313"/>
    </row>
    <row r="164" spans="2:10" x14ac:dyDescent="0.25">
      <c r="E164" s="134"/>
      <c r="F164" s="165"/>
      <c r="G164" s="166"/>
      <c r="H164" s="319"/>
      <c r="I164" s="313"/>
    </row>
    <row r="165" spans="2:10" x14ac:dyDescent="0.25">
      <c r="E165" s="134"/>
      <c r="F165" s="165"/>
      <c r="G165" s="166"/>
      <c r="H165" s="319"/>
      <c r="I165" s="313"/>
    </row>
    <row r="166" spans="2:10" x14ac:dyDescent="0.25">
      <c r="E166" s="134"/>
      <c r="F166" s="165"/>
      <c r="G166" s="166"/>
      <c r="H166" s="319"/>
      <c r="I166" s="313"/>
    </row>
    <row r="167" spans="2:10" x14ac:dyDescent="0.25">
      <c r="E167" s="134"/>
      <c r="F167" s="165"/>
      <c r="G167" s="166"/>
      <c r="H167" s="319"/>
      <c r="I167" s="313"/>
    </row>
    <row r="168" spans="2:10" x14ac:dyDescent="0.25">
      <c r="E168" s="134"/>
      <c r="F168" s="165"/>
      <c r="G168" s="166"/>
      <c r="H168" s="319"/>
      <c r="I168" s="313"/>
    </row>
    <row r="169" spans="2:10" x14ac:dyDescent="0.25">
      <c r="E169" s="134"/>
      <c r="F169" s="165"/>
      <c r="G169" s="166"/>
      <c r="H169" s="319"/>
      <c r="I169" s="313"/>
    </row>
    <row r="170" spans="2:10" x14ac:dyDescent="0.25">
      <c r="E170" s="134"/>
      <c r="F170" s="165"/>
      <c r="G170" s="166"/>
      <c r="H170" s="319"/>
      <c r="I170" s="313"/>
    </row>
    <row r="171" spans="2:10" x14ac:dyDescent="0.25">
      <c r="E171" s="134"/>
      <c r="F171" s="320"/>
      <c r="G171" s="142"/>
      <c r="H171" s="249"/>
      <c r="I171" s="249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7"/>
      <c r="F175" s="267"/>
      <c r="G175" s="267"/>
      <c r="H175" s="267"/>
      <c r="I175" s="267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7"/>
      <c r="F197" s="267"/>
      <c r="G197" s="267"/>
      <c r="H197" s="267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6"/>
      <c r="E203" s="346"/>
      <c r="F203" s="346"/>
      <c r="G203" s="346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B1:B2"/>
    <mergeCell ref="K7:O7"/>
    <mergeCell ref="K8:O8"/>
    <mergeCell ref="K9:O9"/>
    <mergeCell ref="K10:O10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854" t="s">
        <v>2</v>
      </c>
      <c r="C1" s="854" t="s">
        <v>99</v>
      </c>
      <c r="D1" s="854"/>
      <c r="E1" s="854" t="s">
        <v>101</v>
      </c>
      <c r="F1" s="854"/>
      <c r="G1" s="854" t="s">
        <v>72</v>
      </c>
      <c r="H1" s="854"/>
      <c r="I1" s="134"/>
      <c r="J1" s="134"/>
    </row>
    <row r="2" spans="2:10" ht="30" customHeight="1" x14ac:dyDescent="0.25">
      <c r="B2" s="854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858" t="s">
        <v>80</v>
      </c>
      <c r="C62" s="858"/>
      <c r="D62" s="858"/>
      <c r="E62" s="858"/>
      <c r="F62" s="858"/>
      <c r="G62" s="858"/>
      <c r="H62" s="858"/>
      <c r="I62" s="858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859" t="s">
        <v>81</v>
      </c>
      <c r="C85" s="859"/>
      <c r="D85" s="859"/>
      <c r="E85" s="859"/>
      <c r="F85" s="859"/>
      <c r="G85" s="859"/>
      <c r="H85" s="859"/>
      <c r="I85" s="859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859" t="s">
        <v>98</v>
      </c>
      <c r="C97" s="859"/>
      <c r="D97" s="859"/>
      <c r="E97" s="859"/>
      <c r="F97" s="859"/>
      <c r="G97" s="859"/>
      <c r="H97" s="859"/>
      <c r="I97" s="859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859" t="s">
        <v>82</v>
      </c>
      <c r="C105" s="859"/>
      <c r="D105" s="859"/>
      <c r="E105" s="859"/>
      <c r="F105" s="859"/>
      <c r="G105" s="859"/>
      <c r="H105" s="859"/>
      <c r="I105" s="859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853" t="s">
        <v>84</v>
      </c>
      <c r="C140" s="853"/>
      <c r="D140" s="853"/>
      <c r="E140" s="853"/>
      <c r="F140" s="853"/>
      <c r="G140" s="853"/>
      <c r="H140" s="853"/>
      <c r="I140" s="853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857" t="s">
        <v>95</v>
      </c>
      <c r="C146" s="857"/>
      <c r="D146" s="857"/>
      <c r="E146" s="857"/>
      <c r="F146" s="857"/>
      <c r="G146" s="857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NOTAS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2023-03-01T16:28:09Z</cp:lastPrinted>
  <dcterms:created xsi:type="dcterms:W3CDTF">2022-05-21T14:50:08Z</dcterms:created>
  <dcterms:modified xsi:type="dcterms:W3CDTF">2023-03-01T16:36:06Z</dcterms:modified>
</cp:coreProperties>
</file>