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17" i="15" l="1"/>
  <c r="F83" i="15" l="1"/>
  <c r="F84" i="15" l="1"/>
  <c r="F80" i="15"/>
  <c r="F82" i="15"/>
  <c r="F85" i="15"/>
  <c r="F79" i="15"/>
  <c r="F77" i="15"/>
  <c r="F76" i="15"/>
  <c r="F75" i="15"/>
  <c r="F74" i="15"/>
  <c r="F73" i="15"/>
  <c r="F72" i="15"/>
  <c r="F71" i="15"/>
  <c r="C3" i="15" l="1"/>
  <c r="F89" i="15" l="1"/>
  <c r="F88" i="15"/>
  <c r="F68" i="15"/>
  <c r="F67" i="15"/>
  <c r="F66" i="15"/>
  <c r="F65" i="15"/>
  <c r="F62" i="15"/>
  <c r="F61" i="15"/>
  <c r="F60" i="15"/>
  <c r="F59" i="15"/>
  <c r="F58" i="15"/>
  <c r="F57" i="15"/>
  <c r="F56" i="15"/>
  <c r="F55" i="15"/>
  <c r="F54" i="15"/>
  <c r="F53" i="15"/>
  <c r="F50" i="15"/>
  <c r="F49" i="15"/>
  <c r="F48" i="15"/>
  <c r="F47" i="15"/>
  <c r="F46" i="15"/>
  <c r="F45" i="15"/>
  <c r="F44" i="15"/>
  <c r="F43" i="15"/>
  <c r="F42" i="15"/>
  <c r="F41" i="15"/>
  <c r="F40" i="15"/>
  <c r="F39" i="15"/>
  <c r="F38" i="15"/>
  <c r="F37" i="15"/>
  <c r="F36" i="15"/>
  <c r="F35" i="15"/>
  <c r="F32" i="15"/>
  <c r="F31" i="15"/>
  <c r="F30" i="15"/>
  <c r="F29" i="15"/>
  <c r="F28" i="15"/>
  <c r="F27" i="15"/>
  <c r="F26" i="15"/>
  <c r="F25" i="15"/>
  <c r="F24" i="15"/>
  <c r="F23" i="15"/>
  <c r="F22" i="15"/>
  <c r="F21" i="15"/>
  <c r="F20" i="15"/>
  <c r="F19" i="15"/>
  <c r="F18"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<sst xmlns="http://schemas.openxmlformats.org/spreadsheetml/2006/main" count="437" uniqueCount="294">
  <si>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</si>
  <si>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</si>
  <si>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</si>
  <si>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</si>
  <si>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</si>
  <si>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</si>
  <si>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</si>
  <si>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</si>
  <si>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</si>
  <si>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</si>
  <si>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</si>
  <si>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</si>
  <si>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</si>
  <si>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</si>
  <si>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</si>
  <si>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</si>
  <si>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</si>
  <si>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</si>
  <si>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</si>
  <si>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</si>
  <si>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</si>
  <si>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</si>
  <si>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</si>
  <si>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</si>
  <si>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</si>
  <si>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</si>
  <si>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</si>
  <si>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</si>
  <si>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</si>
  <si>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</si>
  <si>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</si>
  <si>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</si>
  <si>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</si>
  <si>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</si>
  <si>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</si>
  <si>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</si>
  <si>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</si>
  <si>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</si>
  <si>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</si>
  <si>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</si>
  <si>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</si>
  <si>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</si>
  <si>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</si>
  <si>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</si>
  <si>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</si>
  <si>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</si>
  <si>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</si>
  <si>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</si>
  <si>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</si>
  <si>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</si>
  <si>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</si>
  <si>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</si>
  <si>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</si>
  <si>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</si>
  <si>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</si>
  <si>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</si>
  <si>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</si>
  <si>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</si>
  <si>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</si>
  <si>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</si>
  <si>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</si>
  <si>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</si>
  <si>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</si>
  <si>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</si>
  <si>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</si>
  <si>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</si>
  <si>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</si>
  <si>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</si>
  <si>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</si>
  <si>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</si>
  <si>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</si>
  <si>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</si>
  <si>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</si>
  <si>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</si>
  <si>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</si>
  <si>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</si>
  <si>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</si>
  <si>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</si>
  <si>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</si>
  <si>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</si>
  <si>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</si>
  <si>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</si>
  <si>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</si>
  <si>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</si>
  <si>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</si>
  <si>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</si>
  <si>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</si>
  <si>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</si>
  <si>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</si>
  <si>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</si>
  <si>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</si>
  <si>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</si>
  <si>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</si>
  <si>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</si>
  <si>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</si>
  <si>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</si>
  <si>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</si>
  <si>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</si>
  <si>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</si>
  <si>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</si>
  <si>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</si>
  <si>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</si>
  <si>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</si>
  <si>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</si>
  <si>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</si>
  <si>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</si>
  <si>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</si>
  <si>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</si>
  <si>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</si>
  <si>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</si>
  <si>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</si>
  <si>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</si>
  <si>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</si>
  <si>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</si>
  <si>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</si>
  <si>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</si>
  <si>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</si>
  <si>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</si>
  <si>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</si>
  <si>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</si>
  <si>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</si>
  <si>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</si>
  <si>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</si>
  <si>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</si>
  <si>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</si>
  <si>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</si>
  <si>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</si>
  <si>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</si>
  <si>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</si>
  <si>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</si>
  <si>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</si>
  <si>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</si>
  <si>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</si>
  <si>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</si>
  <si>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</si>
  <si>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</si>
  <si>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</si>
  <si>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</si>
  <si>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</si>
  <si>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</si>
  <si>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</si>
  <si>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</si>
  <si>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</si>
  <si>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</si>
  <si>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</si>
  <si>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</si>
  <si>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</si>
  <si>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</si>
  <si>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</si>
  <si>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</si>
  <si>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</si>
  <si>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</si>
  <si>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</si>
  <si>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</si>
  <si>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</si>
  <si>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</si>
  <si>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</si>
  <si>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</si>
  <si>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</si>
  <si>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</si>
  <si>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</si>
  <si>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</si>
  <si>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</si>
  <si>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</si>
  <si>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</si>
  <si>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</si>
  <si>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</si>
  <si>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</si>
  <si>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</si>
  <si>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</si>
  <si>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</si>
  <si>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</si>
  <si>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</si>
  <si>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</si>
  <si>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</si>
  <si>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</si>
  <si>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</si>
  <si>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</si>
  <si>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</si>
  <si>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</si>
  <si>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</si>
  <si>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</si>
  <si>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</si>
  <si>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</si>
  <si>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</si>
  <si>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</si>
  <si>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</si>
  <si>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</si>
  <si>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</si>
  <si>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</si>
  <si>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</si>
  <si>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</si>
  <si>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</si>
  <si>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</si>
  <si>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</si>
  <si>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</si>
  <si>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</si>
  <si>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</si>
  <si>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</si>
  <si>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</si>
  <si>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</si>
  <si>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</si>
  <si>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</si>
  <si>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</si>
  <si>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</si>
  <si>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</si>
  <si>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</si>
  <si>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</si>
  <si>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</si>
  <si>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</si>
  <si>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</si>
  <si>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</si>
  <si>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</si>
  <si>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</si>
  <si>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</si>
  <si>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</si>
  <si>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</si>
  <si>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</si>
  <si>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</si>
  <si>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</si>
  <si>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</si>
  <si>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</si>
  <si>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</si>
  <si>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</si>
  <si>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</si>
  <si>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</si>
  <si>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</si>
  <si>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</si>
  <si>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</si>
  <si>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</si>
  <si>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</si>
  <si>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</si>
  <si>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</si>
  <si>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</si>
  <si>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</si>
  <si>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</si>
  <si>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</si>
  <si>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</si>
  <si>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</si>
  <si>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</si>
  <si>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</si>
  <si>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</si>
  <si>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</si>
  <si>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</si>
  <si>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</si>
  <si>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</si>
  <si>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</si>
  <si>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</si>
  <si>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</si>
  <si>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</si>
  <si>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</si>
  <si>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</si>
  <si>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</si>
  <si>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</si>
  <si>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</si>
  <si>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</si>
  <si>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</si>
  <si>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</si>
  <si>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</si>
  <si>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</si>
  <si>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</si>
  <si>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</si>
  <si>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</si>
  <si>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</si>
  <si>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</si>
  <si>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</si>
  <si>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</si>
  <si>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</si>
  <si>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</si>
  <si>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</si>
  <si>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</si>
  <si>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</si>
  <si>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</si>
  <si>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</si>
  <si>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</si>
  <si>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</si>
  <si>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</si>
  <si>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</si>
  <si>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</si>
  <si>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</si>
  <si>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</si>
  <si>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</si>
  <si>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</si>
  <si>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</si>
  <si>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</si>
  <si>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Type Approval identifier (Section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</si>
  <si>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</si>
  <si>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</si>
  <si>
    <t>ki_multiplicative</t>
  </si>
  <si>
    <t>ki_additive</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</si>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</sst>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28</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33</xdr:row>
      <xdr:rowOff>183242</xdr:rowOff>
    </xdr:from>
    <xdr:to>
      <xdr:col>12</xdr:col>
      <xdr:colOff>292100</xdr:colOff>
      <xdr:row>42</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286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9"/>
  <sheetViews>
    <sheetView showRuler="0" workbookViewId="0">
      <pane ySplit="1" topLeftCell="A2" activePane="bottomLeft" state="frozen"/>
      <selection pane="bottomLeft" activeCell="C3" sqref="C3"/>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248</v>
      </c>
      <c r="C2" s="85" t="s">
        <v>287</v>
      </c>
      <c r="D2" s="18"/>
      <c r="E2" s="63" t="s">
        <v>61</v>
      </c>
      <c r="F2" s="104" t="str">
        <f>HYPERLINK("https://docs.co2mpas.io/en/latest/glossary.html#term-input-version",G2)</f>
        <v>The version of the input-file</v>
      </c>
      <c r="G2" s="64" t="s">
        <v>81</v>
      </c>
    </row>
    <row r="3" spans="1:8" x14ac:dyDescent="0.25">
      <c r="A3" s="106" t="s">
        <v>270</v>
      </c>
      <c r="B3" s="107" t="s">
        <v>269</v>
      </c>
      <c r="C3" t="str">
        <f>IF(COUNTA($C$4:$C$8)=5, CONCATENATE($C$7,"-",TEXT($C$4,"00"),"-",UPPER($C$5),"-",TEXT($C$6,"0000"),"-",TEXT($C$8,"0000")), "")</f>
        <v/>
      </c>
      <c r="D3" s="18"/>
      <c r="E3" s="26" t="s">
        <v>61</v>
      </c>
      <c r="F3" s="104" t="str">
        <f>HYPERLINK("https://docs.co2mpas.io/en/latest/glossary.html#term-vehicle-family-id","Individual code for simulated vehicle. Automatically built from items C4:C8")</f>
        <v>Individual code for simulated vehicle. Automatically built from items C4:C8</v>
      </c>
      <c r="G3" s="19" t="s">
        <v>279</v>
      </c>
    </row>
    <row r="4" spans="1:8" x14ac:dyDescent="0.25">
      <c r="A4" s="106" t="s">
        <v>285</v>
      </c>
      <c r="B4" s="107"/>
      <c r="C4" s="109"/>
      <c r="D4" s="18"/>
      <c r="E4" s="26" t="s">
        <v>84</v>
      </c>
      <c r="F4" s="104" t="str">
        <f>HYPERLINK("https://docs.co2mpas.io/en/latest/glossary.html#term-vehicle-family-id","EC type-approval number Section 1 (Member State 2-digit code)")</f>
        <v>EC type-approval number Section 1 (Member State 2-digit code)</v>
      </c>
      <c r="G4" s="19"/>
    </row>
    <row r="5" spans="1:8" x14ac:dyDescent="0.25">
      <c r="A5" s="106" t="s">
        <v>282</v>
      </c>
      <c r="B5" s="107"/>
      <c r="C5" s="108"/>
      <c r="D5" s="18"/>
      <c r="E5" s="26" t="s">
        <v>61</v>
      </c>
      <c r="F5" s="104" t="str">
        <f>HYPERLINK("https://docs.co2mpas.io/en/latest/glossary.html#term-vehicle-family-id","OEM code as defined in ISO 3780:2009. 2-or-3 alphanumeric chars")</f>
        <v>OEM code as defined in ISO 3780:2009. 2-or-3 alphanumeric chars</v>
      </c>
      <c r="G5" s="19"/>
    </row>
    <row r="6" spans="1:8" x14ac:dyDescent="0.25">
      <c r="A6" s="106" t="s">
        <v>281</v>
      </c>
      <c r="B6" s="107"/>
      <c r="C6" s="105"/>
      <c r="D6" s="18"/>
      <c r="E6" s="26" t="s">
        <v>84</v>
      </c>
      <c r="F6" s="104" t="str">
        <f>HYPERLINK("https://docs.co2mpas.io/en/latest/glossary.html#term-vehicle-family-id","Type approval year (e.g 2017)")</f>
        <v>Type approval year (e.g 2017)</v>
      </c>
      <c r="G6" s="19"/>
    </row>
    <row r="7" spans="1:8" x14ac:dyDescent="0.25">
      <c r="A7" s="106" t="s">
        <v>284</v>
      </c>
      <c r="B7" s="107"/>
      <c r="C7" s="108"/>
      <c r="D7" s="18"/>
      <c r="E7" s="26" t="s">
        <v>61</v>
      </c>
      <c r="F7" s="104" t="str">
        <f>HYPERLINK("https://docs.co2mpas.io/en/latest/glossary.html#term-vehicle-family-id","Family type code (interpolation, road load, etc.). Enumeration")</f>
        <v>Family type code (interpolation, road load, etc.). Enumeration</v>
      </c>
      <c r="G7" s="19"/>
    </row>
    <row r="8" spans="1:8" x14ac:dyDescent="0.25">
      <c r="A8" s="106" t="s">
        <v>280</v>
      </c>
      <c r="B8" s="107"/>
      <c r="C8" s="105"/>
      <c r="D8" s="18"/>
      <c r="E8" s="26" t="s">
        <v>84</v>
      </c>
      <c r="F8" s="104"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0"/>
    </row>
    <row r="10" spans="1:8" x14ac:dyDescent="0.25">
      <c r="A10" s="20" t="s">
        <v>107</v>
      </c>
      <c r="B10" s="65" t="s">
        <v>30</v>
      </c>
      <c r="C10" s="44"/>
      <c r="D10" s="18"/>
      <c r="E10" s="26" t="s">
        <v>61</v>
      </c>
      <c r="F10" s="104" t="str">
        <f t="shared" ref="F10:F19"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c r="D11" s="18" t="s">
        <v>0</v>
      </c>
      <c r="E11" s="26" t="s">
        <v>60</v>
      </c>
      <c r="F11" s="104" t="str">
        <f t="shared" si="0"/>
        <v>Lower heating value of fuel used in the test</v>
      </c>
      <c r="G11" s="19" t="s">
        <v>167</v>
      </c>
    </row>
    <row r="12" spans="1:8" x14ac:dyDescent="0.25">
      <c r="A12" s="20" t="s">
        <v>109</v>
      </c>
      <c r="B12" s="66" t="s">
        <v>209</v>
      </c>
      <c r="C12" s="12"/>
      <c r="D12" s="18" t="s">
        <v>219</v>
      </c>
      <c r="E12" s="26" t="s">
        <v>60</v>
      </c>
      <c r="F12" s="104" t="str">
        <f t="shared" si="0"/>
        <v>% of carbon in the fuel by weight. Eg 85.5%</v>
      </c>
      <c r="G12" s="19" t="s">
        <v>229</v>
      </c>
    </row>
    <row r="13" spans="1:8" x14ac:dyDescent="0.25">
      <c r="A13" s="20" t="s">
        <v>110</v>
      </c>
      <c r="B13" s="66" t="s">
        <v>203</v>
      </c>
      <c r="C13" s="13"/>
      <c r="D13" s="18"/>
      <c r="E13" s="26" t="s">
        <v>61</v>
      </c>
      <c r="F13" s="104" t="str">
        <f t="shared" si="0"/>
        <v>Positive ignition or compression ignition</v>
      </c>
      <c r="G13" s="19" t="s">
        <v>111</v>
      </c>
    </row>
    <row r="14" spans="1:8" x14ac:dyDescent="0.25">
      <c r="A14" s="20" t="s">
        <v>112</v>
      </c>
      <c r="B14" s="65" t="s">
        <v>27</v>
      </c>
      <c r="C14" s="45"/>
      <c r="D14" s="18" t="s">
        <v>2</v>
      </c>
      <c r="E14" s="26" t="s">
        <v>60</v>
      </c>
      <c r="F14" s="104" t="str">
        <f t="shared" si="0"/>
        <v>Engine capacity in cubic centimeters</v>
      </c>
      <c r="G14" s="19" t="s">
        <v>93</v>
      </c>
    </row>
    <row r="15" spans="1:8" x14ac:dyDescent="0.25">
      <c r="A15" s="20" t="s">
        <v>113</v>
      </c>
      <c r="B15" s="65" t="s">
        <v>28</v>
      </c>
      <c r="C15" s="45"/>
      <c r="D15" s="18" t="s">
        <v>1</v>
      </c>
      <c r="E15" s="26" t="s">
        <v>60</v>
      </c>
      <c r="F15" s="104" t="str">
        <f t="shared" si="0"/>
        <v>Engine stroke in mm</v>
      </c>
      <c r="G15" s="19" t="s">
        <v>94</v>
      </c>
    </row>
    <row r="16" spans="1:8" x14ac:dyDescent="0.25">
      <c r="A16" s="20" t="s">
        <v>114</v>
      </c>
      <c r="B16" s="65" t="s">
        <v>34</v>
      </c>
      <c r="C16" s="45"/>
      <c r="D16" s="18" t="s">
        <v>160</v>
      </c>
      <c r="E16" s="26" t="s">
        <v>60</v>
      </c>
      <c r="F16" s="104" t="str">
        <f t="shared" si="0"/>
        <v>Idle speed - warm conditions</v>
      </c>
      <c r="G16" s="19" t="s">
        <v>99</v>
      </c>
    </row>
    <row r="17" spans="1:7" x14ac:dyDescent="0.25">
      <c r="A17" s="20" t="s">
        <v>292</v>
      </c>
      <c r="B17" s="65" t="s">
        <v>291</v>
      </c>
      <c r="C17" s="45"/>
      <c r="D17" s="18"/>
      <c r="E17" s="26" t="s">
        <v>84</v>
      </c>
      <c r="F17" s="104" t="str">
        <f t="shared" si="0"/>
        <v>Number of engine cylinders, if not provided the default value is 4.</v>
      </c>
      <c r="G17" s="19" t="s">
        <v>293</v>
      </c>
    </row>
    <row r="18" spans="1:7" ht="40.5" customHeight="1" x14ac:dyDescent="0.25">
      <c r="A18" s="20" t="s">
        <v>115</v>
      </c>
      <c r="B18" s="65" t="s">
        <v>35</v>
      </c>
      <c r="C18" s="12"/>
      <c r="D18" s="18" t="s">
        <v>4</v>
      </c>
      <c r="E18" s="26" t="s">
        <v>60</v>
      </c>
      <c r="F18" s="104" t="str">
        <f t="shared" si="0"/>
        <v>Idle fuel consumption of the vehicle - warm conditions. What is the idling fuel consumption of the vehicle when velocity is 0, Start-stop system is disengaged, and battery SOC is at balance conditions?</v>
      </c>
      <c r="G18" s="19" t="s">
        <v>166</v>
      </c>
    </row>
    <row r="19" spans="1:7" ht="25.5" x14ac:dyDescent="0.25">
      <c r="A19" s="114" t="s">
        <v>116</v>
      </c>
      <c r="B19" s="65" t="s">
        <v>29</v>
      </c>
      <c r="C19" s="12"/>
      <c r="D19" s="18"/>
      <c r="E19" s="26" t="s">
        <v>60</v>
      </c>
      <c r="F19" s="104" t="str">
        <f t="shared" si="0"/>
        <v>Final drive ratio. If the car has two different final drive ratios please leave it blank and provide the final drive ratios in gear_box_ratios tab</v>
      </c>
      <c r="G19" s="67" t="s">
        <v>276</v>
      </c>
    </row>
    <row r="20" spans="1:7" x14ac:dyDescent="0.25">
      <c r="A20" s="114"/>
      <c r="B20" s="65" t="s">
        <v>271</v>
      </c>
      <c r="C20" s="38" t="s">
        <v>272</v>
      </c>
      <c r="D20" s="18"/>
      <c r="E20" s="26" t="s">
        <v>62</v>
      </c>
      <c r="F20" s="104" t="str">
        <f>HYPERLINK(CONCATENATE("https://docs.co2mpas.io/en/latest/glossary.html#term-",SUBSTITUTE(B19,"_","-")),G20)</f>
        <v>Final drive ratios [ratio 1, ratio 2, ...] see relevant column in sheet (gear_box_ratios)</v>
      </c>
      <c r="G20" s="19" t="s">
        <v>273</v>
      </c>
    </row>
    <row r="21" spans="1:7" x14ac:dyDescent="0.25">
      <c r="A21" s="20" t="s">
        <v>217</v>
      </c>
      <c r="B21" s="65" t="s">
        <v>218</v>
      </c>
      <c r="C21" s="12"/>
      <c r="D21" s="18"/>
      <c r="E21" s="26" t="s">
        <v>61</v>
      </c>
      <c r="F21" s="104" t="str">
        <f t="shared" ref="F21:F32" si="1">HYPERLINK(CONCATENATE("https://docs.co2mpas.io/en/latest/glossary.html#term-",SUBSTITUTE(B21,"_","-")),G21)</f>
        <v>Tyre code (e.g., P195/55R16 85H) of the tyres used in the WLTP test.</v>
      </c>
      <c r="G21" s="67" t="s">
        <v>211</v>
      </c>
    </row>
    <row r="22" spans="1:7" x14ac:dyDescent="0.25">
      <c r="A22" s="20" t="s">
        <v>117</v>
      </c>
      <c r="B22" s="65" t="s">
        <v>33</v>
      </c>
      <c r="C22" s="44"/>
      <c r="D22" s="18"/>
      <c r="E22" s="26" t="s">
        <v>61</v>
      </c>
      <c r="F22" s="104" t="str">
        <f t="shared" si="1"/>
        <v>Gearbox type: automatic/manual/CVT</v>
      </c>
      <c r="G22" s="19" t="s">
        <v>118</v>
      </c>
    </row>
    <row r="23" spans="1:7" ht="25.5" x14ac:dyDescent="0.25">
      <c r="A23" s="20" t="s">
        <v>119</v>
      </c>
      <c r="B23" s="65" t="s">
        <v>63</v>
      </c>
      <c r="C23" s="45"/>
      <c r="D23" s="18" t="s">
        <v>14</v>
      </c>
      <c r="E23" s="26" t="s">
        <v>60</v>
      </c>
      <c r="F23" s="104" t="str">
        <f t="shared" si="1"/>
        <v>Start-stop activation time elapsed from test start, how many seconds after the NEDC test the S/S system is expected to be enabled</v>
      </c>
      <c r="G23" s="19" t="s">
        <v>120</v>
      </c>
    </row>
    <row r="24" spans="1:7" x14ac:dyDescent="0.25">
      <c r="A24" s="20" t="s">
        <v>121</v>
      </c>
      <c r="B24" s="65" t="s">
        <v>22</v>
      </c>
      <c r="C24" s="12"/>
      <c r="D24" s="18" t="s">
        <v>23</v>
      </c>
      <c r="E24" s="26" t="s">
        <v>60</v>
      </c>
      <c r="F24" s="104" t="str">
        <f t="shared" si="1"/>
        <v>Alternator nominal voltage</v>
      </c>
      <c r="G24" s="19" t="s">
        <v>58</v>
      </c>
    </row>
    <row r="25" spans="1:7" x14ac:dyDescent="0.25">
      <c r="A25" s="20" t="s">
        <v>125</v>
      </c>
      <c r="B25" s="65" t="s">
        <v>64</v>
      </c>
      <c r="C25" s="46"/>
      <c r="D25" s="18" t="s">
        <v>3</v>
      </c>
      <c r="E25" s="26" t="s">
        <v>60</v>
      </c>
      <c r="F25" s="104" t="str">
        <f t="shared" si="1"/>
        <v>Alternator maximum power</v>
      </c>
      <c r="G25" s="19" t="s">
        <v>125</v>
      </c>
    </row>
    <row r="26" spans="1:7" x14ac:dyDescent="0.25">
      <c r="A26" s="20" t="s">
        <v>79</v>
      </c>
      <c r="B26" s="65" t="s">
        <v>26</v>
      </c>
      <c r="C26" s="45"/>
      <c r="D26" s="18" t="s">
        <v>24</v>
      </c>
      <c r="E26" s="26" t="s">
        <v>60</v>
      </c>
      <c r="F26" s="104" t="str">
        <f t="shared" si="1"/>
        <v>Battery capacity</v>
      </c>
      <c r="G26" s="19" t="s">
        <v>79</v>
      </c>
    </row>
    <row r="27" spans="1:7" x14ac:dyDescent="0.25">
      <c r="A27" s="20" t="s">
        <v>122</v>
      </c>
      <c r="B27" s="65" t="s">
        <v>230</v>
      </c>
      <c r="C27" s="45"/>
      <c r="D27" s="18" t="s">
        <v>105</v>
      </c>
      <c r="E27" s="26" t="s">
        <v>60</v>
      </c>
      <c r="F27" s="104" t="str">
        <f t="shared" si="1"/>
        <v>Initial temperature of the test cell during WLTP-H test. Default value = 23 °C</v>
      </c>
      <c r="G27" s="19" t="s">
        <v>124</v>
      </c>
    </row>
    <row r="28" spans="1:7" x14ac:dyDescent="0.25">
      <c r="A28" s="20" t="s">
        <v>123</v>
      </c>
      <c r="B28" s="65" t="s">
        <v>231</v>
      </c>
      <c r="C28" s="45"/>
      <c r="D28" s="18" t="s">
        <v>105</v>
      </c>
      <c r="E28" s="26" t="s">
        <v>60</v>
      </c>
      <c r="F28" s="104" t="str">
        <f t="shared" si="1"/>
        <v>Initial temperature of the test cell during WLTP-L test. Default value = 23 °C</v>
      </c>
      <c r="G28" s="19" t="s">
        <v>212</v>
      </c>
    </row>
    <row r="29" spans="1:7" ht="27" customHeight="1" x14ac:dyDescent="0.25">
      <c r="A29" s="20" t="s">
        <v>126</v>
      </c>
      <c r="B29" s="65" t="s">
        <v>25</v>
      </c>
      <c r="C29" s="12"/>
      <c r="D29" s="18"/>
      <c r="E29" s="26" t="s">
        <v>60</v>
      </c>
      <c r="F29" s="104" t="str">
        <f t="shared" si="1"/>
        <v>Average alternator efficiency as declared by the manufacturer; if not provided equal to default value = 0.67</v>
      </c>
      <c r="G29" s="19" t="s">
        <v>127</v>
      </c>
    </row>
    <row r="30" spans="1:7" x14ac:dyDescent="0.25">
      <c r="A30" s="20" t="s">
        <v>31</v>
      </c>
      <c r="B30" s="65" t="s">
        <v>32</v>
      </c>
      <c r="C30" s="38" t="s">
        <v>247</v>
      </c>
      <c r="D30" s="18"/>
      <c r="E30" s="26" t="s">
        <v>62</v>
      </c>
      <c r="F30" s="104" t="str">
        <f t="shared" si="1"/>
        <v>Gear box ratios [ratio gear 1, ratio gear 2, ...] see relevant sheet (gear_box_ratios)</v>
      </c>
      <c r="G30" s="19" t="s">
        <v>216</v>
      </c>
    </row>
    <row r="31" spans="1:7" x14ac:dyDescent="0.25">
      <c r="A31" s="20" t="s">
        <v>68</v>
      </c>
      <c r="B31" s="65" t="s">
        <v>73</v>
      </c>
      <c r="C31" s="38" t="s">
        <v>78</v>
      </c>
      <c r="D31" s="18" t="s">
        <v>160</v>
      </c>
      <c r="E31" s="26" t="s">
        <v>62</v>
      </c>
      <c r="F31" s="104" t="str">
        <f t="shared" si="1"/>
        <v>T1 map speed. See relevant sheet (T1_map)</v>
      </c>
      <c r="G31" s="19" t="s">
        <v>100</v>
      </c>
    </row>
    <row r="32" spans="1:7" x14ac:dyDescent="0.25">
      <c r="A32" s="20" t="s">
        <v>69</v>
      </c>
      <c r="B32" s="65" t="s">
        <v>74</v>
      </c>
      <c r="C32" s="38" t="s">
        <v>253</v>
      </c>
      <c r="D32" s="18" t="s">
        <v>3</v>
      </c>
      <c r="E32" s="26" t="s">
        <v>62</v>
      </c>
      <c r="F32" s="104" t="str">
        <f t="shared" si="1"/>
        <v>T1 map power. See relevant sheet (T1_map)</v>
      </c>
      <c r="G32" s="19" t="s">
        <v>101</v>
      </c>
    </row>
    <row r="33" spans="1:7" x14ac:dyDescent="0.25">
      <c r="B33" s="65"/>
      <c r="C33" s="68"/>
      <c r="D33" s="18"/>
      <c r="F33" s="19"/>
      <c r="G33" s="19"/>
    </row>
    <row r="34" spans="1:7" x14ac:dyDescent="0.25">
      <c r="A34" s="69" t="s">
        <v>11</v>
      </c>
      <c r="B34" s="9"/>
      <c r="C34" s="14"/>
      <c r="D34" s="14"/>
      <c r="E34" s="25"/>
      <c r="F34" s="111"/>
      <c r="G34" s="24"/>
    </row>
    <row r="35" spans="1:7" x14ac:dyDescent="0.25">
      <c r="A35" s="20" t="s">
        <v>129</v>
      </c>
      <c r="B35" s="27" t="s">
        <v>40</v>
      </c>
      <c r="C35" s="45"/>
      <c r="D35" s="18" t="s">
        <v>9</v>
      </c>
      <c r="E35" s="26" t="s">
        <v>60</v>
      </c>
      <c r="F35" s="104" t="str">
        <f>HYPERLINK("https://docs.co2mpas.io/en/latest/glossary.html#term-vehicle-mass-wltp-h",G35)</f>
        <v>Dyno applied mass WLTP-H</v>
      </c>
      <c r="G35" s="19" t="s">
        <v>128</v>
      </c>
    </row>
    <row r="36" spans="1:7" x14ac:dyDescent="0.25">
      <c r="A36" s="20" t="s">
        <v>131</v>
      </c>
      <c r="B36" s="27" t="s">
        <v>37</v>
      </c>
      <c r="C36" s="46"/>
      <c r="D36" s="18" t="s">
        <v>6</v>
      </c>
      <c r="E36" s="26" t="s">
        <v>60</v>
      </c>
      <c r="F36" s="104" t="str">
        <f>HYPERLINK("https://docs.co2mpas.io/en/latest/glossary.html#term-f0-wltp-h",G36)</f>
        <v>F0 road load coefficient WLTP-H</v>
      </c>
      <c r="G36" s="19" t="s">
        <v>176</v>
      </c>
    </row>
    <row r="37" spans="1:7" x14ac:dyDescent="0.25">
      <c r="A37" s="20" t="s">
        <v>132</v>
      </c>
      <c r="B37" s="27" t="s">
        <v>38</v>
      </c>
      <c r="C37" s="46"/>
      <c r="D37" s="18" t="s">
        <v>7</v>
      </c>
      <c r="E37" s="26" t="s">
        <v>60</v>
      </c>
      <c r="F37" s="104" t="str">
        <f>HYPERLINK("https://docs.co2mpas.io/en/latest/glossary.html#term-f1-wltp-h",G37)</f>
        <v>F1 road load coefficient WLTP-H</v>
      </c>
      <c r="G37" s="19" t="s">
        <v>177</v>
      </c>
    </row>
    <row r="38" spans="1:7" x14ac:dyDescent="0.25">
      <c r="A38" s="20" t="s">
        <v>133</v>
      </c>
      <c r="B38" s="27" t="s">
        <v>39</v>
      </c>
      <c r="C38" s="46"/>
      <c r="D38" s="18" t="s">
        <v>8</v>
      </c>
      <c r="E38" s="26" t="s">
        <v>60</v>
      </c>
      <c r="F38" s="104" t="str">
        <f>HYPERLINK("https://docs.co2mpas.io/en/latest/glossary.html#term-f2-wltp-h",G38)</f>
        <v>F2 road load coefficient WLTP-H</v>
      </c>
      <c r="G38" s="19" t="s">
        <v>178</v>
      </c>
    </row>
    <row r="39" spans="1:7" x14ac:dyDescent="0.25">
      <c r="A39" s="20" t="s">
        <v>130</v>
      </c>
      <c r="B39" s="27" t="s">
        <v>48</v>
      </c>
      <c r="C39" s="45"/>
      <c r="D39" s="18" t="s">
        <v>9</v>
      </c>
      <c r="E39" s="26" t="s">
        <v>60</v>
      </c>
      <c r="F39" s="104" t="str">
        <f>HYPERLINK("https://docs.co2mpas.io/en/latest/glossary.html#term-vehicle-mass-wltp-l",G39)</f>
        <v>Dyno applied mass WLTP-L</v>
      </c>
      <c r="G39" s="19" t="s">
        <v>179</v>
      </c>
    </row>
    <row r="40" spans="1:7" x14ac:dyDescent="0.25">
      <c r="A40" s="20" t="s">
        <v>134</v>
      </c>
      <c r="B40" s="27" t="s">
        <v>45</v>
      </c>
      <c r="C40" s="46"/>
      <c r="D40" s="18" t="s">
        <v>6</v>
      </c>
      <c r="E40" s="26" t="s">
        <v>60</v>
      </c>
      <c r="F40" s="104" t="str">
        <f>HYPERLINK("https://docs.co2mpas.io/en/latest/glossary.html#term-f0-wltp-l",G40)</f>
        <v>F0 road load coefficient WLTP-L</v>
      </c>
      <c r="G40" s="19" t="s">
        <v>180</v>
      </c>
    </row>
    <row r="41" spans="1:7" x14ac:dyDescent="0.25">
      <c r="A41" s="20" t="s">
        <v>135</v>
      </c>
      <c r="B41" s="27" t="s">
        <v>46</v>
      </c>
      <c r="C41" s="46"/>
      <c r="D41" s="18" t="s">
        <v>7</v>
      </c>
      <c r="E41" s="26" t="s">
        <v>60</v>
      </c>
      <c r="F41" s="104" t="str">
        <f>HYPERLINK("https://docs.co2mpas.io/en/latest/glossary.html#term-f1-wltp-l",G41)</f>
        <v>F1 road load coefficient WLTP-L</v>
      </c>
      <c r="G41" s="19" t="s">
        <v>181</v>
      </c>
    </row>
    <row r="42" spans="1:7" x14ac:dyDescent="0.25">
      <c r="A42" s="20" t="s">
        <v>136</v>
      </c>
      <c r="B42" s="27" t="s">
        <v>47</v>
      </c>
      <c r="C42" s="46"/>
      <c r="D42" s="18" t="s">
        <v>8</v>
      </c>
      <c r="E42" s="26" t="s">
        <v>60</v>
      </c>
      <c r="F42" s="104" t="str">
        <f>HYPERLINK("https://docs.co2mpas.io/en/latest/glossary.html#term-f1-wltp-l",G42)</f>
        <v>F2 road load coefficient WLTP-L</v>
      </c>
      <c r="G42" s="19" t="s">
        <v>182</v>
      </c>
    </row>
    <row r="43" spans="1:7" x14ac:dyDescent="0.25">
      <c r="A43" s="20" t="s">
        <v>198</v>
      </c>
      <c r="B43" s="27" t="s">
        <v>204</v>
      </c>
      <c r="C43" s="45"/>
      <c r="D43" s="18" t="s">
        <v>9</v>
      </c>
      <c r="E43" s="26" t="s">
        <v>60</v>
      </c>
      <c r="F43" s="104" t="str">
        <f>HYPERLINK("https://docs.co2mpas.io/en/latest/glossary.html#term-vehicle-mass-nedc-h",G43)</f>
        <v>Inertia class of NEDC-H - Do not correct for rotating parts</v>
      </c>
      <c r="G43" s="19" t="s">
        <v>189</v>
      </c>
    </row>
    <row r="44" spans="1:7" x14ac:dyDescent="0.25">
      <c r="A44" s="20" t="s">
        <v>199</v>
      </c>
      <c r="B44" s="70" t="s">
        <v>205</v>
      </c>
      <c r="C44" s="47"/>
      <c r="D44" s="18" t="s">
        <v>6</v>
      </c>
      <c r="E44" s="26" t="s">
        <v>60</v>
      </c>
      <c r="F44" s="104" t="str">
        <f>HYPERLINK("https://docs.co2mpas.io/en/latest/glossary.html#term-f0-nedc-h",G44)</f>
        <v>F0 road load coefficient NEDC-H</v>
      </c>
      <c r="G44" s="19" t="s">
        <v>188</v>
      </c>
    </row>
    <row r="45" spans="1:7" x14ac:dyDescent="0.25">
      <c r="A45" s="20" t="s">
        <v>200</v>
      </c>
      <c r="B45" s="27" t="s">
        <v>206</v>
      </c>
      <c r="C45" s="46"/>
      <c r="D45" s="18" t="s">
        <v>7</v>
      </c>
      <c r="E45" s="26" t="s">
        <v>60</v>
      </c>
      <c r="F45" s="104" t="str">
        <f>HYPERLINK("https://docs.co2mpas.io/en/latest/glossary.html#term-f1-nedc-h",G45)</f>
        <v>F1 road load coefficient NEDC-H</v>
      </c>
      <c r="G45" s="19" t="s">
        <v>187</v>
      </c>
    </row>
    <row r="46" spans="1:7" x14ac:dyDescent="0.25">
      <c r="A46" s="20" t="s">
        <v>201</v>
      </c>
      <c r="B46" s="27" t="s">
        <v>207</v>
      </c>
      <c r="C46" s="46"/>
      <c r="D46" s="18" t="s">
        <v>8</v>
      </c>
      <c r="E46" s="26" t="s">
        <v>60</v>
      </c>
      <c r="F46" s="104" t="str">
        <f>HYPERLINK("https://docs.co2mpas.io/en/latest/glossary.html#term-f2-nedc-h",G46)</f>
        <v>F2 road load coefficient NEDC-H</v>
      </c>
      <c r="G46" s="19" t="s">
        <v>186</v>
      </c>
    </row>
    <row r="47" spans="1:7" x14ac:dyDescent="0.25">
      <c r="A47" s="20" t="s">
        <v>168</v>
      </c>
      <c r="B47" s="70" t="s">
        <v>190</v>
      </c>
      <c r="C47" s="45"/>
      <c r="D47" s="18" t="s">
        <v>9</v>
      </c>
      <c r="E47" s="26" t="s">
        <v>60</v>
      </c>
      <c r="F47" s="104" t="str">
        <f>HYPERLINK("https://docs.co2mpas.io/en/latest/glossary.html#term-vehicle-mass-nedc-l",G47)</f>
        <v>Inertia class of NEDC-L - Do not correct for rotating parts</v>
      </c>
      <c r="G47" s="19" t="s">
        <v>175</v>
      </c>
    </row>
    <row r="48" spans="1:7" x14ac:dyDescent="0.25">
      <c r="A48" s="20" t="s">
        <v>169</v>
      </c>
      <c r="B48" s="70" t="s">
        <v>172</v>
      </c>
      <c r="C48" s="47"/>
      <c r="D48" s="18" t="s">
        <v>6</v>
      </c>
      <c r="E48" s="26" t="s">
        <v>60</v>
      </c>
      <c r="F48" s="104" t="str">
        <f>HYPERLINK("https://docs.co2mpas.io/en/latest/glossary.html#term-f0-nedc-l",G48)</f>
        <v>F0 road load coefficient NEDC-L</v>
      </c>
      <c r="G48" s="19" t="s">
        <v>183</v>
      </c>
    </row>
    <row r="49" spans="1:7" x14ac:dyDescent="0.25">
      <c r="A49" s="20" t="s">
        <v>170</v>
      </c>
      <c r="B49" s="70" t="s">
        <v>173</v>
      </c>
      <c r="C49" s="46"/>
      <c r="D49" s="18" t="s">
        <v>7</v>
      </c>
      <c r="E49" s="26" t="s">
        <v>60</v>
      </c>
      <c r="F49" s="104" t="str">
        <f>HYPERLINK("https://docs.co2mpas.io/en/latest/glossary.html#term-f1-nedc-l",G49)</f>
        <v>F1 road load coefficient NEDC-L</v>
      </c>
      <c r="G49" s="19" t="s">
        <v>184</v>
      </c>
    </row>
    <row r="50" spans="1:7" x14ac:dyDescent="0.25">
      <c r="A50" s="20" t="s">
        <v>171</v>
      </c>
      <c r="B50" s="70" t="s">
        <v>174</v>
      </c>
      <c r="C50" s="46"/>
      <c r="D50" s="18" t="s">
        <v>8</v>
      </c>
      <c r="E50" s="26" t="s">
        <v>60</v>
      </c>
      <c r="F50" s="104" t="str">
        <f>HYPERLINK("https://docs.co2mpas.io/en/latest/glossary.html#term-f1-nedc-l",G50)</f>
        <v>F2 road load coefficient NEDC-L</v>
      </c>
      <c r="G50" s="19" t="s">
        <v>185</v>
      </c>
    </row>
    <row r="51" spans="1:7" x14ac:dyDescent="0.25">
      <c r="A51" s="71"/>
      <c r="B51" s="72"/>
      <c r="C51" s="71"/>
      <c r="D51" s="73"/>
      <c r="E51" s="74"/>
      <c r="F51" s="75"/>
      <c r="G51" s="75"/>
    </row>
    <row r="52" spans="1:7" x14ac:dyDescent="0.25">
      <c r="A52" s="69" t="s">
        <v>12</v>
      </c>
      <c r="B52" s="9"/>
      <c r="C52" s="14"/>
      <c r="D52" s="14"/>
      <c r="E52" s="25"/>
      <c r="F52" s="111"/>
      <c r="G52" s="24"/>
    </row>
    <row r="53" spans="1:7" ht="18" x14ac:dyDescent="0.25">
      <c r="A53" s="20" t="s">
        <v>137</v>
      </c>
      <c r="B53" s="27" t="s">
        <v>44</v>
      </c>
      <c r="C53" s="45"/>
      <c r="D53" s="18" t="s">
        <v>141</v>
      </c>
      <c r="E53" s="26" t="s">
        <v>60</v>
      </c>
      <c r="F53" s="104" t="str">
        <f>HYPERLINK("https://docs.co2mpas.io/en/latest/glossary.html#term-co2-emissions-low-wltp-h",G53)</f>
        <v>Phase low, bag values not corrected for RCB, not rounded WLTP-H test measurements</v>
      </c>
      <c r="G53" s="19" t="s">
        <v>150</v>
      </c>
    </row>
    <row r="54" spans="1:7" ht="18" x14ac:dyDescent="0.25">
      <c r="A54" s="20" t="s">
        <v>138</v>
      </c>
      <c r="B54" s="27" t="s">
        <v>43</v>
      </c>
      <c r="C54" s="45"/>
      <c r="D54" s="18" t="s">
        <v>141</v>
      </c>
      <c r="E54" s="26" t="s">
        <v>60</v>
      </c>
      <c r="F54" s="104" t="str">
        <f>HYPERLINK("https://docs.co2mpas.io/en/latest/glossary.html#term-co2-emissions-medium-wltp-h",G54)</f>
        <v>Phase medium, bag values not corrected for RCB, not rounded WLTP-H test measurements</v>
      </c>
      <c r="G54" s="19" t="s">
        <v>151</v>
      </c>
    </row>
    <row r="55" spans="1:7" ht="18" x14ac:dyDescent="0.25">
      <c r="A55" s="20" t="s">
        <v>139</v>
      </c>
      <c r="B55" s="27" t="s">
        <v>42</v>
      </c>
      <c r="C55" s="45"/>
      <c r="D55" s="18" t="s">
        <v>141</v>
      </c>
      <c r="E55" s="26" t="s">
        <v>60</v>
      </c>
      <c r="F55" s="104" t="str">
        <f>HYPERLINK("https://docs.co2mpas.io/en/latest/glossary.html#term-co2-emissions-high-wltp-h",G55)</f>
        <v>Phase high, bag values not corrected for RCB, not rounded WLTP-H test measurements</v>
      </c>
      <c r="G55" s="19" t="s">
        <v>152</v>
      </c>
    </row>
    <row r="56" spans="1:7" ht="18" x14ac:dyDescent="0.25">
      <c r="A56" s="20" t="s">
        <v>140</v>
      </c>
      <c r="B56" s="27" t="s">
        <v>41</v>
      </c>
      <c r="C56" s="45"/>
      <c r="D56" s="18" t="s">
        <v>141</v>
      </c>
      <c r="E56" s="26" t="s">
        <v>60</v>
      </c>
      <c r="F56" s="104" t="str">
        <f>HYPERLINK("https://docs.co2mpas.io/en/latest/glossary.html#term-co2-emissions-extra-high-wltp-h",G56)</f>
        <v>Phase extra high, bag values not corrected for RCB, not rounded WLTP-H test measurements</v>
      </c>
      <c r="G56" s="19" t="s">
        <v>153</v>
      </c>
    </row>
    <row r="57" spans="1:7" ht="18" x14ac:dyDescent="0.25">
      <c r="A57" s="20" t="s">
        <v>142</v>
      </c>
      <c r="B57" s="27" t="s">
        <v>49</v>
      </c>
      <c r="C57" s="45"/>
      <c r="D57" s="18" t="s">
        <v>141</v>
      </c>
      <c r="E57" s="26" t="s">
        <v>60</v>
      </c>
      <c r="F57" s="104" t="str">
        <f>HYPERLINK("https://docs.co2mpas.io/en/latest/glossary.html#term-co2-emissions-low-wltp-l",G57)</f>
        <v>Phase low, bag values not corrected for RCB, not rounded WLTP-L test measurements</v>
      </c>
      <c r="G57" s="19" t="s">
        <v>146</v>
      </c>
    </row>
    <row r="58" spans="1:7" ht="18" x14ac:dyDescent="0.25">
      <c r="A58" s="20" t="s">
        <v>143</v>
      </c>
      <c r="B58" s="27" t="s">
        <v>50</v>
      </c>
      <c r="C58" s="45"/>
      <c r="D58" s="18" t="s">
        <v>141</v>
      </c>
      <c r="E58" s="26" t="s">
        <v>60</v>
      </c>
      <c r="F58" s="104" t="str">
        <f>HYPERLINK("https://docs.co2mpas.io/en/latest/glossary.html#term-co2-emissions-medium-wltp-l",G58)</f>
        <v>Phase medium, bag values not corrected for RCB, not rounded WLTP-L test measurements</v>
      </c>
      <c r="G58" s="19" t="s">
        <v>147</v>
      </c>
    </row>
    <row r="59" spans="1:7" ht="18" x14ac:dyDescent="0.25">
      <c r="A59" s="20" t="s">
        <v>144</v>
      </c>
      <c r="B59" s="27" t="s">
        <v>51</v>
      </c>
      <c r="C59" s="45"/>
      <c r="D59" s="18" t="s">
        <v>141</v>
      </c>
      <c r="E59" s="26" t="s">
        <v>60</v>
      </c>
      <c r="F59" s="104" t="str">
        <f>HYPERLINK("https://docs.co2mpas.io/en/latest/glossary.html#term-co2-emissions-high-wltp-l",G59)</f>
        <v>Phase high, bag values not corrected for RCB, not rounded WLTP-L test measurements</v>
      </c>
      <c r="G59" s="19" t="s">
        <v>148</v>
      </c>
    </row>
    <row r="60" spans="1:7" ht="18" x14ac:dyDescent="0.25">
      <c r="A60" s="20" t="s">
        <v>145</v>
      </c>
      <c r="B60" s="27" t="s">
        <v>52</v>
      </c>
      <c r="C60" s="45"/>
      <c r="D60" s="18" t="s">
        <v>141</v>
      </c>
      <c r="E60" s="26" t="s">
        <v>60</v>
      </c>
      <c r="F60" s="104" t="str">
        <f>HYPERLINK("https://docs.co2mpas.io/en/latest/glossary.html#term-co2-emissions-extra-high-wltp-l",G60)</f>
        <v>Phase extra high, bag values not corrected for RCB, not rounded WLTP-L test measurements</v>
      </c>
      <c r="G60" s="19" t="s">
        <v>149</v>
      </c>
    </row>
    <row r="61" spans="1:7" ht="18" x14ac:dyDescent="0.25">
      <c r="A61" s="15" t="s">
        <v>222</v>
      </c>
      <c r="B61" s="27" t="s">
        <v>236</v>
      </c>
      <c r="C61" s="45"/>
      <c r="D61" s="18" t="s">
        <v>141</v>
      </c>
      <c r="E61" s="26" t="s">
        <v>60</v>
      </c>
      <c r="F61" s="104" t="str">
        <f>HYPERLINK("https://docs.co2mpas.io/en/latest/glossary.html#term-target-declared-co2-emission-value-nedc-h",G61)</f>
        <v>Declared value for NEDC vehicle H. Value should be Ki factor corrected.</v>
      </c>
      <c r="G61" s="19" t="s">
        <v>232</v>
      </c>
    </row>
    <row r="62" spans="1:7" ht="18" x14ac:dyDescent="0.25">
      <c r="A62" s="15" t="s">
        <v>223</v>
      </c>
      <c r="B62" s="27" t="s">
        <v>237</v>
      </c>
      <c r="C62" s="45"/>
      <c r="D62" s="18" t="s">
        <v>141</v>
      </c>
      <c r="E62" s="26" t="s">
        <v>60</v>
      </c>
      <c r="F62" s="104" t="str">
        <f>HYPERLINK("https://docs.co2mpas.io/en/latest/glossary.html#term-target-declared-co2-emission-value-nedc-l",G62)</f>
        <v>Declared value for NEDC vehicle L. Value should be Ki factor corrected.</v>
      </c>
      <c r="G62" s="19" t="s">
        <v>233</v>
      </c>
    </row>
    <row r="63" spans="1:7" x14ac:dyDescent="0.25">
      <c r="C63" s="10"/>
      <c r="D63" s="18"/>
      <c r="F63" s="19"/>
      <c r="G63" s="19"/>
    </row>
    <row r="64" spans="1:7" x14ac:dyDescent="0.25">
      <c r="A64" s="69" t="s">
        <v>196</v>
      </c>
      <c r="B64" s="9"/>
      <c r="C64" s="14"/>
      <c r="D64" s="14"/>
      <c r="E64" s="25"/>
      <c r="F64" s="111"/>
      <c r="G64" s="24"/>
    </row>
    <row r="65" spans="1:9" x14ac:dyDescent="0.25">
      <c r="A65" s="20" t="s">
        <v>161</v>
      </c>
      <c r="B65" s="27" t="s">
        <v>85</v>
      </c>
      <c r="C65" s="45"/>
      <c r="D65" s="18"/>
      <c r="E65" s="26" t="s">
        <v>84</v>
      </c>
      <c r="F65" s="104" t="str">
        <f>HYPERLINK("https://docs.co2mpas.io/en/latest/glossary.html#term-n-wheel-drive-wltp-h",G65)</f>
        <v>Specify 2-wheel driving or 4-wheel driving WLTP-H test (default:2)</v>
      </c>
      <c r="G65" s="19" t="s">
        <v>163</v>
      </c>
    </row>
    <row r="66" spans="1:9" x14ac:dyDescent="0.25">
      <c r="A66" s="20" t="s">
        <v>162</v>
      </c>
      <c r="B66" s="27" t="s">
        <v>86</v>
      </c>
      <c r="C66" s="45"/>
      <c r="D66" s="18"/>
      <c r="E66" s="26" t="s">
        <v>84</v>
      </c>
      <c r="F66" s="104" t="str">
        <f>HYPERLINK("https://docs.co2mpas.io/en/latest/glossary.html#term-n-wheel-drive-wltp-l",G66)</f>
        <v>Specify 2-wheel driving or 4-wheel driving WLTP-L test (default:2)</v>
      </c>
      <c r="G66" s="19" t="s">
        <v>164</v>
      </c>
    </row>
    <row r="67" spans="1:9" x14ac:dyDescent="0.25">
      <c r="A67" s="20" t="s">
        <v>195</v>
      </c>
      <c r="B67" s="27" t="s">
        <v>208</v>
      </c>
      <c r="C67" s="45"/>
      <c r="D67" s="18"/>
      <c r="E67" s="26" t="s">
        <v>84</v>
      </c>
      <c r="F67" s="104" t="str">
        <f>HYPERLINK("https://docs.co2mpas.io/en/latest/glossary.html#term-n-wheel-drive-nedc-h",G67)</f>
        <v>Specify 2-wheel driving or 4-wheel driving during NEDC-H test (default:2)</v>
      </c>
      <c r="G67" s="19" t="s">
        <v>194</v>
      </c>
    </row>
    <row r="68" spans="1:9" x14ac:dyDescent="0.25">
      <c r="A68" s="20" t="s">
        <v>191</v>
      </c>
      <c r="B68" s="70" t="s">
        <v>192</v>
      </c>
      <c r="C68" s="45"/>
      <c r="D68" s="18"/>
      <c r="E68" s="26" t="s">
        <v>84</v>
      </c>
      <c r="F68" s="104" t="str">
        <f>HYPERLINK("https://docs.co2mpas.io/en/latest/glossary.html#term-n-wheel-drive-nedc-l",G68)</f>
        <v>Specify 2-wheel driving or 4-wheel driving during NEDC-L test (default:2)</v>
      </c>
      <c r="G68" s="19" t="s">
        <v>193</v>
      </c>
    </row>
    <row r="69" spans="1:9" x14ac:dyDescent="0.25">
      <c r="D69" s="18"/>
      <c r="F69" s="19"/>
      <c r="G69" s="19"/>
    </row>
    <row r="70" spans="1:9" x14ac:dyDescent="0.25">
      <c r="A70" s="69" t="s">
        <v>283</v>
      </c>
      <c r="B70" s="9"/>
      <c r="C70" s="14"/>
      <c r="D70" s="14"/>
      <c r="E70" s="25"/>
      <c r="F70" s="111"/>
      <c r="G70" s="24"/>
    </row>
    <row r="71" spans="1:9" x14ac:dyDescent="0.25">
      <c r="A71" s="20" t="s">
        <v>154</v>
      </c>
      <c r="B71" s="65" t="s">
        <v>66</v>
      </c>
      <c r="C71" s="12"/>
      <c r="D71" s="18"/>
      <c r="E71" s="26" t="s">
        <v>72</v>
      </c>
      <c r="F71" s="103" t="str">
        <f>HYPERLINK("https://docs.co2mpas.io/en/latest/glossary.html#term-engine-is-turbo",G71)</f>
        <v>0 = No | 1 = Yes - Is the engine equipped with any kind of charging system? (default: 1)</v>
      </c>
      <c r="G71" s="19" t="s">
        <v>254</v>
      </c>
      <c r="H71" s="36"/>
      <c r="I71" s="21"/>
    </row>
    <row r="72" spans="1:9" x14ac:dyDescent="0.25">
      <c r="A72" s="20" t="s">
        <v>155</v>
      </c>
      <c r="B72" s="65" t="s">
        <v>67</v>
      </c>
      <c r="C72" s="12"/>
      <c r="D72" s="18"/>
      <c r="E72" s="26" t="s">
        <v>72</v>
      </c>
      <c r="F72" s="103" t="str">
        <f>HYPERLINK("https://docs.co2mpas.io/en/latest/glossary.html#term-has-start-stop",G72)</f>
        <v>0 = No | 1 = Yes - Does the vehicle have start-stop system? (default: 1)</v>
      </c>
      <c r="G72" s="19" t="s">
        <v>255</v>
      </c>
      <c r="H72" s="36"/>
      <c r="I72" s="21"/>
    </row>
    <row r="73" spans="1:9" x14ac:dyDescent="0.25">
      <c r="A73" s="20" t="s">
        <v>156</v>
      </c>
      <c r="B73" s="65" t="s">
        <v>65</v>
      </c>
      <c r="C73" s="12"/>
      <c r="D73" s="18"/>
      <c r="E73" s="26" t="s">
        <v>72</v>
      </c>
      <c r="F73" s="103" t="str">
        <f>HYPERLINK("https://docs.co2mpas.io/en/latest/glossary.html#term-has-energy-recuperation",G73)</f>
        <v>0 = No | 1 = Yes - Does the vehicle have brake energy recuperation technologies? (default: 1)</v>
      </c>
      <c r="G73" s="19" t="s">
        <v>256</v>
      </c>
      <c r="H73" s="36"/>
      <c r="I73" s="21"/>
    </row>
    <row r="74" spans="1:9" ht="25.5" x14ac:dyDescent="0.25">
      <c r="A74" s="20" t="s">
        <v>87</v>
      </c>
      <c r="B74" s="27" t="s">
        <v>88</v>
      </c>
      <c r="C74" s="12"/>
      <c r="D74" s="18"/>
      <c r="E74" s="26" t="s">
        <v>72</v>
      </c>
      <c r="F74" s="103" t="str">
        <f>HYPERLINK("https://docs.co2mpas.io/en/latest/glossary.html#term-has-torque-converter",G74)</f>
        <v>0 = No | 1 = Yes - Does the vehicle use torque converter? (default: 1 if gear_box_type=='automatic' else 0)</v>
      </c>
      <c r="G74" s="19" t="s">
        <v>258</v>
      </c>
    </row>
    <row r="75" spans="1:9" ht="45" x14ac:dyDescent="0.25">
      <c r="A75" s="76" t="s">
        <v>202</v>
      </c>
      <c r="B75" s="66" t="s">
        <v>210</v>
      </c>
      <c r="C75" s="12"/>
      <c r="D75" s="18"/>
      <c r="E75" s="26" t="s">
        <v>72</v>
      </c>
      <c r="F75" s="103" t="str">
        <f>HYPERLINK("https://docs.co2mpas.io/en/latest/glossary.html#term-fuel-saving-at-strategy",G75)</f>
        <v>0 = No | 1 = Yes - Relevant for A/T Gearbox types. Setting this value to 1 will allow the correlation tool to use a higher gear at constant speed driving than in the case of transient conditions (default: 1)</v>
      </c>
      <c r="G75" s="19" t="s">
        <v>257</v>
      </c>
      <c r="H75" s="36"/>
    </row>
    <row r="76" spans="1:9" x14ac:dyDescent="0.25">
      <c r="A76" s="115" t="s">
        <v>238</v>
      </c>
      <c r="B76" s="66" t="s">
        <v>239</v>
      </c>
      <c r="C76" s="12"/>
      <c r="D76" s="18"/>
      <c r="E76" s="26" t="s">
        <v>72</v>
      </c>
      <c r="F76" s="103" t="str">
        <f>HYPERLINK("https://docs.co2mpas.io/en/latest/glossary.html#term-has-periodically-regenerating-systems",G76)</f>
        <v>0 = No | 1 = Yes - Does the vehicle have periodically regenerating systems?  (default:0)</v>
      </c>
      <c r="G76" s="19" t="s">
        <v>240</v>
      </c>
      <c r="H76" s="36"/>
    </row>
    <row r="77" spans="1:9" ht="21" customHeight="1" x14ac:dyDescent="0.25">
      <c r="A77" s="115"/>
      <c r="B77" s="66" t="s">
        <v>288</v>
      </c>
      <c r="C77" s="12"/>
      <c r="D77" s="18"/>
      <c r="E77" s="26" t="s">
        <v>60</v>
      </c>
      <c r="F77" s="113" t="str">
        <f>HYPERLINK("https://docs.co2mpas.io/en/latest/glossary.html#term-ki-factor",G77)</f>
        <v>For vehicles without periodically regenerating systems ki_multiplicative and ki_additive are equal to 1 and 0. Otherwise, if not provided ki_multiplicative or ki_additive, ki_multiplicative is set to 1.05 and ki_additive to 0.</v>
      </c>
      <c r="G77" s="117" t="s">
        <v>290</v>
      </c>
      <c r="H77" s="36"/>
    </row>
    <row r="78" spans="1:9" ht="21" customHeight="1" x14ac:dyDescent="0.25">
      <c r="A78" s="115"/>
      <c r="B78" s="27" t="s">
        <v>289</v>
      </c>
      <c r="C78" s="45"/>
      <c r="D78" s="18" t="s">
        <v>141</v>
      </c>
      <c r="E78" s="26" t="s">
        <v>60</v>
      </c>
      <c r="F78" s="113"/>
      <c r="G78" s="117"/>
    </row>
    <row r="79" spans="1:9" ht="25.5" x14ac:dyDescent="0.25">
      <c r="A79" s="20" t="s">
        <v>157</v>
      </c>
      <c r="B79" s="65" t="s">
        <v>70</v>
      </c>
      <c r="C79" s="12"/>
      <c r="D79" s="18"/>
      <c r="E79" s="26" t="s">
        <v>72</v>
      </c>
      <c r="F79" s="103" t="str">
        <f>HYPERLINK("https://docs.co2mpas.io/en/latest/glossary.html#term-engine-has-variable-valve-actuation",G79)</f>
        <v>0 = No | 1 = Yes - Does the engine feature variable valve actuation (VVT, VVL or combinations)? (default: 0)</v>
      </c>
      <c r="G79" s="19" t="s">
        <v>259</v>
      </c>
      <c r="I79" s="21"/>
    </row>
    <row r="80" spans="1:9" ht="18.75" customHeight="1" x14ac:dyDescent="0.25">
      <c r="A80" s="114" t="s">
        <v>158</v>
      </c>
      <c r="B80" s="65" t="s">
        <v>71</v>
      </c>
      <c r="C80" s="12"/>
      <c r="D80" s="18"/>
      <c r="E80" s="26" t="s">
        <v>72</v>
      </c>
      <c r="F80" s="113" t="str">
        <f>HYPERLINK("https://docs.co2mpas.io/en/latest/glossary.html#term-engine-has-cylinder-deactivation",G80)</f>
        <v>0 = No | 1 = Yes - Does the engine feature a cylinder deactivation system? If yes provide the active cylinder ratios in the tab 'active_cylinder_ratios'. (default: 0)</v>
      </c>
      <c r="G80" s="116" t="s">
        <v>260</v>
      </c>
      <c r="I80" s="21"/>
    </row>
    <row r="81" spans="1:9" ht="17.25" customHeight="1" x14ac:dyDescent="0.25">
      <c r="A81" s="114"/>
      <c r="B81" s="65" t="s">
        <v>224</v>
      </c>
      <c r="C81" s="38" t="s">
        <v>246</v>
      </c>
      <c r="D81" s="18"/>
      <c r="E81" s="26" t="s">
        <v>62</v>
      </c>
      <c r="F81" s="113"/>
      <c r="G81" s="116"/>
      <c r="I81" s="21"/>
    </row>
    <row r="82" spans="1:9" ht="25.5" x14ac:dyDescent="0.25">
      <c r="A82" s="86" t="s">
        <v>249</v>
      </c>
      <c r="B82" s="65" t="s">
        <v>250</v>
      </c>
      <c r="C82" s="12"/>
      <c r="D82" s="18"/>
      <c r="E82" s="26" t="s">
        <v>72</v>
      </c>
      <c r="F82" s="103" t="str">
        <f>HYPERLINK("https://docs.co2mpas.io/en/latest/glossary.html#term-has-lean-burn",G82)</f>
        <v>0 = No | 1 = Yes - Relevant only for positive ignition engines (gasoline engines). It refers to the burning of fuel with an excess of air in an internal combustion engine (default: 0)</v>
      </c>
      <c r="G82" s="19" t="s">
        <v>261</v>
      </c>
      <c r="I82" s="21"/>
    </row>
    <row r="83" spans="1:9" ht="45.75" customHeight="1" x14ac:dyDescent="0.25">
      <c r="A83" s="86" t="s">
        <v>251</v>
      </c>
      <c r="B83" s="65" t="s">
        <v>252</v>
      </c>
      <c r="C83" s="12"/>
      <c r="D83" s="18"/>
      <c r="E83" s="26" t="s">
        <v>72</v>
      </c>
      <c r="F83" s="103"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3" s="19" t="s">
        <v>262</v>
      </c>
      <c r="I83" s="21"/>
    </row>
    <row r="84" spans="1:9" ht="44.25" customHeight="1" x14ac:dyDescent="0.25">
      <c r="A84" s="99" t="s">
        <v>263</v>
      </c>
      <c r="B84" s="65" t="s">
        <v>264</v>
      </c>
      <c r="C84" s="12"/>
      <c r="D84" s="18"/>
      <c r="E84" s="26" t="s">
        <v>72</v>
      </c>
      <c r="F84" s="103"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4" s="19" t="s">
        <v>268</v>
      </c>
      <c r="I84" s="21"/>
    </row>
    <row r="85" spans="1:9" ht="25.5" x14ac:dyDescent="0.25">
      <c r="A85" s="100" t="s">
        <v>266</v>
      </c>
      <c r="B85" s="101" t="s">
        <v>265</v>
      </c>
      <c r="C85" s="12"/>
      <c r="D85" s="18"/>
      <c r="E85" s="26" t="s">
        <v>72</v>
      </c>
      <c r="F85" s="103" t="str">
        <f>HYPERLINK("https://docs.co2mpas.io/en/latest/glossary.html#term-has-selective-catalytic-reduction",G85)</f>
        <v>0 = No | 1 = Yes -  Is the vehicle equipped with selective catalytic reduction system? SCR uses urea to reduce NOx emissions (default: 0 and it is valid for compression engines)</v>
      </c>
      <c r="G85" s="19" t="s">
        <v>267</v>
      </c>
      <c r="I85" s="21"/>
    </row>
    <row r="86" spans="1:9" x14ac:dyDescent="0.25">
      <c r="C86" s="10"/>
      <c r="D86" s="18"/>
      <c r="F86" s="19"/>
      <c r="G86" s="19"/>
    </row>
    <row r="87" spans="1:9" x14ac:dyDescent="0.25">
      <c r="A87" s="69" t="s">
        <v>197</v>
      </c>
      <c r="B87" s="9"/>
      <c r="C87" s="14"/>
      <c r="D87" s="14"/>
      <c r="E87" s="25"/>
      <c r="F87" s="111"/>
      <c r="G87" s="24"/>
    </row>
    <row r="88" spans="1:9" x14ac:dyDescent="0.25">
      <c r="A88" s="20" t="s">
        <v>95</v>
      </c>
      <c r="B88" s="27" t="s">
        <v>82</v>
      </c>
      <c r="C88" s="45"/>
      <c r="D88" s="18"/>
      <c r="E88" s="26" t="s">
        <v>84</v>
      </c>
      <c r="F88" s="104" t="str">
        <f>HYPERLINK("https://docs.co2mpas.io/en/latest/glossary.html#term-n-dyno-axes-wltp-h",G88)</f>
        <v xml:space="preserve">Number of rotating axis of the dyno, Default: 2  </v>
      </c>
      <c r="G88" s="19" t="s">
        <v>96</v>
      </c>
    </row>
    <row r="89" spans="1:9" x14ac:dyDescent="0.25">
      <c r="A89" s="20" t="s">
        <v>95</v>
      </c>
      <c r="B89" s="27" t="s">
        <v>83</v>
      </c>
      <c r="C89" s="45"/>
      <c r="D89" s="18"/>
      <c r="E89" s="26" t="s">
        <v>84</v>
      </c>
      <c r="F89" s="104" t="str">
        <f>HYPERLINK("https://docs.co2mpas.io/en/latest/glossary.html#term-n-dyno-axes-wltp-l",G89)</f>
        <v xml:space="preserve">Number of rotating axis of the dyno, Default: 2  </v>
      </c>
      <c r="G89" s="19" t="s">
        <v>96</v>
      </c>
    </row>
  </sheetData>
  <sheetProtection formatCells="0" formatColumns="0" formatRows="0" insertColumns="0" insertRows="0" insertHyperlinks="0" deleteColumns="0" deleteRows="0" sort="0" autoFilter="0" pivotTables="0"/>
  <dataConsolidate/>
  <mergeCells count="7">
    <mergeCell ref="F80:F81"/>
    <mergeCell ref="A80:A81"/>
    <mergeCell ref="A76:A78"/>
    <mergeCell ref="A19:A20"/>
    <mergeCell ref="G80:G81"/>
    <mergeCell ref="F77:F78"/>
    <mergeCell ref="G77:G78"/>
  </mergeCells>
  <conditionalFormatting sqref="C78">
    <cfRule type="expression" dxfId="60" priority="4">
      <formula>"OR(AND($C$70=1;$C$71="""");AND($C$70=0;$C$71&gt;1))"</formula>
    </cfRule>
  </conditionalFormatting>
  <conditionalFormatting sqref="C84:C85">
    <cfRule type="expression" dxfId="59" priority="2">
      <formula>#REF!=1</formula>
    </cfRule>
  </conditionalFormatting>
  <conditionalFormatting sqref="C84:C85">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2">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9">
      <formula1>0</formula1>
      <formula2>1</formula2>
    </dataValidation>
    <dataValidation type="decimal" allowBlank="1" showInputMessage="1" showErrorMessage="1" sqref="C12">
      <formula1>0</formula1>
      <formula2>100</formula2>
    </dataValidation>
    <dataValidation type="decimal" allowBlank="1" showInputMessage="1" showErrorMessage="1" sqref="C14 C23:C26 C16:C17">
      <formula1>0</formula1>
      <formula2>10000</formula2>
    </dataValidation>
    <dataValidation type="list" allowBlank="1" showInputMessage="1" showErrorMessage="1" sqref="C13">
      <formula1>"positive, compression"</formula1>
    </dataValidation>
    <dataValidation type="list" allowBlank="1" showInputMessage="1" showErrorMessage="1" sqref="C88:C89">
      <formula1>"1,2"</formula1>
    </dataValidation>
    <dataValidation type="decimal" allowBlank="1" showInputMessage="1" showErrorMessage="1" sqref="C11">
      <formula1>0.01</formula1>
      <formula2>100000</formula2>
    </dataValidation>
    <dataValidation type="list" allowBlank="1" showInputMessage="1" showErrorMessage="1" sqref="C65:C68">
      <formula1>"2,4"</formula1>
    </dataValidation>
    <dataValidation type="decimal" allowBlank="1" showInputMessage="1" showErrorMessage="1" sqref="C15 C53:C62">
      <formula1>0</formula1>
      <formula2>1000</formula2>
    </dataValidation>
    <dataValidation type="decimal" allowBlank="1" showInputMessage="1" showErrorMessage="1" sqref="C18">
      <formula1>0</formula1>
      <formula2>100000</formula2>
    </dataValidation>
    <dataValidation type="decimal" allowBlank="1" showInputMessage="1" showErrorMessage="1" sqref="C27:C28">
      <formula1>20</formula1>
      <formula2>25</formula2>
    </dataValidation>
    <dataValidation type="decimal" allowBlank="1" showInputMessage="1" showErrorMessage="1" sqref="C35 C39 C43 C47">
      <formula1>100</formula1>
      <formula2>3500</formula2>
    </dataValidation>
    <dataValidation type="list" allowBlank="1" showInputMessage="1" showErrorMessage="1" sqref="C79:C80 C71:C77 C82:C85">
      <formula1>"0,1"</formula1>
    </dataValidation>
    <dataValidation type="decimal" operator="greaterThanOrEqual" allowBlank="1" showInputMessage="1" showErrorMessage="1" error="Should be greater than or equal to one!" sqref="C78">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2">
      <c r="A1" s="89" t="s">
        <v>159</v>
      </c>
      <c r="B1" s="89" t="s">
        <v>91</v>
      </c>
      <c r="C1" s="89" t="s">
        <v>92</v>
      </c>
      <c r="D1" s="89" t="s">
        <v>221</v>
      </c>
    </row>
    <row r="2" spans="1:4" s="8" customFormat="1" ht="12.75" x14ac:dyDescent="0.2">
      <c r="A2" s="90" t="s">
        <v>53</v>
      </c>
      <c r="B2" s="90" t="s">
        <v>54</v>
      </c>
      <c r="C2" s="90" t="s">
        <v>234</v>
      </c>
      <c r="D2" s="90"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234</v>
      </c>
      <c r="D2" s="32"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277</v>
      </c>
      <c r="D1" s="30" t="s">
        <v>221</v>
      </c>
      <c r="E1" s="30" t="s">
        <v>89</v>
      </c>
      <c r="F1" s="30" t="s">
        <v>106</v>
      </c>
      <c r="G1" s="30" t="s">
        <v>90</v>
      </c>
      <c r="H1" s="30" t="s">
        <v>17</v>
      </c>
      <c r="I1" s="30" t="s">
        <v>16</v>
      </c>
    </row>
    <row r="2" spans="1:9" ht="12.75" x14ac:dyDescent="0.25">
      <c r="A2" s="31" t="s">
        <v>53</v>
      </c>
      <c r="B2" s="31" t="s">
        <v>54</v>
      </c>
      <c r="C2" s="31" t="s">
        <v>278</v>
      </c>
      <c r="D2" s="32" t="s">
        <v>220</v>
      </c>
      <c r="E2" s="31" t="s">
        <v>55</v>
      </c>
      <c r="F2" s="31" t="s">
        <v>80</v>
      </c>
      <c r="G2" s="31" t="s">
        <v>235</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92"/>
      <c r="B3" s="92"/>
      <c r="C3" s="92"/>
      <c r="D3" s="92"/>
      <c r="E3" s="92"/>
    </row>
    <row r="4" spans="1:5" x14ac:dyDescent="0.2">
      <c r="A4" s="92"/>
      <c r="B4" s="92"/>
      <c r="C4" s="92"/>
      <c r="D4" s="92"/>
      <c r="E4" s="92"/>
    </row>
    <row r="5" spans="1:5" x14ac:dyDescent="0.2">
      <c r="A5" s="92"/>
      <c r="B5" s="92"/>
      <c r="C5" s="92"/>
      <c r="D5" s="92"/>
      <c r="E5" s="92"/>
    </row>
    <row r="6" spans="1:5" x14ac:dyDescent="0.2">
      <c r="A6" s="92"/>
      <c r="B6" s="92"/>
      <c r="C6" s="92"/>
      <c r="D6" s="92"/>
      <c r="E6" s="92"/>
    </row>
    <row r="7" spans="1:5" x14ac:dyDescent="0.2">
      <c r="A7" s="92"/>
      <c r="B7" s="92"/>
      <c r="C7" s="92"/>
      <c r="D7" s="92"/>
      <c r="E7" s="92"/>
    </row>
    <row r="8" spans="1:5" x14ac:dyDescent="0.2">
      <c r="A8" s="92"/>
      <c r="B8" s="92"/>
      <c r="C8" s="92"/>
      <c r="D8" s="92"/>
      <c r="E8" s="92"/>
    </row>
    <row r="9" spans="1:5" x14ac:dyDescent="0.2">
      <c r="A9" s="92"/>
      <c r="B9" s="92"/>
      <c r="C9" s="92"/>
      <c r="D9" s="92"/>
      <c r="E9" s="92"/>
    </row>
    <row r="10" spans="1:5" x14ac:dyDescent="0.2">
      <c r="A10" s="92"/>
      <c r="B10" s="92"/>
      <c r="C10" s="92"/>
      <c r="D10" s="92"/>
      <c r="E10" s="92"/>
    </row>
    <row r="11" spans="1:5" x14ac:dyDescent="0.2">
      <c r="A11" s="92"/>
      <c r="B11" s="92"/>
      <c r="C11" s="92"/>
      <c r="D11" s="92"/>
      <c r="E11" s="92"/>
    </row>
    <row r="12" spans="1:5" x14ac:dyDescent="0.2">
      <c r="A12" s="92"/>
      <c r="B12" s="92"/>
      <c r="C12" s="92"/>
      <c r="D12" s="92"/>
      <c r="E12" s="92"/>
    </row>
    <row r="13" spans="1:5" x14ac:dyDescent="0.2">
      <c r="A13" s="92"/>
      <c r="B13" s="92"/>
      <c r="C13" s="92"/>
      <c r="D13" s="92"/>
      <c r="E13" s="92"/>
    </row>
    <row r="14" spans="1:5" x14ac:dyDescent="0.2">
      <c r="A14" s="92"/>
      <c r="B14" s="92"/>
      <c r="C14" s="92"/>
      <c r="D14" s="92"/>
      <c r="E14" s="92"/>
    </row>
    <row r="15" spans="1:5" x14ac:dyDescent="0.2">
      <c r="A15" s="92"/>
      <c r="B15" s="92"/>
      <c r="C15" s="92"/>
      <c r="D15" s="92"/>
      <c r="E15" s="92"/>
    </row>
    <row r="16" spans="1:5" x14ac:dyDescent="0.2">
      <c r="A16" s="92"/>
      <c r="B16" s="92"/>
      <c r="C16" s="92"/>
      <c r="D16" s="92"/>
      <c r="E16" s="92"/>
    </row>
    <row r="17" spans="1:5" x14ac:dyDescent="0.2">
      <c r="A17" s="92"/>
      <c r="B17" s="92"/>
      <c r="C17" s="92"/>
      <c r="D17" s="92"/>
      <c r="E17" s="92"/>
    </row>
    <row r="18" spans="1:5" x14ac:dyDescent="0.2">
      <c r="A18" s="92"/>
      <c r="B18" s="92"/>
      <c r="C18" s="92"/>
      <c r="D18" s="92"/>
      <c r="E18" s="92"/>
    </row>
    <row r="19" spans="1:5" x14ac:dyDescent="0.2">
      <c r="A19" s="92"/>
      <c r="B19" s="92"/>
      <c r="C19" s="92"/>
      <c r="D19" s="92"/>
      <c r="E19" s="92"/>
    </row>
    <row r="20" spans="1:5" x14ac:dyDescent="0.2">
      <c r="A20" s="92"/>
      <c r="B20" s="92"/>
      <c r="C20" s="92"/>
      <c r="D20" s="92"/>
      <c r="E20" s="92"/>
    </row>
    <row r="21" spans="1:5" customFormat="1" x14ac:dyDescent="0.25">
      <c r="A21" s="92"/>
      <c r="B21" s="92"/>
      <c r="C21" s="92"/>
      <c r="D21" s="92"/>
      <c r="E21" s="92"/>
    </row>
    <row r="22" spans="1:5" customFormat="1" x14ac:dyDescent="0.25">
      <c r="A22" s="92"/>
      <c r="B22" s="92"/>
      <c r="C22" s="92"/>
      <c r="D22" s="92"/>
      <c r="E22" s="92"/>
    </row>
    <row r="23" spans="1:5" customFormat="1" x14ac:dyDescent="0.25">
      <c r="A23" s="92"/>
      <c r="B23" s="92"/>
      <c r="C23" s="92"/>
      <c r="D23" s="92"/>
      <c r="E23" s="92"/>
    </row>
    <row r="24" spans="1:5" customFormat="1" x14ac:dyDescent="0.25">
      <c r="A24" s="92"/>
      <c r="B24" s="92"/>
      <c r="C24" s="92"/>
      <c r="D24" s="92"/>
      <c r="E24" s="92"/>
    </row>
    <row r="25" spans="1:5" customFormat="1" x14ac:dyDescent="0.25">
      <c r="A25" s="92"/>
      <c r="B25" s="92"/>
      <c r="C25" s="92"/>
      <c r="D25" s="92"/>
      <c r="E25" s="92"/>
    </row>
    <row r="26" spans="1:5" customFormat="1" x14ac:dyDescent="0.25">
      <c r="A26" s="92"/>
      <c r="B26" s="92"/>
      <c r="C26" s="92"/>
      <c r="D26" s="92"/>
      <c r="E26" s="92"/>
    </row>
    <row r="27" spans="1:5" customFormat="1" x14ac:dyDescent="0.25">
      <c r="A27" s="92"/>
      <c r="B27" s="92"/>
      <c r="C27" s="92"/>
      <c r="D27" s="92"/>
      <c r="E27" s="92"/>
    </row>
    <row r="28" spans="1:5" customFormat="1" x14ac:dyDescent="0.25">
      <c r="A28" s="92"/>
      <c r="B28" s="92"/>
      <c r="C28" s="92"/>
      <c r="D28" s="92"/>
      <c r="E28" s="92"/>
    </row>
    <row r="29" spans="1:5" customFormat="1" x14ac:dyDescent="0.25">
      <c r="A29" s="92"/>
      <c r="B29" s="92"/>
      <c r="C29" s="92"/>
      <c r="D29" s="92"/>
      <c r="E29" s="92"/>
    </row>
    <row r="30" spans="1:5" customFormat="1" x14ac:dyDescent="0.25">
      <c r="A30" s="92"/>
      <c r="B30" s="92"/>
      <c r="C30" s="92"/>
      <c r="D30" s="92"/>
      <c r="E30" s="92"/>
    </row>
    <row r="31" spans="1:5" customFormat="1" x14ac:dyDescent="0.25">
      <c r="A31" s="92"/>
      <c r="B31" s="92"/>
      <c r="C31" s="92"/>
      <c r="D31" s="92"/>
      <c r="E31" s="92"/>
    </row>
    <row r="32" spans="1:5" customFormat="1" x14ac:dyDescent="0.25">
      <c r="A32" s="92"/>
      <c r="B32" s="92"/>
      <c r="C32" s="92"/>
      <c r="D32" s="92"/>
      <c r="E32" s="92"/>
    </row>
    <row r="33" spans="1:5" customFormat="1" x14ac:dyDescent="0.25">
      <c r="A33" s="92"/>
      <c r="B33" s="92"/>
      <c r="C33" s="92"/>
      <c r="D33" s="92"/>
      <c r="E33" s="92"/>
    </row>
    <row r="34" spans="1:5" customFormat="1" x14ac:dyDescent="0.25">
      <c r="A34" s="92"/>
      <c r="B34" s="92"/>
      <c r="C34" s="92"/>
      <c r="D34" s="92"/>
      <c r="E34" s="92"/>
    </row>
    <row r="35" spans="1:5" customFormat="1" x14ac:dyDescent="0.25">
      <c r="A35" s="92"/>
      <c r="B35" s="92"/>
      <c r="C35" s="92"/>
      <c r="D35" s="92"/>
      <c r="E35" s="92"/>
    </row>
    <row r="36" spans="1:5" customFormat="1" x14ac:dyDescent="0.25">
      <c r="A36" s="92"/>
      <c r="B36" s="92"/>
      <c r="C36" s="92"/>
      <c r="D36" s="92"/>
      <c r="E36" s="92"/>
    </row>
    <row r="37" spans="1:5" customFormat="1" x14ac:dyDescent="0.25">
      <c r="A37" s="92"/>
      <c r="B37" s="92"/>
      <c r="C37" s="92"/>
      <c r="D37" s="92"/>
      <c r="E37" s="92"/>
    </row>
    <row r="38" spans="1:5" customFormat="1" x14ac:dyDescent="0.25">
      <c r="A38" s="92"/>
      <c r="B38" s="92"/>
      <c r="C38" s="92"/>
      <c r="D38" s="92"/>
      <c r="E38" s="92"/>
    </row>
    <row r="39" spans="1:5" customFormat="1" x14ac:dyDescent="0.25">
      <c r="A39" s="92"/>
      <c r="B39" s="92"/>
      <c r="C39" s="92"/>
      <c r="D39" s="92"/>
      <c r="E39" s="92"/>
    </row>
    <row r="40" spans="1:5" customFormat="1" x14ac:dyDescent="0.25">
      <c r="A40" s="92"/>
      <c r="B40" s="92"/>
      <c r="C40" s="92"/>
      <c r="D40" s="92"/>
      <c r="E40" s="92"/>
    </row>
    <row r="41" spans="1:5" customFormat="1" x14ac:dyDescent="0.25">
      <c r="A41" s="92"/>
      <c r="B41" s="92"/>
      <c r="C41" s="92"/>
      <c r="D41" s="92"/>
      <c r="E41" s="92"/>
    </row>
    <row r="42" spans="1:5" customFormat="1" x14ac:dyDescent="0.25">
      <c r="A42" s="92"/>
      <c r="B42" s="92"/>
      <c r="C42" s="92"/>
      <c r="D42" s="92"/>
      <c r="E42" s="92"/>
    </row>
    <row r="43" spans="1:5" customFormat="1" x14ac:dyDescent="0.25">
      <c r="A43" s="92"/>
      <c r="B43" s="92"/>
      <c r="C43" s="92"/>
      <c r="D43" s="92"/>
      <c r="E43" s="92"/>
    </row>
    <row r="44" spans="1:5" customFormat="1" x14ac:dyDescent="0.25">
      <c r="A44" s="92"/>
      <c r="B44" s="92"/>
      <c r="C44" s="92"/>
      <c r="D44" s="92"/>
      <c r="E44" s="92"/>
    </row>
    <row r="45" spans="1:5" customFormat="1" x14ac:dyDescent="0.25">
      <c r="A45" s="92"/>
      <c r="B45" s="92"/>
      <c r="C45" s="92"/>
      <c r="D45" s="92"/>
      <c r="E45" s="92"/>
    </row>
    <row r="46" spans="1:5" customFormat="1" x14ac:dyDescent="0.25">
      <c r="A46" s="92"/>
      <c r="B46" s="92"/>
      <c r="C46" s="92"/>
      <c r="D46" s="92"/>
      <c r="E46" s="92"/>
    </row>
    <row r="47" spans="1:5" customFormat="1" x14ac:dyDescent="0.25">
      <c r="A47" s="92"/>
      <c r="B47" s="92"/>
      <c r="C47" s="92"/>
      <c r="D47" s="92"/>
      <c r="E47" s="92"/>
    </row>
    <row r="48" spans="1:5" customFormat="1" x14ac:dyDescent="0.25">
      <c r="A48" s="92"/>
      <c r="B48" s="92"/>
      <c r="C48" s="92"/>
      <c r="D48" s="92"/>
      <c r="E48" s="92"/>
    </row>
    <row r="49" spans="1:5" customFormat="1" x14ac:dyDescent="0.25">
      <c r="A49" s="92"/>
      <c r="B49" s="92"/>
      <c r="C49" s="92"/>
      <c r="D49" s="92"/>
      <c r="E49" s="92"/>
    </row>
    <row r="50" spans="1:5" customFormat="1" x14ac:dyDescent="0.2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274</v>
      </c>
      <c r="D1" s="42"/>
      <c r="E1" s="42"/>
    </row>
    <row r="2" spans="1:5" ht="15.95" customHeight="1" thickBot="1" x14ac:dyDescent="0.3">
      <c r="A2" s="1" t="s">
        <v>77</v>
      </c>
      <c r="B2" s="2" t="s">
        <v>77</v>
      </c>
      <c r="C2" s="2" t="s">
        <v>77</v>
      </c>
      <c r="D2" s="42"/>
      <c r="E2" s="43" t="s">
        <v>215</v>
      </c>
    </row>
    <row r="3" spans="1:5" ht="15.75" customHeight="1" thickTop="1" x14ac:dyDescent="0.25">
      <c r="A3" s="3">
        <v>1</v>
      </c>
      <c r="B3" s="39"/>
      <c r="C3" s="102"/>
      <c r="D3" s="42"/>
      <c r="E3" s="118" t="s">
        <v>214</v>
      </c>
    </row>
    <row r="4" spans="1:5" x14ac:dyDescent="0.25">
      <c r="A4" s="4">
        <v>2</v>
      </c>
      <c r="B4" s="40"/>
      <c r="C4" s="87"/>
      <c r="D4" s="42"/>
      <c r="E4" s="118"/>
    </row>
    <row r="5" spans="1:5" ht="15" customHeight="1" x14ac:dyDescent="0.25">
      <c r="A5" s="4">
        <v>3</v>
      </c>
      <c r="B5" s="40"/>
      <c r="C5" s="87"/>
      <c r="D5" s="42"/>
      <c r="E5" s="118" t="s">
        <v>275</v>
      </c>
    </row>
    <row r="6" spans="1:5" x14ac:dyDescent="0.25">
      <c r="A6" s="4">
        <v>4</v>
      </c>
      <c r="B6" s="40"/>
      <c r="C6" s="87"/>
      <c r="D6" s="42"/>
      <c r="E6" s="118"/>
    </row>
    <row r="7" spans="1:5" x14ac:dyDescent="0.25">
      <c r="A7" s="4">
        <v>5</v>
      </c>
      <c r="B7" s="40"/>
      <c r="C7" s="87"/>
      <c r="D7" s="42"/>
    </row>
    <row r="8" spans="1:5" x14ac:dyDescent="0.25">
      <c r="A8" s="4">
        <v>6</v>
      </c>
      <c r="B8" s="40"/>
      <c r="C8" s="87"/>
      <c r="D8" s="42"/>
    </row>
    <row r="9" spans="1:5" ht="15" customHeight="1" x14ac:dyDescent="0.25">
      <c r="A9" s="4">
        <v>7</v>
      </c>
      <c r="B9" s="40"/>
      <c r="C9" s="87"/>
      <c r="D9" s="42"/>
      <c r="E9" s="77"/>
    </row>
    <row r="10" spans="1:5" x14ac:dyDescent="0.25">
      <c r="A10" s="4">
        <v>8</v>
      </c>
      <c r="B10" s="40"/>
      <c r="C10" s="87"/>
      <c r="D10" s="42"/>
      <c r="E10" s="77"/>
    </row>
    <row r="11" spans="1:5" x14ac:dyDescent="0.25">
      <c r="A11" s="4">
        <v>9</v>
      </c>
      <c r="B11" s="40"/>
      <c r="C11" s="87"/>
      <c r="D11" s="42"/>
      <c r="E11" s="42"/>
    </row>
    <row r="12" spans="1:5" x14ac:dyDescent="0.25">
      <c r="A12" s="4">
        <v>10</v>
      </c>
      <c r="B12" s="40"/>
      <c r="C12" s="87"/>
      <c r="D12" s="42"/>
      <c r="E12" s="42"/>
    </row>
    <row r="13" spans="1:5" x14ac:dyDescent="0.25">
      <c r="A13" s="4">
        <v>11</v>
      </c>
      <c r="B13" s="40"/>
      <c r="C13" s="87"/>
      <c r="D13" s="42"/>
      <c r="E13" s="42"/>
    </row>
    <row r="14" spans="1:5" x14ac:dyDescent="0.25">
      <c r="A14" s="4">
        <v>12</v>
      </c>
      <c r="B14" s="40"/>
      <c r="C14" s="87"/>
      <c r="D14" s="42"/>
      <c r="E14" s="42"/>
    </row>
    <row r="15" spans="1:5" x14ac:dyDescent="0.25">
      <c r="A15" s="4">
        <v>13</v>
      </c>
      <c r="B15" s="40"/>
      <c r="C15" s="87"/>
      <c r="D15" s="42"/>
      <c r="E15" s="42"/>
    </row>
    <row r="16" spans="1:5" x14ac:dyDescent="0.25">
      <c r="A16" s="4">
        <v>14</v>
      </c>
      <c r="B16" s="40"/>
      <c r="C16" s="87"/>
      <c r="D16" s="42"/>
      <c r="E16" s="42"/>
    </row>
    <row r="17" spans="1:5" x14ac:dyDescent="0.25">
      <c r="A17" s="4">
        <v>15</v>
      </c>
      <c r="B17" s="40"/>
      <c r="C17" s="87"/>
      <c r="D17" s="42"/>
      <c r="E17" s="42"/>
    </row>
    <row r="18" spans="1:5" x14ac:dyDescent="0.25">
      <c r="A18" s="5">
        <v>16</v>
      </c>
      <c r="B18" s="41"/>
      <c r="C18" s="88"/>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4">
        <v>1</v>
      </c>
      <c r="C3" s="119" t="s">
        <v>227</v>
      </c>
    </row>
    <row r="4" spans="1:3" ht="15" x14ac:dyDescent="0.25">
      <c r="A4" s="87"/>
      <c r="C4" s="119"/>
    </row>
    <row r="5" spans="1:3" ht="15" customHeight="1" x14ac:dyDescent="0.25">
      <c r="A5" s="87"/>
      <c r="C5" s="60"/>
    </row>
    <row r="6" spans="1:3" ht="15.75" thickBot="1" x14ac:dyDescent="0.3">
      <c r="A6" s="87"/>
      <c r="C6" s="59" t="s">
        <v>228</v>
      </c>
    </row>
    <row r="7" spans="1:3" ht="15.75" customHeight="1" thickTop="1" x14ac:dyDescent="0.25">
      <c r="A7" s="87"/>
      <c r="C7" s="121" t="s">
        <v>243</v>
      </c>
    </row>
    <row r="8" spans="1:3" ht="15" x14ac:dyDescent="0.25">
      <c r="A8" s="87"/>
      <c r="C8" s="120"/>
    </row>
    <row r="9" spans="1:3" ht="15" customHeight="1" x14ac:dyDescent="0.25">
      <c r="A9" s="87"/>
      <c r="C9" s="120"/>
    </row>
    <row r="10" spans="1:3" ht="15" x14ac:dyDescent="0.25">
      <c r="A10" s="87"/>
      <c r="C10" s="120" t="s">
        <v>242</v>
      </c>
    </row>
    <row r="11" spans="1:3" ht="15" x14ac:dyDescent="0.25">
      <c r="A11" s="87"/>
      <c r="C11" s="120"/>
    </row>
    <row r="12" spans="1:3" ht="15" x14ac:dyDescent="0.25">
      <c r="A12" s="87"/>
      <c r="C12" s="120"/>
    </row>
    <row r="13" spans="1:3" ht="15" x14ac:dyDescent="0.25">
      <c r="A13" s="87"/>
      <c r="C13" s="120" t="s">
        <v>244</v>
      </c>
    </row>
    <row r="14" spans="1:3" ht="15" x14ac:dyDescent="0.25">
      <c r="A14" s="87"/>
      <c r="C14" s="120"/>
    </row>
    <row r="15" spans="1:3" ht="15" x14ac:dyDescent="0.25">
      <c r="A15" s="87"/>
      <c r="C15" s="120"/>
    </row>
    <row r="16" spans="1:3" ht="15" x14ac:dyDescent="0.25">
      <c r="A16" s="87"/>
      <c r="C16" s="120" t="s">
        <v>241</v>
      </c>
    </row>
    <row r="17" spans="1:3" ht="15" x14ac:dyDescent="0.25">
      <c r="A17" s="87"/>
      <c r="C17" s="120"/>
    </row>
    <row r="18" spans="1:3" ht="15" x14ac:dyDescent="0.25">
      <c r="A18" s="87"/>
      <c r="C18" s="120"/>
    </row>
    <row r="19" spans="1:3" ht="15" customHeight="1" x14ac:dyDescent="0.25">
      <c r="A19" s="87"/>
      <c r="C19" s="122" t="s">
        <v>245</v>
      </c>
    </row>
    <row r="20" spans="1:3" ht="15" x14ac:dyDescent="0.25">
      <c r="A20" s="87"/>
      <c r="C20" s="123"/>
    </row>
    <row r="21" spans="1:3" ht="15" x14ac:dyDescent="0.25">
      <c r="A21" s="88"/>
      <c r="C21" s="123"/>
    </row>
    <row r="22" spans="1:3" ht="15" x14ac:dyDescent="0.2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2018-05-02T12:03:32Z</dcterms:modified>
</cp:coreProperties>
</file>