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5E498CC1-B6A8-0942-96B8-4DDCB4D14DE8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4" l="1"/>
  <c r="D22" i="4"/>
  <c r="E9" i="4"/>
  <c r="D25" i="4"/>
  <c r="L12" i="4"/>
  <c r="L21" i="4"/>
  <c r="K19" i="4"/>
  <c r="K21" i="4"/>
  <c r="E17" i="4"/>
  <c r="D31" i="4"/>
  <c r="C3" i="4"/>
  <c r="K17" i="4"/>
  <c r="M20" i="4"/>
  <c r="N14" i="4"/>
  <c r="D16" i="4"/>
  <c r="E41" i="4"/>
  <c r="N16" i="4"/>
  <c r="D35" i="4"/>
  <c r="M19" i="4"/>
  <c r="K11" i="4"/>
  <c r="D9" i="4"/>
  <c r="E39" i="4"/>
  <c r="D26" i="4"/>
  <c r="E40" i="4"/>
  <c r="N11" i="4"/>
  <c r="E26" i="4"/>
  <c r="E35" i="4"/>
  <c r="E22" i="4"/>
  <c r="D10" i="4"/>
  <c r="N15" i="4"/>
  <c r="C4" i="4"/>
  <c r="L17" i="4"/>
  <c r="L15" i="4"/>
  <c r="N12" i="4"/>
  <c r="N18" i="4"/>
  <c r="K18" i="4"/>
  <c r="E30" i="4"/>
  <c r="E38" i="4"/>
  <c r="E23" i="4"/>
  <c r="M18" i="4"/>
  <c r="L20" i="4"/>
  <c r="M12" i="4"/>
  <c r="D37" i="4"/>
  <c r="L16" i="4"/>
  <c r="M15" i="4"/>
  <c r="D39" i="4"/>
  <c r="M11" i="4"/>
  <c r="L14" i="4"/>
  <c r="K15" i="4"/>
  <c r="E16" i="4"/>
  <c r="N17" i="4"/>
  <c r="N21" i="4"/>
  <c r="M10" i="4"/>
  <c r="K20" i="4"/>
  <c r="K14" i="4"/>
  <c r="D38" i="4"/>
  <c r="E25" i="4"/>
  <c r="E37" i="4"/>
  <c r="L19" i="4"/>
  <c r="M21" i="4"/>
  <c r="D30" i="4"/>
  <c r="K12" i="4"/>
  <c r="N20" i="4"/>
  <c r="E31" i="4"/>
  <c r="M17" i="4"/>
  <c r="D15" i="4"/>
  <c r="E36" i="4"/>
  <c r="L10" i="4"/>
  <c r="D24" i="4"/>
  <c r="N10" i="4"/>
  <c r="E42" i="4"/>
  <c r="C1" i="4"/>
  <c r="M14" i="4"/>
  <c r="M16" i="4"/>
  <c r="D32" i="4"/>
  <c r="N19" i="4"/>
  <c r="E15" i="4"/>
  <c r="E29" i="4"/>
  <c r="C2" i="4"/>
  <c r="D17" i="4"/>
  <c r="D23" i="4"/>
  <c r="D29" i="4"/>
  <c r="E10" i="4"/>
  <c r="E32" i="4"/>
  <c r="L18" i="4"/>
  <c r="K10" i="4"/>
  <c r="L11" i="4"/>
  <c r="D42" i="4"/>
  <c r="K16" i="4"/>
  <c r="D41" i="4"/>
  <c r="D36" i="4"/>
  <c r="E24" i="4"/>
  <c r="E11" i="4" l="1"/>
  <c r="D11" i="4"/>
  <c r="J3" i="4"/>
  <c r="J4" i="4"/>
  <c r="J2" i="4"/>
  <c r="J1" i="4"/>
  <c r="N13" i="4"/>
  <c r="M13" i="4"/>
  <c r="L13" i="4"/>
  <c r="K13" i="4"/>
</calcChain>
</file>

<file path=xl/sharedStrings.xml><?xml version="1.0" encoding="utf-8"?>
<sst xmlns="http://schemas.openxmlformats.org/spreadsheetml/2006/main" count="109" uniqueCount="63">
  <si>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</si>
  <si>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</si>
  <si>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</si>
  <si>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</si>
  <si>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</si>
  <si>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</si>
  <si>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</si>
  <si>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</si>
  <si>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</si>
  <si>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</si>
  <si>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</si>
  <si>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</si>
  <si>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</t>
  </si>
  <si>
    <t>%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</si>
  <si>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</si>
  <si>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</si>
  <si>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</si>
  <si>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</si>
  <si>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</si>
  <si>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</si>
  <si>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</si>
  <si>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engine_coolant_temperature_model</t>
  </si>
  <si>
    <t>°C</t>
  </si>
  <si>
    <t>engine_speed_model</t>
  </si>
  <si>
    <t>Vehicle Characteristics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</si>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</sst>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showGridLines="0" showRowColHeaders="0" tabSelected="1" showRuler="0" zoomScaleNormal="100" workbookViewId="0">
      <selection activeCell="B3" sqref="B3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1"/>
      <c r="C6" s="61"/>
      <c r="D6" s="11" t="s">
        <v>45</v>
      </c>
      <c r="E6" s="61"/>
      <c r="F6" s="61"/>
      <c r="G6" s="12"/>
      <c r="H6" s="7"/>
      <c r="I6" s="61"/>
      <c r="J6" s="61"/>
      <c r="K6" s="11" t="s">
        <v>4</v>
      </c>
      <c r="L6" s="61"/>
      <c r="M6" s="61"/>
      <c r="N6" s="61"/>
      <c r="O6" s="61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56" t="s">
        <v>42</v>
      </c>
      <c r="C8" s="57"/>
      <c r="D8" s="13" t="s">
        <v>5</v>
      </c>
      <c r="E8" s="14" t="s">
        <v>6</v>
      </c>
      <c r="F8" s="15" t="s">
        <v>7</v>
      </c>
      <c r="G8" s="10"/>
      <c r="K8" s="72" t="s">
        <v>5</v>
      </c>
      <c r="L8" s="71"/>
      <c r="M8" s="72" t="s">
        <v>6</v>
      </c>
      <c r="N8" s="71"/>
      <c r="P8" s="9"/>
      <c r="Q8" s="9"/>
      <c r="R8" s="9"/>
      <c r="S8" s="9"/>
    </row>
    <row r="9" spans="2:19" ht="15.75" customHeight="1" thickBot="1">
      <c r="B9" s="52" t="s">
        <v>43</v>
      </c>
      <c r="C9" s="53"/>
      <c r="D9" s="16" t="str">
        <f ca="1">IF(IFERROR(INDIRECT("summary!_results_nedc_h_prediction_target_declared"&amp;IF(IFERROR(INDIRECT("dice!_dice_input_type_Value")="OVC-HEV",FALSE), "_sustaining","")&amp;"_co2_emission_value__CO2g_km_"),"")="","",IFERROR(INDIRECT("summary!_results_nedc_h_prediction_target_declared"&amp;IF(IFERROR(INDIRECT("dice!_dice_input_type_Value")="OVC-HEV",FALSE), "_sustaining","")&amp;"_co2_emission_value__CO2g_km_"),""))</f>
        <v/>
      </c>
      <c r="E9" s="17" t="str">
        <f ca="1">IF(IFERROR(INDIRECT("summary!_results_nedc_l_prediction_target_declared"&amp;IF(IFERROR(INDIRECT("dice!_dice_input_type_Value")="OVC-HEV",FALSE), "_sustaining","")&amp;"_co2_emission_value__CO2g_km_"),"")="","",IFERROR(INDIRECT("summary!_results_nedc_l_prediction_target_declared"&amp;IF(IFERROR(INDIRECT("dice!_dice_input_type_Value")="OVC-HEV",FALSE), "_sustaining","")&amp;"_co2_emission_value__CO2g_km_"),""))</f>
        <v/>
      </c>
      <c r="F9" s="18" t="s">
        <v>9</v>
      </c>
      <c r="G9" s="10"/>
      <c r="I9" s="64" t="s">
        <v>8</v>
      </c>
      <c r="J9" s="65"/>
      <c r="K9" s="19" t="s">
        <v>10</v>
      </c>
      <c r="L9" s="14" t="s">
        <v>11</v>
      </c>
      <c r="M9" s="19" t="s">
        <v>10</v>
      </c>
      <c r="N9" s="14" t="s">
        <v>11</v>
      </c>
      <c r="O9" s="70" t="s">
        <v>7</v>
      </c>
      <c r="P9" s="9"/>
      <c r="Q9" s="9"/>
      <c r="R9" s="9"/>
      <c r="S9" s="9"/>
    </row>
    <row r="10" spans="2:19" ht="15.75" customHeight="1">
      <c r="B10" s="54" t="s">
        <v>44</v>
      </c>
      <c r="C10" s="55"/>
      <c r="D10" s="20" t="str">
        <f ca="1">IF(IFERROR(INDIRECT("summary!_results_nedc_h_prediction_output_declared"&amp;IF(IFERROR(INDIRECT("dice!_dice_input_type_Value")="OVC-HEV",FALSE), "_sustaining","")&amp;"_co2_emission_value__CO2g_km_"),"")="","",IFERROR(INDIRECT("summary!_results_nedc_h_prediction_output_declared"&amp;IF(IFERROR(INDIRECT("dice!_dice_input_type_Value")="OVC-HEV",FALSE), "_sustaining","")&amp;"_co2_emission_value__CO2g_km_"),""))</f>
        <v/>
      </c>
      <c r="E10" s="21" t="str">
        <f ca="1">IF(IFERROR(INDIRECT("summary!_results_nedc_l_prediction_output_declared"&amp;IF(IFERROR(INDIRECT("dice!_dice_input_type_Value")="OVC-HEV",FALSE), "_sustaining","")&amp;"_co2_emission_value__CO2g_km_"),"")="","",IFERROR(INDIRECT("summary!_results_nedc_l_prediction_output_declared"&amp;IF(IFERROR(INDIRECT("dice!_dice_input_type_Value")="OVC-HEV",FALSE), "_sustaining","")&amp;"_co2_emission_value__CO2g_km_"),""))</f>
        <v/>
      </c>
      <c r="F10" s="18" t="s">
        <v>9</v>
      </c>
      <c r="G10" s="10"/>
      <c r="I10" s="52" t="s">
        <v>55</v>
      </c>
      <c r="J10" s="66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12</v>
      </c>
      <c r="P10" s="9"/>
      <c r="Q10" s="9"/>
      <c r="R10" s="9"/>
      <c r="S10" s="9"/>
    </row>
    <row r="11" spans="2:19" ht="15.75" customHeight="1" thickBot="1">
      <c r="B11" s="58" t="s">
        <v>46</v>
      </c>
      <c r="C11" s="59"/>
      <c r="D11" s="25" t="str">
        <f ca="1">IFERROR((D10/D9-1)*100,"")</f>
        <v/>
      </c>
      <c r="E11" s="26" t="str">
        <f ca="1">IFERROR((E10/E9-1)*100,"")</f>
        <v/>
      </c>
      <c r="F11" s="18" t="s">
        <v>13</v>
      </c>
      <c r="G11" s="10"/>
      <c r="I11" s="54" t="s">
        <v>56</v>
      </c>
      <c r="J11" s="73"/>
      <c r="K11" s="74" t="str">
        <f ca="1">IFERROR(INDIRECT("data.calibration.model_scores!_scores_electrics_model_alternator_currents_wltp_h_wltp_h_score"),"")</f>
        <v/>
      </c>
      <c r="L11" s="75" t="str">
        <f ca="1">IFERROR(INDIRECT("data.calibration.model_scores!_scores_electrics_model_alternator_currents_wltp_h_wltp_l_score"),"")</f>
        <v/>
      </c>
      <c r="M11" s="74" t="str">
        <f ca="1">IFERROR(INDIRECT("data.calibration.model_scores!_scores_electrics_model_alternator_currents_wltp_l_wltp_h_score"),"")</f>
        <v/>
      </c>
      <c r="N11" s="75" t="str">
        <f ca="1">IFERROR(INDIRECT("data.calibration.model_scores!_scores_electrics_model_alternator_currents_wltp_l_wltp_l_score"),"")</f>
        <v/>
      </c>
      <c r="O11" s="24" t="s">
        <v>12</v>
      </c>
      <c r="P11" s="9"/>
      <c r="Q11" s="9"/>
      <c r="R11" s="9"/>
      <c r="S11" s="9"/>
    </row>
    <row r="12" spans="2:19" ht="15.75" customHeight="1">
      <c r="B12" s="60" t="s">
        <v>14</v>
      </c>
      <c r="C12" s="60"/>
      <c r="D12" s="27"/>
      <c r="E12" s="27"/>
      <c r="F12" s="9"/>
      <c r="G12" s="10"/>
      <c r="I12" s="54" t="s">
        <v>57</v>
      </c>
      <c r="J12" s="73"/>
      <c r="K12" s="74" t="str">
        <f ca="1">IFERROR(INDIRECT("data.calibration.model_scores!_scores_electrics_model_drive_battery_currents_wltp_h_wltp_h_score"),"")</f>
        <v/>
      </c>
      <c r="L12" s="75" t="str">
        <f ca="1">IFERROR(INDIRECT("data.calibration.model_scores!_scores_electrics_model_drive_battery_currents_wltp_h_wltp_l_score"),"")</f>
        <v/>
      </c>
      <c r="M12" s="74" t="str">
        <f ca="1">IFERROR(INDIRECT("data.calibration.model_scores!_scores_electrics_model_drive_battery_currents_wltp_l_wltp_h_score"),"")</f>
        <v/>
      </c>
      <c r="N12" s="75" t="str">
        <f ca="1">IFERROR(INDIRECT("data.calibration.model_scores!_scores_electrics_model_drive_battery_currents_wltp_l_wltp_l_score"),"")</f>
        <v/>
      </c>
      <c r="O12" s="24" t="s">
        <v>12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58" t="s">
        <v>58</v>
      </c>
      <c r="J13" s="67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12</v>
      </c>
      <c r="P13" s="9"/>
      <c r="Q13" s="9"/>
      <c r="R13" s="9"/>
      <c r="S13" s="9"/>
    </row>
    <row r="14" spans="2:19" ht="15.75" customHeight="1" thickBot="1">
      <c r="B14" s="56" t="s">
        <v>47</v>
      </c>
      <c r="C14" s="57"/>
      <c r="D14" s="13" t="s">
        <v>5</v>
      </c>
      <c r="E14" s="14" t="s">
        <v>6</v>
      </c>
      <c r="F14" s="15" t="s">
        <v>7</v>
      </c>
      <c r="G14" s="10"/>
      <c r="I14" s="68" t="s">
        <v>15</v>
      </c>
      <c r="J14" s="69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16</v>
      </c>
      <c r="P14" s="9"/>
      <c r="Q14" s="9"/>
      <c r="R14" s="9"/>
      <c r="S14" s="9"/>
    </row>
    <row r="15" spans="2:19" ht="15.75" customHeight="1" thickBot="1">
      <c r="B15" s="52" t="s">
        <v>48</v>
      </c>
      <c r="C15" s="53"/>
      <c r="D15" s="31" t="str">
        <f ca="1">IF(IFERROR(INDIRECT("summary!_results_nedc_h_prediction_output_co2_emission_value__CO2g_km_"),"")="","",IFERROR(INDIRECT("summary!_results_nedc_h_prediction_output_co2_emission_value__CO2g_km_"),""))</f>
        <v/>
      </c>
      <c r="E15" s="32" t="str">
        <f ca="1">IF(IFERROR(INDIRECT("summary!_results_nedc_l_prediction_output_co2_emission_value__CO2g_km_"),"")="","",IFERROR(INDIRECT("summary!_results_nedc_l_prediction_output_co2_emission_value__CO2g_km_"),""))</f>
        <v/>
      </c>
      <c r="F15" s="18" t="s">
        <v>9</v>
      </c>
      <c r="G15" s="10"/>
      <c r="I15" s="68" t="s">
        <v>17</v>
      </c>
      <c r="J15" s="69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18</v>
      </c>
      <c r="P15" s="9"/>
      <c r="Q15" s="9"/>
      <c r="R15" s="9"/>
      <c r="S15" s="9"/>
    </row>
    <row r="16" spans="2:19" ht="15.75" customHeight="1" thickBot="1">
      <c r="B16" s="54" t="s">
        <v>49</v>
      </c>
      <c r="C16" s="55"/>
      <c r="D16" s="20" t="str">
        <f ca="1">IF(IFERROR(INDIRECT("summary!_results_nedc_h_prediction_output_co2_emission_UDC__CO2g_km_"),"")="","",IFERROR(INDIRECT("summary!_results_nedc_h_prediction_output_co2_emission_UDC__CO2g_km_"),""))</f>
        <v/>
      </c>
      <c r="E16" s="21" t="str">
        <f ca="1">IF(IFERROR(INDIRECT("summary!_results_nedc_l_prediction_output_co2_emission_UDC__CO2g_km_"),"")="","",IFERROR(INDIRECT("summary!_results_nedc_l_prediction_output_co2_emission_UDC__CO2g_km_"),""))</f>
        <v/>
      </c>
      <c r="F16" s="18" t="s">
        <v>9</v>
      </c>
      <c r="G16" s="10"/>
      <c r="I16" s="68" t="s">
        <v>19</v>
      </c>
      <c r="J16" s="69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20</v>
      </c>
      <c r="P16" s="9"/>
      <c r="Q16" s="9"/>
      <c r="R16" s="9"/>
      <c r="S16" s="9"/>
    </row>
    <row r="17" spans="2:19" ht="15.75" customHeight="1" thickBot="1">
      <c r="B17" s="58" t="s">
        <v>50</v>
      </c>
      <c r="C17" s="59"/>
      <c r="D17" s="33" t="str">
        <f ca="1">IF(IFERROR(INDIRECT("summary!_results_nedc_h_prediction_output_co2_emission_EUDC__CO2g_km_"),"")="","",IFERROR(INDIRECT("summary!_results_nedc_h_prediction_output_co2_emission_EUDC__CO2g_km_"),""))</f>
        <v/>
      </c>
      <c r="E17" s="34" t="str">
        <f ca="1">IF(IFERROR(INDIRECT("summary!_results_nedc_l_prediction_output_co2_emission_EUDC__CO2g_km_"),"")="","",IFERROR(INDIRECT("summary!_results_nedc_l_prediction_output_co2_emission_EUDC__CO2g_km_"),""))</f>
        <v/>
      </c>
      <c r="F17" s="18" t="s">
        <v>9</v>
      </c>
      <c r="G17" s="10"/>
      <c r="I17" s="68" t="s">
        <v>61</v>
      </c>
      <c r="J17" s="69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18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68" t="s">
        <v>21</v>
      </c>
      <c r="J18" s="69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22</v>
      </c>
      <c r="P18" s="9"/>
      <c r="Q18" s="9"/>
      <c r="R18" s="9"/>
      <c r="S18" s="9"/>
    </row>
    <row r="19" spans="2:19" ht="15.75" customHeight="1" thickBot="1">
      <c r="B19" s="61"/>
      <c r="C19" s="61"/>
      <c r="D19" s="11" t="s">
        <v>24</v>
      </c>
      <c r="E19" s="61"/>
      <c r="F19" s="61"/>
      <c r="G19" s="12"/>
      <c r="H19" s="7"/>
      <c r="I19" s="68" t="s">
        <v>23</v>
      </c>
      <c r="J19" s="69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18</v>
      </c>
      <c r="P19" s="9"/>
      <c r="Q19" s="9"/>
      <c r="R19" s="9"/>
      <c r="S19" s="9"/>
    </row>
    <row r="20" spans="2:19" ht="15.75" customHeight="1" thickTop="1" thickBot="1">
      <c r="G20" s="10"/>
      <c r="I20" s="52" t="s">
        <v>59</v>
      </c>
      <c r="J20" s="66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16</v>
      </c>
      <c r="P20" s="9"/>
      <c r="Q20" s="9"/>
      <c r="R20" s="9"/>
      <c r="S20" s="9"/>
    </row>
    <row r="21" spans="2:19" ht="15.75" customHeight="1" thickBot="1">
      <c r="B21" s="56" t="s">
        <v>25</v>
      </c>
      <c r="C21" s="57"/>
      <c r="D21" s="13" t="s">
        <v>5</v>
      </c>
      <c r="E21" s="14" t="s">
        <v>6</v>
      </c>
      <c r="F21" s="15" t="s">
        <v>7</v>
      </c>
      <c r="G21" s="10"/>
      <c r="I21" s="58" t="s">
        <v>60</v>
      </c>
      <c r="J21" s="67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16</v>
      </c>
      <c r="P21" s="9"/>
      <c r="Q21" s="9"/>
      <c r="R21" s="9"/>
      <c r="S21" s="9"/>
    </row>
    <row r="22" spans="2:19" ht="15.75" customHeight="1">
      <c r="B22" s="52" t="s">
        <v>26</v>
      </c>
      <c r="C22" s="53"/>
      <c r="D22" s="31" t="str">
        <f ca="1">IF(IFERROR(INDIRECT("summary!_results_nedc_h_prediction_output_vehicle_fuel_type__"),"")="","",IFERROR(INDIRECT("summary!_results_nedc_h_prediction_output_vehicle_fuel_type__"),""))</f>
        <v/>
      </c>
      <c r="E22" s="32" t="str">
        <f ca="1">IF(IFERROR(INDIRECT("summary!_results_nedc_l_prediction_output_vehicle_fuel_type__"),"")="","",IFERROR(INDIRECT("summary!_results_nedc_l_prediction_output_vehicle_fuel_type__"),""))</f>
        <v/>
      </c>
      <c r="F22" s="18" t="s">
        <v>16</v>
      </c>
      <c r="G22" s="10"/>
      <c r="I22" s="9"/>
      <c r="P22" s="9"/>
      <c r="Q22" s="9"/>
      <c r="R22" s="9"/>
      <c r="S22" s="9"/>
    </row>
    <row r="23" spans="2:19" ht="15.75" customHeight="1">
      <c r="B23" s="54" t="s">
        <v>27</v>
      </c>
      <c r="C23" s="55"/>
      <c r="D23" s="39" t="str">
        <f ca="1">IF(IFERROR(INDIRECT("summary!_results_nedc_h_prediction_output_vehicle_engine_capacity__cm3_"),"")="","",IFERROR(INDIRECT("summary!_results_nedc_h_prediction_output_vehicle_engine_capacity__cm3_"),""))</f>
        <v/>
      </c>
      <c r="E23" s="40" t="str">
        <f ca="1">IF(IFERROR(INDIRECT("summary!_results_nedc_l_prediction_output_vehicle_engine_capacity__cm3_"),"")="","",IFERROR(INDIRECT("summary!_results_nedc_l_prediction_output_vehicle_engine_capacity__cm3_"),""))</f>
        <v/>
      </c>
      <c r="F23" s="18" t="s">
        <v>28</v>
      </c>
      <c r="G23" s="10"/>
      <c r="I23" s="9"/>
      <c r="P23" s="9"/>
      <c r="Q23" s="9"/>
      <c r="R23" s="9"/>
      <c r="S23" s="9"/>
    </row>
    <row r="24" spans="2:19" ht="15.75" customHeight="1">
      <c r="B24" s="54" t="s">
        <v>62</v>
      </c>
      <c r="C24" s="55"/>
      <c r="D24" s="39" t="str">
        <f ca="1">IF(IFERROR(INDIRECT("summary!_results_nedc_h_prediction_output_vehicle_is_hybrid__"),"")="","",IFERROR(INDIRECT("summary!_results_nedc_h_prediction_output_vehicle_is_hybrid__"),""))</f>
        <v/>
      </c>
      <c r="E24" s="40" t="str">
        <f ca="1">IF(IFERROR(INDIRECT("summary!_results_nedc_l_prediction_output_vehicle_is_hybrid__"),"")="","",IFERROR(INDIRECT("summary!_results_nedc_l_prediction_output_vehicle_is_hybrid__"),""))</f>
        <v/>
      </c>
      <c r="F24" s="18"/>
      <c r="G24" s="10"/>
      <c r="I24" s="9"/>
      <c r="P24" s="9"/>
      <c r="Q24" s="9"/>
      <c r="R24" s="9"/>
      <c r="S24" s="9"/>
    </row>
    <row r="25" spans="2:19" ht="15.75" customHeight="1">
      <c r="B25" s="54" t="s">
        <v>29</v>
      </c>
      <c r="C25" s="55"/>
      <c r="D25" s="39" t="str">
        <f ca="1">IF(IFERROR(INDIRECT("summary!_results_nedc_h_prediction_output_vehicle_gear_box_type__"),"")="","",IFERROR(INDIRECT("summary!_results_nedc_h_prediction_output_vehicle_gear_box_type__"),""))</f>
        <v/>
      </c>
      <c r="E25" s="40" t="str">
        <f ca="1">IF(IFERROR(INDIRECT("summary!_results_nedc_l_prediction_output_vehicle_gear_box_type__"),"")="","",IFERROR(INDIRECT("summary!_results_nedc_l_prediction_output_vehicle_gear_box_type__"),""))</f>
        <v/>
      </c>
      <c r="F25" s="18" t="s">
        <v>16</v>
      </c>
      <c r="G25" s="10"/>
      <c r="I25" s="9"/>
      <c r="P25" s="9"/>
      <c r="Q25" s="9"/>
      <c r="R25" s="9"/>
      <c r="S25" s="9"/>
    </row>
    <row r="26" spans="2:19" ht="15.75" customHeight="1" thickBot="1">
      <c r="B26" s="58" t="s">
        <v>30</v>
      </c>
      <c r="C26" s="59"/>
      <c r="D26" s="41" t="str">
        <f ca="1">IF(IFERROR(INDIRECT("summary!_results_nedc_h_prediction_output_vehicle_engine_is_turbo__"),"")="","",IFERROR(INDIRECT("summary!_results_nedc_h_prediction_output_vehicle_engine_is_turbo__"),""))</f>
        <v/>
      </c>
      <c r="E26" s="42" t="str">
        <f ca="1">IF(IFERROR(INDIRECT("summary!_results_nedc_l_prediction_output_vehicle_engine_is_turbo__"),"")="","",IFERROR(INDIRECT("summary!_results_nedc_l_prediction_output_vehicle_engine_is_turbo__"),""))</f>
        <v/>
      </c>
      <c r="F26" s="18" t="s">
        <v>16</v>
      </c>
      <c r="G26" s="10"/>
      <c r="I26" s="9"/>
      <c r="P26" s="9"/>
      <c r="Q26" s="9"/>
      <c r="R26" s="9"/>
      <c r="S26" s="9"/>
    </row>
    <row r="27" spans="2:19" ht="15.75" customHeight="1" thickBot="1">
      <c r="C27" s="35"/>
      <c r="D27" s="43"/>
      <c r="E27" s="43"/>
      <c r="F27" s="9"/>
      <c r="G27" s="10"/>
      <c r="I27" s="9"/>
      <c r="P27" s="9"/>
      <c r="Q27" s="9"/>
      <c r="R27" s="9"/>
      <c r="S27" s="9"/>
    </row>
    <row r="28" spans="2:19" ht="15.75" customHeight="1" thickBot="1">
      <c r="B28" s="56" t="s">
        <v>31</v>
      </c>
      <c r="C28" s="57"/>
      <c r="D28" s="13" t="s">
        <v>5</v>
      </c>
      <c r="E28" s="14" t="s">
        <v>6</v>
      </c>
      <c r="F28" s="15" t="s">
        <v>7</v>
      </c>
      <c r="G28" s="10"/>
      <c r="I28" s="9"/>
      <c r="P28" s="9"/>
      <c r="Q28" s="9"/>
      <c r="R28" s="9"/>
      <c r="S28" s="9"/>
    </row>
    <row r="29" spans="2:19" ht="15.75" customHeight="1">
      <c r="B29" s="52" t="s">
        <v>32</v>
      </c>
      <c r="C29" s="53"/>
      <c r="D29" s="20" t="str">
        <f ca="1">IF(IFERROR(INDIRECT("summary!_results_nedc_h_prediction_output_vehicle_f0__N_"),"")="","",IFERROR(INDIRECT("summary!_results_nedc_h_prediction_output_vehicle_f0__N_"),""))</f>
        <v/>
      </c>
      <c r="E29" s="21" t="str">
        <f ca="1">IF(IFERROR(INDIRECT("summary!_results_nedc_l_prediction_output_vehicle_f0__N_"),"")="","",IFERROR(INDIRECT("summary!_results_nedc_l_prediction_output_vehicle_f0__N_"),""))</f>
        <v/>
      </c>
      <c r="F29" s="18" t="s">
        <v>33</v>
      </c>
      <c r="G29" s="10"/>
      <c r="P29" s="9"/>
      <c r="Q29" s="9"/>
      <c r="R29" s="9"/>
      <c r="S29" s="9"/>
    </row>
    <row r="30" spans="2:19" ht="15.75" customHeight="1">
      <c r="B30" s="62" t="s">
        <v>34</v>
      </c>
      <c r="C30" s="63"/>
      <c r="D30" s="44" t="str">
        <f ca="1">IF(IFERROR(INDIRECT("summary!_results_nedc_h_prediction_output_vehicle_f1__N__km_h__"),"")="","",IFERROR(INDIRECT("summary!_results_nedc_h_prediction_output_vehicle_f1__N__km_h__"),""))</f>
        <v/>
      </c>
      <c r="E30" s="45" t="str">
        <f ca="1">IF(IFERROR(INDIRECT("summary!_results_nedc_l_prediction_output_vehicle_f1__N__km_h__"),"")="","",IFERROR(INDIRECT("summary!_results_nedc_l_prediction_output_vehicle_f1__N__km_h__"),""))</f>
        <v/>
      </c>
      <c r="F30" s="18" t="s">
        <v>35</v>
      </c>
      <c r="G30" s="10"/>
      <c r="P30" s="9"/>
      <c r="Q30" s="9"/>
      <c r="R30" s="9"/>
      <c r="S30" s="9"/>
    </row>
    <row r="31" spans="2:19" ht="15.75" customHeight="1">
      <c r="B31" s="62" t="s">
        <v>36</v>
      </c>
      <c r="C31" s="63"/>
      <c r="D31" s="44" t="str">
        <f ca="1">IF(IFERROR(INDIRECT("summary!_results_nedc_h_prediction_output_vehicle_f2__N__km_h__2_"),"")="","",IFERROR(INDIRECT("summary!_results_nedc_h_prediction_output_vehicle_f2__N__km_h__2_"),""))</f>
        <v/>
      </c>
      <c r="E31" s="45" t="str">
        <f ca="1">IF(IFERROR(INDIRECT("summary!_results_nedc_l_prediction_output_vehicle_f2__N__km_h__2_"),"")="","",IFERROR(INDIRECT("summary!_results_nedc_l_prediction_output_vehicle_f2__N__km_h__2_"),""))</f>
        <v/>
      </c>
      <c r="F31" s="18" t="s">
        <v>37</v>
      </c>
      <c r="G31" s="10"/>
      <c r="P31" s="9"/>
      <c r="Q31" s="9"/>
      <c r="R31" s="9"/>
      <c r="S31" s="9"/>
    </row>
    <row r="32" spans="2:19" ht="15.75" customHeight="1" thickBot="1">
      <c r="B32" s="58" t="s">
        <v>38</v>
      </c>
      <c r="C32" s="59"/>
      <c r="D32" s="46" t="str">
        <f ca="1">IF(IFERROR(INDIRECT("summary!_results_nedc_h_prediction_output_vehicle_mass__kg_"),"")="","",IFERROR(INDIRECT("summary!_results_nedc_h_prediction_output_vehicle_mass__kg_"),""))</f>
        <v/>
      </c>
      <c r="E32" s="47" t="str">
        <f ca="1">IF(IFERROR(INDIRECT("summary!_results_nedc_l_prediction_output_vehicle_mass__kg_"),"")="","",IFERROR(INDIRECT("summary!_results_nedc_l_prediction_output_vehicle_mass__kg_"),""))</f>
        <v/>
      </c>
      <c r="F32" s="18" t="s">
        <v>39</v>
      </c>
      <c r="G32" s="10"/>
      <c r="P32" s="9"/>
      <c r="Q32" s="9"/>
      <c r="R32" s="9"/>
      <c r="S32" s="9"/>
    </row>
    <row r="33" spans="2:19" ht="15.75" customHeight="1" thickBot="1">
      <c r="B33" s="35"/>
      <c r="C33" s="35"/>
      <c r="D33" s="48"/>
      <c r="E33" s="48"/>
      <c r="F33" s="10"/>
      <c r="G33" s="10"/>
      <c r="P33" s="9"/>
      <c r="Q33" s="9"/>
      <c r="R33" s="9"/>
      <c r="S33" s="9"/>
    </row>
    <row r="34" spans="2:19" ht="15.75" customHeight="1" thickBot="1">
      <c r="B34" s="56" t="s">
        <v>40</v>
      </c>
      <c r="C34" s="57"/>
      <c r="D34" s="13" t="s">
        <v>5</v>
      </c>
      <c r="E34" s="14" t="s">
        <v>6</v>
      </c>
      <c r="F34" s="15" t="s">
        <v>7</v>
      </c>
      <c r="G34" s="10"/>
      <c r="P34" s="9"/>
      <c r="Q34" s="9"/>
      <c r="R34" s="9"/>
      <c r="S34" s="9"/>
    </row>
    <row r="35" spans="2:19" ht="15.75" customHeight="1">
      <c r="B35" s="52" t="s">
        <v>32</v>
      </c>
      <c r="C35" s="53"/>
      <c r="D35" s="20" t="str">
        <f ca="1">IF(IFERROR(INDIRECT("summary!_results_wltp_h_calibration_output_vehicle_f0__N_"),"")="","",IFERROR(INDIRECT("summary!_results_wltp_h_calibration_output_vehicle_f0__N_"),""))</f>
        <v/>
      </c>
      <c r="E35" s="21" t="str">
        <f ca="1">IF(IFERROR(INDIRECT("summary!_results_wltp_l_calibration_output_vehicle_f0__N_"),"")="","",IFERROR(INDIRECT("summary!_results_wltp_l_calibration_output_vehicle_f0__N_"),""))</f>
        <v/>
      </c>
      <c r="F35" s="18" t="s">
        <v>33</v>
      </c>
      <c r="G35" s="10"/>
      <c r="P35" s="9"/>
      <c r="Q35" s="9"/>
      <c r="R35" s="9"/>
      <c r="S35" s="9"/>
    </row>
    <row r="36" spans="2:19" ht="15.75" customHeight="1">
      <c r="B36" s="62" t="s">
        <v>34</v>
      </c>
      <c r="C36" s="63"/>
      <c r="D36" s="44" t="str">
        <f ca="1">IF(IFERROR(INDIRECT("summary!_results_wltp_h_calibration_output_vehicle_f1__N__km_h__"),"")="","",IFERROR(INDIRECT("summary!_results_wltp_h_calibration_output_vehicle_f1__N__km_h__"),""))</f>
        <v/>
      </c>
      <c r="E36" s="45" t="str">
        <f ca="1">IF(IFERROR(INDIRECT("summary!_results_wltp_l_calibration_output_vehicle_f1__N__km_h__"),"")="","",IFERROR(INDIRECT("summary!_results_wltp_l_calibration_output_vehicle_f1__N__km_h__"),""))</f>
        <v/>
      </c>
      <c r="F36" s="18" t="s">
        <v>35</v>
      </c>
      <c r="G36" s="10"/>
      <c r="Q36" s="9"/>
      <c r="R36" s="9"/>
      <c r="S36" s="9"/>
    </row>
    <row r="37" spans="2:19" ht="15.75" customHeight="1">
      <c r="B37" s="62" t="s">
        <v>36</v>
      </c>
      <c r="C37" s="63"/>
      <c r="D37" s="44" t="str">
        <f ca="1">IF(IFERROR(INDIRECT("summary!_results_wltp_h_calibration_output_vehicle_f2__N__km_h__2_"),"")="","",IFERROR(INDIRECT("summary!_results_wltp_h_calibration_output_vehicle_f2__N__km_h__2_"),""))</f>
        <v/>
      </c>
      <c r="E37" s="45" t="str">
        <f ca="1">IF(IFERROR(INDIRECT("summary!_results_wltp_l_calibration_output_vehicle_f2__N__km_h__2_"),"")="","",IFERROR(INDIRECT("summary!_results_wltp_l_calibration_output_vehicle_f2__N__km_h__2_"),""))</f>
        <v/>
      </c>
      <c r="F37" s="18" t="s">
        <v>37</v>
      </c>
      <c r="G37" s="10"/>
      <c r="Q37" s="9"/>
      <c r="R37" s="9"/>
      <c r="S37" s="9"/>
    </row>
    <row r="38" spans="2:19" ht="15.75" customHeight="1">
      <c r="B38" s="54" t="s">
        <v>41</v>
      </c>
      <c r="C38" s="55"/>
      <c r="D38" s="49" t="str">
        <f ca="1">IF(IFERROR(INDIRECT("summary!_results_wltp_h_calibration_output_vehicle_mass__kg_"),"")="","",IFERROR(INDIRECT("summary!_results_wltp_h_calibration_output_vehicle_mass__kg_"),""))</f>
        <v/>
      </c>
      <c r="E38" s="50" t="str">
        <f ca="1">IF(IFERROR(INDIRECT("summary!_results_wltp_l_calibration_output_vehicle_mass__kg_"),"")="","",IFERROR(INDIRECT("summary!_results_wltp_l_calibration_output_vehicle_mass__kg_"),""))</f>
        <v/>
      </c>
      <c r="F38" s="18" t="s">
        <v>39</v>
      </c>
      <c r="G38" s="10"/>
      <c r="Q38" s="9"/>
      <c r="R38" s="9"/>
      <c r="S38" s="9"/>
    </row>
    <row r="39" spans="2:19" ht="15.75" customHeight="1">
      <c r="B39" s="54" t="s">
        <v>51</v>
      </c>
      <c r="C39" s="55"/>
      <c r="D39" s="20" t="str">
        <f ca="1">IF(IFERROR(INDIRECT("summary!_results_wltp_h_calibration_output_co2_emission_low__CO2g_km_"),"")="","",IFERROR(INDIRECT("summary!_results_wltp_h_calibration_output_co2_emission_low__CO2g_km_"),""))</f>
        <v/>
      </c>
      <c r="E39" s="21" t="str">
        <f ca="1">IF(IFERROR(INDIRECT("summary!_results_wltp_l_calibration_output_co2_emission_low__CO2g_km_"),"")="","",IFERROR(INDIRECT("summary!_results_wltp_l_calibration_output_co2_emission_low__CO2g_km_"),""))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4" t="s">
        <v>52</v>
      </c>
      <c r="C40" s="55"/>
      <c r="D40" s="20" t="str">
        <f ca="1">IF(IFERROR(INDIRECT("summary!_results_wltp_h_calibration_output_co2_emission_medium__CO2g_km_"),"")="","",IFERROR(INDIRECT("summary!_results_wltp_h_calibration_output_co2_emission_medium__CO2g_km_"),""))</f>
        <v/>
      </c>
      <c r="E40" s="21" t="str">
        <f ca="1">IF(IFERROR(INDIRECT("summary!_results_wltp_l_calibration_output_co2_emission_medium__CO2g_km_"),"")="","",IFERROR(INDIRECT("summary!_results_wltp_l_calibration_output_co2_emission_medium__CO2g_km_"),""))</f>
        <v/>
      </c>
      <c r="F40" s="18" t="s">
        <v>9</v>
      </c>
      <c r="G40" s="10"/>
      <c r="Q40" s="9"/>
      <c r="R40" s="9"/>
      <c r="S40" s="9"/>
    </row>
    <row r="41" spans="2:19" ht="15.75" customHeight="1">
      <c r="B41" s="54" t="s">
        <v>53</v>
      </c>
      <c r="C41" s="55"/>
      <c r="D41" s="20" t="str">
        <f ca="1">IF(IFERROR(INDIRECT("summary!_results_wltp_h_calibration_output_co2_emission_high__CO2g_km_"),"")="","",IFERROR(INDIRECT("summary!_results_wltp_h_calibration_output_co2_emission_high__CO2g_km_"),""))</f>
        <v/>
      </c>
      <c r="E41" s="21" t="str">
        <f ca="1">IF(IFERROR(INDIRECT("summary!_results_wltp_l_calibration_output_co2_emission_high__CO2g_km_"),"")="","",IFERROR(INDIRECT("summary!_results_wltp_l_calibration_output_co2_emission_high__CO2g_km_"),""))</f>
        <v/>
      </c>
      <c r="F41" s="18" t="s">
        <v>9</v>
      </c>
      <c r="G41" s="10"/>
      <c r="Q41" s="9"/>
      <c r="R41" s="9"/>
      <c r="S41" s="9"/>
    </row>
    <row r="42" spans="2:19" ht="15.75" customHeight="1" thickBot="1">
      <c r="B42" s="58" t="s">
        <v>54</v>
      </c>
      <c r="C42" s="59"/>
      <c r="D42" s="33" t="str">
        <f ca="1">IF(IFERROR(INDIRECT("summary!_results_wltp_h_calibration_output_co2_emission_extra_high__CO2g_km_"),"")="","",IFERROR(INDIRECT("summary!_results_wltp_h_calibration_output_co2_emission_extra_high__CO2g_km_"),""))</f>
        <v/>
      </c>
      <c r="E42" s="34" t="str">
        <f ca="1">IF(IFERROR(INDIRECT("summary!_results_wltp_l_calibration_output_co2_emission_extra_high__CO2g_km_"),"")="","",IFERROR(INDIRECT("summary!_results_wltp_l_calibration_output_co2_emission_extra_high__CO2g_km_"),""))</f>
        <v/>
      </c>
      <c r="F42" s="18" t="s">
        <v>9</v>
      </c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Q49" s="9"/>
      <c r="R49" s="9"/>
      <c r="S49" s="9"/>
    </row>
    <row r="50" spans="3:19" ht="15.75" hidden="1" customHeight="1">
      <c r="G50" s="10"/>
      <c r="I50" s="9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4"/>
      <c r="E52" s="4"/>
      <c r="F52" s="4"/>
      <c r="G52" s="5"/>
      <c r="H52" s="5"/>
      <c r="I52" s="4"/>
      <c r="P52" s="9"/>
      <c r="Q52" s="9"/>
      <c r="R52" s="9"/>
      <c r="S52" s="9"/>
    </row>
    <row r="53" spans="3:19" ht="15" hidden="1" customHeight="1"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9"/>
      <c r="P53" s="9"/>
      <c r="Q53" s="9"/>
      <c r="R53" s="9"/>
      <c r="S53" s="9"/>
    </row>
    <row r="54" spans="3:19" ht="15" hidden="1" customHeight="1">
      <c r="C54" s="9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6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3:19" ht="15" hidden="1" customHeight="1">
      <c r="C61" s="9"/>
      <c r="D61" s="9"/>
      <c r="E61" s="9"/>
      <c r="F61" s="9"/>
      <c r="G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4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4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4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4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2020-04-07T20:03:01Z</dcterms:modified>
</cp:coreProperties>
</file>