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heis\Desktop\Termo 3\programas\"/>
    </mc:Choice>
  </mc:AlternateContent>
  <bookViews>
    <workbookView xWindow="0" yWindow="0" windowWidth="20490" windowHeight="7650"/>
  </bookViews>
  <sheets>
    <sheet name="Isoterma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N4" i="1"/>
  <c r="K4" i="1"/>
  <c r="K5" i="1"/>
  <c r="N26" i="1"/>
  <c r="K26" i="1"/>
  <c r="E27" i="1" l="1"/>
  <c r="E26" i="1"/>
  <c r="S5" i="1"/>
  <c r="S4" i="1"/>
  <c r="S29" i="1"/>
  <c r="S30" i="1"/>
  <c r="P30" i="1"/>
  <c r="D23" i="1"/>
  <c r="L26" i="1"/>
  <c r="M26" i="1"/>
  <c r="J26" i="1"/>
  <c r="K25" i="1"/>
  <c r="L25" i="1"/>
  <c r="M25" i="1"/>
  <c r="N25" i="1"/>
  <c r="O24" i="1"/>
  <c r="N24" i="1"/>
  <c r="C24" i="1"/>
  <c r="D24" i="1"/>
  <c r="E24" i="1"/>
  <c r="F24" i="1"/>
  <c r="C23" i="1"/>
  <c r="E23" i="1"/>
  <c r="F23" i="1"/>
  <c r="M5" i="1"/>
  <c r="N5" i="1"/>
  <c r="L4" i="1"/>
  <c r="M4" i="1"/>
</calcChain>
</file>

<file path=xl/sharedStrings.xml><?xml version="1.0" encoding="utf-8"?>
<sst xmlns="http://schemas.openxmlformats.org/spreadsheetml/2006/main" count="25" uniqueCount="21">
  <si>
    <t>Estandarizacion</t>
  </si>
  <si>
    <t>Lagmuir</t>
  </si>
  <si>
    <t>P(atm)</t>
  </si>
  <si>
    <t>V(cm3/g)</t>
  </si>
  <si>
    <t>Frendlich</t>
  </si>
  <si>
    <t>BET</t>
  </si>
  <si>
    <t>n-heptano</t>
  </si>
  <si>
    <t>A</t>
  </si>
  <si>
    <t>B</t>
  </si>
  <si>
    <t>C</t>
  </si>
  <si>
    <t>T©</t>
  </si>
  <si>
    <t>Pv((Kpa)</t>
  </si>
  <si>
    <t>Pv(atm)</t>
  </si>
  <si>
    <t>Pendiente</t>
  </si>
  <si>
    <t>intercepto</t>
  </si>
  <si>
    <t>c</t>
  </si>
  <si>
    <t>vm</t>
  </si>
  <si>
    <t>Intercepto</t>
  </si>
  <si>
    <t>Vm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</si>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</sst>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Estandarizacion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763867016622922"/>
                  <c:y val="-1.9457932341790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Isotermas!$B$4:$F$4</c:f>
              <c:numCache>
                <c:formatCode>General</c:formatCode>
                <c:ptCount val="5"/>
                <c:pt idx="0">
                  <c:v>0</c:v>
                </c:pt>
                <c:pt idx="1">
                  <c:v>105</c:v>
                </c:pt>
                <c:pt idx="2">
                  <c:v>204</c:v>
                </c:pt>
                <c:pt idx="3">
                  <c:v>300</c:v>
                </c:pt>
                <c:pt idx="4">
                  <c:v>401</c:v>
                </c:pt>
              </c:numCache>
            </c:numRef>
          </c:xVal>
          <c:yVal>
            <c:numRef>
              <c:f>Isotermas!$B$5:$F$5</c:f>
              <c:numCache>
                <c:formatCode>General</c:formatCode>
                <c:ptCount val="5"/>
                <c:pt idx="0">
                  <c:v>0</c:v>
                </c:pt>
                <c:pt idx="1">
                  <c:v>1.96384</c:v>
                </c:pt>
                <c:pt idx="2" formatCode="#,##0">
                  <c:v>6.8419999999999996</c:v>
                </c:pt>
                <c:pt idx="3">
                  <c:v>13.65</c:v>
                </c:pt>
                <c:pt idx="4">
                  <c:v>21.55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BC-47EA-8949-C1644696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86704"/>
        <c:axId val="511988344"/>
      </c:scatterChart>
      <c:valAx>
        <c:axId val="51198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88344"/>
        <c:crosses val="autoZero"/>
        <c:crossBetween val="midCat"/>
      </c:valAx>
      <c:valAx>
        <c:axId val="5119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8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Isotermas!$B$22</c:f>
              <c:strCache>
                <c:ptCount val="1"/>
                <c:pt idx="0">
                  <c:v>Frendlich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105686789151357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Isotermas!$C$23:$F$23</c:f>
              <c:numCache>
                <c:formatCode>General</c:formatCode>
                <c:ptCount val="4"/>
                <c:pt idx="0">
                  <c:v>4.6539603501575231</c:v>
                </c:pt>
                <c:pt idx="1">
                  <c:v>5.3181199938442161</c:v>
                </c:pt>
                <c:pt idx="2">
                  <c:v>5.7037824746562009</c:v>
                </c:pt>
                <c:pt idx="3">
                  <c:v>5.9939614273065693</c:v>
                </c:pt>
              </c:numCache>
            </c:numRef>
          </c:xVal>
          <c:yVal>
            <c:numRef>
              <c:f>Isotermas!$C$24:$F$24</c:f>
              <c:numCache>
                <c:formatCode>General</c:formatCode>
                <c:ptCount val="4"/>
                <c:pt idx="0">
                  <c:v>0.67490174021859517</c:v>
                </c:pt>
                <c:pt idx="1">
                  <c:v>1.923080086555413</c:v>
                </c:pt>
                <c:pt idx="2">
                  <c:v>2.6137395216309689</c:v>
                </c:pt>
                <c:pt idx="3">
                  <c:v>3.070375816549757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C9-4C99-B279-DEC2A0F3D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81976"/>
        <c:axId val="500983288"/>
      </c:scatterChart>
      <c:valAx>
        <c:axId val="50098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83288"/>
        <c:crosses val="autoZero"/>
        <c:crossBetween val="midCat"/>
      </c:valAx>
      <c:valAx>
        <c:axId val="50098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81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04578093478749"/>
          <c:y val="0.21090936310197245"/>
          <c:w val="0.87432429678733115"/>
          <c:h val="0.761895980781481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Isotermas!$J$22</c:f>
              <c:strCache>
                <c:ptCount val="1"/>
                <c:pt idx="0">
                  <c:v>BET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064523184601926E-2"/>
                  <c:y val="0.337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Isotermas!$K$26:$N$26</c:f>
              <c:numCache>
                <c:formatCode>General</c:formatCode>
                <c:ptCount val="4"/>
                <c:pt idx="0">
                  <c:v>100.20356855015882</c:v>
                </c:pt>
                <c:pt idx="1">
                  <c:v>194.68121889745143</c:v>
                </c:pt>
                <c:pt idx="2">
                  <c:v>286.29591014331089</c:v>
                </c:pt>
                <c:pt idx="3">
                  <c:v>382.68219989155892</c:v>
                </c:pt>
              </c:numCache>
            </c:numRef>
          </c:xVal>
          <c:yVal>
            <c:numRef>
              <c:f>Isotermas!$K$25:$N$25</c:f>
              <c:numCache>
                <c:formatCode>General</c:formatCode>
                <c:ptCount val="4"/>
                <c:pt idx="0">
                  <c:v>-0.51433939757840985</c:v>
                </c:pt>
                <c:pt idx="1">
                  <c:v>-0.14691071663656782</c:v>
                </c:pt>
                <c:pt idx="2">
                  <c:v>-7.3516859532344991E-2</c:v>
                </c:pt>
                <c:pt idx="3">
                  <c:v>-4.6525289127944618E-2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7C-4358-9A59-7A0D279A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59936"/>
        <c:axId val="689562560"/>
      </c:scatterChart>
      <c:valAx>
        <c:axId val="6895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62560"/>
        <c:crosses val="autoZero"/>
        <c:crossBetween val="midCat"/>
      </c:valAx>
      <c:valAx>
        <c:axId val="6895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Isotermas!$J$3</c:f>
              <c:strCache>
                <c:ptCount val="1"/>
                <c:pt idx="0">
                  <c:v>Lagmuir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223731408573928"/>
                  <c:y val="-1.52161708953047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Isotermas!$K$4:$N$4</c:f>
              <c:numCache>
                <c:formatCode>General</c:formatCode>
                <c:ptCount val="4"/>
                <c:pt idx="0">
                  <c:v>9.5238095238095247E-3</c:v>
                </c:pt>
                <c:pt idx="1">
                  <c:v>4.9019607843137254E-3</c:v>
                </c:pt>
                <c:pt idx="2">
                  <c:v>3.3333333333333335E-3</c:v>
                </c:pt>
                <c:pt idx="3">
                  <c:v>2.4937655860349127E-3</c:v>
                </c:pt>
              </c:numCache>
            </c:numRef>
          </c:xVal>
          <c:yVal>
            <c:numRef>
              <c:f>Isotermas!$K$5:$N$5</c:f>
              <c:numCache>
                <c:formatCode>General</c:formatCode>
                <c:ptCount val="4"/>
                <c:pt idx="0">
                  <c:v>0.5092064526641682</c:v>
                </c:pt>
                <c:pt idx="1">
                  <c:v>0.14615609470914939</c:v>
                </c:pt>
                <c:pt idx="2">
                  <c:v>7.3260073260073263E-2</c:v>
                </c:pt>
                <c:pt idx="3">
                  <c:v>4.6403712296983757E-2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2F-40E3-AF68-4284A86782E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Isotermas!$J$4:$N$4</c:f>
              <c:numCache>
                <c:formatCode>General</c:formatCode>
                <c:ptCount val="5"/>
                <c:pt idx="0">
                  <c:v>0</c:v>
                </c:pt>
                <c:pt idx="1">
                  <c:v>9.5238095238095247E-3</c:v>
                </c:pt>
                <c:pt idx="2">
                  <c:v>4.9019607843137254E-3</c:v>
                </c:pt>
                <c:pt idx="3">
                  <c:v>3.3333333333333335E-3</c:v>
                </c:pt>
                <c:pt idx="4">
                  <c:v>2.4937655860349127E-3</c:v>
                </c:pt>
              </c:numCache>
            </c:numRef>
          </c:xVal>
          <c:yVal>
            <c:numRef>
              <c:f>Isotermas!$J$5:$N$5</c:f>
              <c:numCache>
                <c:formatCode>General</c:formatCode>
                <c:ptCount val="5"/>
                <c:pt idx="0">
                  <c:v>0</c:v>
                </c:pt>
                <c:pt idx="1">
                  <c:v>0.5092064526641682</c:v>
                </c:pt>
                <c:pt idx="2">
                  <c:v>0.14615609470914939</c:v>
                </c:pt>
                <c:pt idx="3">
                  <c:v>7.3260073260073263E-2</c:v>
                </c:pt>
                <c:pt idx="4">
                  <c:v>4.6403712296983757E-2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3A-4F76-B23A-48DEC50CB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091904"/>
        <c:axId val="701094856"/>
      </c:scatterChart>
      <c:valAx>
        <c:axId val="7010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094856"/>
        <c:crosses val="autoZero"/>
        <c:crossBetween val="midCat"/>
      </c:valAx>
      <c:valAx>
        <c:axId val="70109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09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56030</xdr:colOff>
      <xdr:row>6</xdr:row>
      <xdr:rowOff>57150</xdr:rowOff>
    </xdr:from>
    <xdr:to>
      <xdr:col>6</xdr:col>
      <xdr:colOff>1</xdr:colOff>
      <xdr:row>16</xdr:row>
      <xdr:rowOff>145676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9538EDC-5BE0-43D4-A26D-0890A28CE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44824</xdr:colOff>
      <xdr:row>28</xdr:row>
      <xdr:rowOff>89646</xdr:rowOff>
    </xdr:from>
    <xdr:to>
      <xdr:col>5</xdr:col>
      <xdr:colOff>638736</xdr:colOff>
      <xdr:row>40</xdr:row>
      <xdr:rowOff>89647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11C149E-1440-4288-B719-9A4345399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750795</xdr:colOff>
      <xdr:row>27</xdr:row>
      <xdr:rowOff>134471</xdr:rowOff>
    </xdr:from>
    <xdr:to>
      <xdr:col>13</xdr:col>
      <xdr:colOff>717177</xdr:colOff>
      <xdr:row>38</xdr:row>
      <xdr:rowOff>100854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06EF95F-7F23-4C54-B121-2CD7D3646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605119</xdr:colOff>
      <xdr:row>5</xdr:row>
      <xdr:rowOff>168088</xdr:rowOff>
    </xdr:from>
    <xdr:to>
      <xdr:col>13</xdr:col>
      <xdr:colOff>560295</xdr:colOff>
      <xdr:row>16</xdr:row>
      <xdr:rowOff>67235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82CD7B4-C6D6-4C22-95F8-D280A621B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0"/>
  <sheetViews>
    <sheetView tabSelected="1" zoomScale="90" zoomScaleNormal="90" workbookViewId="0">
      <selection activeCell="D5" sqref="D5"/>
    </sheetView>
  </sheetViews>
  <sheetFormatPr baseColWidth="10" defaultRowHeight="15" x14ac:dyDescent="0.25"/>
  <sheetData>
    <row r="3" spans="1:19" x14ac:dyDescent="0.25">
      <c r="B3" t="s">
        <v>0</v>
      </c>
      <c r="J3" t="s">
        <v>1</v>
      </c>
    </row>
    <row r="4" spans="1:19" x14ac:dyDescent="0.25">
      <c r="A4" t="s">
        <v>2</v>
      </c>
      <c r="B4">
        <v>0</v>
      </c>
      <c r="C4">
        <v>105</v>
      </c>
      <c r="D4">
        <v>204</v>
      </c>
      <c r="E4">
        <v>300</v>
      </c>
      <c r="F4">
        <v>401</v>
      </c>
      <c r="J4">
        <v>0</v>
      </c>
      <c r="K4">
        <f>1/C4</f>
        <v>9.5238095238095247E-3</v>
      </c>
      <c r="L4">
        <f t="shared" ref="K4:N5" si="0">1/D4</f>
        <v>4.9019607843137254E-3</v>
      </c>
      <c r="M4">
        <f t="shared" si="0"/>
        <v>3.3333333333333335E-3</v>
      </c>
      <c r="N4">
        <f>1/F4</f>
        <v>2.4937655860349127E-3</v>
      </c>
      <c r="P4" t="s">
        <v>13</v>
      </c>
      <c r="Q4">
        <v>0.89249999999999996</v>
      </c>
      <c r="R4" t="s">
        <v>18</v>
      </c>
      <c r="S4">
        <f>1/Q5</f>
        <v>-6.6844919786096249</v>
      </c>
    </row>
    <row r="5" spans="1:19" x14ac:dyDescent="0.25">
      <c r="A5" t="s">
        <v>3</v>
      </c>
      <c r="B5">
        <v>0</v>
      </c>
      <c r="C5">
        <v>1.96384</v>
      </c>
      <c r="D5" s="1">
        <v>6.8419999999999996</v>
      </c>
      <c r="E5">
        <v>13.65</v>
      </c>
      <c r="F5">
        <v>21.55</v>
      </c>
      <c r="J5">
        <v>0</v>
      </c>
      <c r="K5">
        <f>1/C5</f>
        <v>0.5092064526641682</v>
      </c>
      <c r="L5">
        <f>1/D5</f>
        <v>0.14615609470914939</v>
      </c>
      <c r="M5">
        <f t="shared" si="0"/>
        <v>7.3260073260073263E-2</v>
      </c>
      <c r="N5">
        <f t="shared" si="0"/>
        <v>4.6403712296983757E-2</v>
      </c>
      <c r="P5" t="s">
        <v>17</v>
      </c>
      <c r="Q5">
        <v>-0.14960000000000001</v>
      </c>
      <c r="R5" t="s">
        <v>19</v>
      </c>
      <c r="S5">
        <f>1/(S4*Q4)</f>
        <v>-0.16761904761904764</v>
      </c>
    </row>
    <row r="22" spans="2:19" x14ac:dyDescent="0.25">
      <c r="B22" t="s">
        <v>4</v>
      </c>
      <c r="J22" t="s">
        <v>5</v>
      </c>
      <c r="K22" t="s">
        <v>6</v>
      </c>
    </row>
    <row r="23" spans="2:19" x14ac:dyDescent="0.25">
      <c r="B23">
        <v>0</v>
      </c>
      <c r="C23">
        <f t="shared" ref="C23:F23" si="1">LN(C4)</f>
        <v>4.6539603501575231</v>
      </c>
      <c r="D23">
        <f>LN(D4)</f>
        <v>5.3181199938442161</v>
      </c>
      <c r="E23">
        <f t="shared" si="1"/>
        <v>5.7037824746562009</v>
      </c>
      <c r="F23">
        <f t="shared" si="1"/>
        <v>5.9939614273065693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</row>
    <row r="24" spans="2:19" x14ac:dyDescent="0.25">
      <c r="B24">
        <v>0</v>
      </c>
      <c r="C24">
        <f t="shared" ref="C24:F24" si="2">LN(C5)</f>
        <v>0.67490174021859517</v>
      </c>
      <c r="D24">
        <f t="shared" si="2"/>
        <v>1.923080086555413</v>
      </c>
      <c r="E24">
        <f t="shared" si="2"/>
        <v>2.6137395216309689</v>
      </c>
      <c r="F24">
        <f t="shared" si="2"/>
        <v>3.070375816549757</v>
      </c>
      <c r="J24">
        <v>13.8622</v>
      </c>
      <c r="K24">
        <v>2910.26</v>
      </c>
      <c r="L24">
        <v>216.43199999999999</v>
      </c>
      <c r="M24">
        <v>100</v>
      </c>
      <c r="N24">
        <f>EXP(J24-(K24/(L24+M24)))</f>
        <v>106.1751108661802</v>
      </c>
      <c r="O24">
        <f>N24/101.325</f>
        <v>1.0478668725998539</v>
      </c>
    </row>
    <row r="25" spans="2:19" x14ac:dyDescent="0.25">
      <c r="J25">
        <v>0</v>
      </c>
      <c r="K25">
        <f t="shared" ref="K25:N25" si="3">C4/(C5*($O24-C4))</f>
        <v>-0.51433939757840985</v>
      </c>
      <c r="L25">
        <f t="shared" si="3"/>
        <v>-0.14691071663656782</v>
      </c>
      <c r="M25">
        <f t="shared" si="3"/>
        <v>-7.3516859532344991E-2</v>
      </c>
      <c r="N25">
        <f t="shared" si="3"/>
        <v>-4.6525289127944618E-2</v>
      </c>
    </row>
    <row r="26" spans="2:19" x14ac:dyDescent="0.25">
      <c r="B26" t="s">
        <v>13</v>
      </c>
      <c r="C26">
        <v>1.7982</v>
      </c>
      <c r="D26" t="s">
        <v>20</v>
      </c>
      <c r="E26">
        <f>1/C26</f>
        <v>0.55611166722277827</v>
      </c>
      <c r="J26">
        <f>B4/$O24</f>
        <v>0</v>
      </c>
      <c r="K26">
        <f>C4/$O24</f>
        <v>100.20356855015882</v>
      </c>
      <c r="L26">
        <f t="shared" ref="K26:N26" si="4">D4/$O24</f>
        <v>194.68121889745143</v>
      </c>
      <c r="M26">
        <f t="shared" si="4"/>
        <v>286.29591014331089</v>
      </c>
      <c r="N26">
        <f>F4/$O24</f>
        <v>382.68219989155892</v>
      </c>
    </row>
    <row r="27" spans="2:19" x14ac:dyDescent="0.25">
      <c r="B27" t="s">
        <v>14</v>
      </c>
      <c r="C27">
        <v>0.1157</v>
      </c>
      <c r="D27" t="s">
        <v>19</v>
      </c>
      <c r="E27">
        <f>EXP(C27)</f>
        <v>1.1226590239013758</v>
      </c>
    </row>
    <row r="29" spans="2:19" x14ac:dyDescent="0.25">
      <c r="O29" t="s">
        <v>13</v>
      </c>
      <c r="P29">
        <v>0.51029999999999998</v>
      </c>
      <c r="R29" t="s">
        <v>15</v>
      </c>
      <c r="S29">
        <f>(P29+P30)/P30</f>
        <v>0.77296792276549364</v>
      </c>
    </row>
    <row r="30" spans="2:19" x14ac:dyDescent="0.25">
      <c r="O30" t="s">
        <v>14</v>
      </c>
      <c r="P30">
        <f>-2.2477</f>
        <v>-2.2477</v>
      </c>
      <c r="R30" t="s">
        <v>16</v>
      </c>
      <c r="S30">
        <f>1/(P30*S29)</f>
        <v>-0.5755726948313572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Isotermas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ANTEQUERA CANTILLO</dc:creator>
  <cp:lastModifiedBy>jheison gutierrez gomez</cp:lastModifiedBy>
  <dcterms:created xsi:type="dcterms:W3CDTF">2019-04-07T16:09:05Z</dcterms:created>
  <dcterms:modified xsi:type="dcterms:W3CDTF">2019-04-08T05:32:46Z</dcterms:modified>
</cp:coreProperties>
</file>