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trockcap.sharepoint.com/sites/allstaff/Shared Documents/Portfolio/Software - DCBO/Model/"/>
    </mc:Choice>
  </mc:AlternateContent>
  <xr:revisionPtr revIDLastSave="150" documentId="8_{BE82D7D4-DDEE-482F-A083-608A66BE3445}" xr6:coauthVersionLast="47" xr6:coauthVersionMax="47" xr10:uidLastSave="{431896D7-C8F4-4CCA-A068-1FBB48C904A9}"/>
  <bookViews>
    <workbookView xWindow="28680" yWindow="-120" windowWidth="29040" windowHeight="15840" firstSheet="2" activeTab="2" xr2:uid="{1E17A25E-7558-4341-8262-BF5BEDD313E7}"/>
  </bookViews>
  <sheets>
    <sheet name="__snloffice" sheetId="563" state="veryHidden" r:id="rId1"/>
    <sheet name="_CIQHiddenCacheSheet" sheetId="764" state="veryHidden" r:id="rId2"/>
    <sheet name="Simple Model - Case 1" sheetId="370" r:id="rId3"/>
    <sheet name="Historical Financials" sheetId="1" r:id="rId4"/>
    <sheet name="Guidance Analysis v1" sheetId="564" r:id="rId5"/>
    <sheet name="Guidance Analysis v2" sheetId="565" r:id="rId6"/>
    <sheet name="Sheet1" sheetId="566" r:id="rId7"/>
  </sheets>
  <definedNames>
    <definedName name="CIQWBGuid" localSheetId="5" hidden="1">"2ab1b424-969a-4325-84fa-a9b8e1ca0332"</definedName>
    <definedName name="CIQWBGuid" hidden="1">"2bcded64-0f62-44cc-90c3-168646288499"</definedName>
    <definedName name="CIQWBInfo" hidden="1">"{ ""CIQVersion"":""9.49.2423.4439""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5" hidden="1">44167.5598379629</definedName>
    <definedName name="IQ_NAMES_REVISION_DATE_" hidden="1">45271.910162037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4">'Guidance Analysis v1'!$B$2:$AB$18</definedName>
    <definedName name="_xlnm.Print_Area" localSheetId="5">'Guidance Analysis v2'!$B$2:$D$10</definedName>
    <definedName name="_xlnm.Print_Area" localSheetId="3">'Historical Financials'!$B$2:$AX$534</definedName>
    <definedName name="_xlnm.Print_Area" localSheetId="2">'Simple Model - Case 1'!$B$2:$U$96</definedName>
    <definedName name="_xlnm.Print_Titles" localSheetId="3">'Historical Financials'!$2:$9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370" l="1"/>
  <c r="K23" i="370"/>
  <c r="F33" i="370"/>
  <c r="G33" i="370"/>
  <c r="H33" i="370"/>
  <c r="I33" i="370"/>
  <c r="J33" i="370"/>
  <c r="E33" i="370"/>
  <c r="R9" i="370"/>
  <c r="R10" i="370" s="1"/>
  <c r="R12" i="370" s="1"/>
  <c r="R11" i="370" s="1"/>
  <c r="S9" i="370"/>
  <c r="S10" i="370" s="1"/>
  <c r="S12" i="370" s="1"/>
  <c r="S11" i="370" s="1"/>
  <c r="T9" i="370"/>
  <c r="T10" i="370" s="1"/>
  <c r="T12" i="370" s="1"/>
  <c r="T11" i="370" s="1"/>
  <c r="U9" i="370"/>
  <c r="U10" i="370" s="1"/>
  <c r="U12" i="370" s="1"/>
  <c r="U11" i="370" s="1"/>
  <c r="K9" i="370"/>
  <c r="K10" i="370" s="1"/>
  <c r="K12" i="370" s="1"/>
  <c r="AD286" i="1" a="1"/>
  <c r="AD287" i="1" a="1"/>
  <c r="AD285" i="1" a="1"/>
  <c r="AE286" i="1" a="1"/>
  <c r="AE287" i="1" a="1"/>
  <c r="AE285" i="1" a="1"/>
  <c r="AE250" i="1" a="1"/>
  <c r="AE251" i="1" a="1"/>
  <c r="AE249" i="1" a="1"/>
  <c r="AD251" i="1" a="1"/>
  <c r="AD287" i="1" l="1"/>
  <c r="AD286" i="1"/>
  <c r="AD285" i="1"/>
  <c r="AE287" i="1"/>
  <c r="AE286" i="1"/>
  <c r="AE285" i="1"/>
  <c r="AE251" i="1"/>
  <c r="AE250" i="1"/>
  <c r="AE249" i="1"/>
  <c r="AD251" i="1"/>
  <c r="AD250" i="1" a="1"/>
  <c r="AD250" i="1"/>
  <c r="AD249" i="1" a="1"/>
  <c r="F90" i="370" a="1"/>
  <c r="AD249" i="1" l="1"/>
  <c r="F90" i="370"/>
  <c r="U250" i="1" a="1"/>
  <c r="U250" i="1"/>
  <c r="E285" i="1" a="1"/>
  <c r="E285" i="1"/>
  <c r="M250" i="1" a="1"/>
  <c r="M250" i="1"/>
  <c r="AT249" i="1" a="1"/>
  <c r="AT249" i="1"/>
  <c r="AC249" i="1" a="1"/>
  <c r="AC249" i="1"/>
  <c r="E250" i="1" a="1"/>
  <c r="E250" i="1"/>
  <c r="AB250" i="1" a="1"/>
  <c r="AB250" i="1"/>
  <c r="T250" i="1" a="1"/>
  <c r="T250" i="1"/>
  <c r="L250" i="1" a="1"/>
  <c r="L250" i="1"/>
  <c r="AS249" i="1" a="1"/>
  <c r="AS249" i="1"/>
  <c r="AQ249" i="1" a="1"/>
  <c r="AQ249" i="1"/>
  <c r="K250" i="1" a="1"/>
  <c r="K250" i="1"/>
  <c r="AR249" i="1" a="1"/>
  <c r="AR249" i="1"/>
  <c r="I250" i="1" a="1"/>
  <c r="I250" i="1"/>
  <c r="R250" i="1" a="1"/>
  <c r="R250" i="1"/>
  <c r="S250" i="1" a="1"/>
  <c r="S250" i="1"/>
  <c r="X249" i="1" a="1"/>
  <c r="X249" i="1"/>
  <c r="J250" i="1" a="1"/>
  <c r="J250" i="1"/>
  <c r="AA250" i="1" a="1"/>
  <c r="AA250" i="1"/>
  <c r="Y250" i="1" a="1"/>
  <c r="Y250" i="1"/>
  <c r="Q250" i="1" a="1"/>
  <c r="Q250" i="1"/>
  <c r="H250" i="1" a="1"/>
  <c r="H250" i="1"/>
  <c r="G285" i="1" a="1"/>
  <c r="G285" i="1"/>
  <c r="AV249" i="1" a="1"/>
  <c r="AV249" i="1"/>
  <c r="Z250" i="1" a="1"/>
  <c r="Z250" i="1"/>
  <c r="W250" i="1" a="1"/>
  <c r="W250" i="1"/>
  <c r="G250" i="1" a="1"/>
  <c r="G250" i="1"/>
  <c r="X250" i="1" a="1"/>
  <c r="X250" i="1"/>
  <c r="P250" i="1" a="1"/>
  <c r="P250" i="1"/>
  <c r="F250" i="1" a="1"/>
  <c r="F250" i="1"/>
  <c r="F285" i="1" a="1"/>
  <c r="F285" i="1"/>
  <c r="O250" i="1" a="1"/>
  <c r="O250" i="1"/>
  <c r="AU249" i="1" a="1"/>
  <c r="AU249" i="1"/>
  <c r="AB251" i="1" a="1"/>
  <c r="AB251" i="1"/>
  <c r="V250" i="1" a="1"/>
  <c r="V250" i="1"/>
  <c r="N250" i="1" a="1"/>
  <c r="N250" i="1"/>
  <c r="M251" i="1" a="1"/>
  <c r="M251" i="1"/>
  <c r="AQ250" i="1" a="1"/>
  <c r="AQ250" i="1"/>
  <c r="AA251" i="1" a="1"/>
  <c r="AA251" i="1"/>
  <c r="V251" i="1" a="1"/>
  <c r="V251" i="1"/>
  <c r="N251" i="1" a="1"/>
  <c r="N251" i="1"/>
  <c r="W251" i="1" a="1"/>
  <c r="W251" i="1"/>
  <c r="Z251" i="1" a="1"/>
  <c r="Z251" i="1"/>
  <c r="L251" i="1" a="1"/>
  <c r="L251" i="1"/>
  <c r="AU250" i="1" a="1"/>
  <c r="AU250" i="1"/>
  <c r="K251" i="1" a="1"/>
  <c r="K251" i="1"/>
  <c r="AV250" i="1" a="1"/>
  <c r="AV250" i="1"/>
  <c r="U251" i="1" a="1"/>
  <c r="U251" i="1"/>
  <c r="I251" i="1" a="1"/>
  <c r="I251" i="1"/>
  <c r="AT250" i="1" a="1"/>
  <c r="AT250" i="1"/>
  <c r="AC250" i="1" a="1"/>
  <c r="AC250" i="1"/>
  <c r="R251" i="1" a="1"/>
  <c r="R251" i="1"/>
  <c r="O251" i="1" a="1"/>
  <c r="O251" i="1"/>
  <c r="AR250" i="1" a="1"/>
  <c r="AR250" i="1"/>
  <c r="Y251" i="1" a="1"/>
  <c r="Y251" i="1"/>
  <c r="Q251" i="1" a="1"/>
  <c r="Q251" i="1"/>
  <c r="S251" i="1" a="1"/>
  <c r="S251" i="1"/>
  <c r="T251" i="1" a="1"/>
  <c r="T251" i="1"/>
  <c r="E251" i="1" a="1"/>
  <c r="E251" i="1"/>
  <c r="F251" i="1" a="1"/>
  <c r="F251" i="1"/>
  <c r="P251" i="1" a="1"/>
  <c r="P251" i="1"/>
  <c r="H251" i="1" a="1"/>
  <c r="H251" i="1"/>
  <c r="AS250" i="1" a="1"/>
  <c r="AS250" i="1"/>
  <c r="J251" i="1" a="1"/>
  <c r="J251" i="1"/>
  <c r="AV251" i="1" a="1"/>
  <c r="AV251" i="1"/>
  <c r="G251" i="1" a="1"/>
  <c r="G251" i="1"/>
  <c r="X251" i="1" a="1"/>
  <c r="X251" i="1"/>
  <c r="E287" i="1" a="1"/>
  <c r="E287" i="1"/>
  <c r="F287" i="1" a="1"/>
  <c r="F287" i="1"/>
  <c r="G287" i="1" a="1"/>
  <c r="G287" i="1"/>
  <c r="AU251" i="1" a="1"/>
  <c r="AU251" i="1"/>
  <c r="AT251" i="1" a="1"/>
  <c r="AT251" i="1"/>
  <c r="AS251" i="1" a="1"/>
  <c r="AS251" i="1"/>
  <c r="G286" i="1" a="1"/>
  <c r="G286" i="1"/>
  <c r="AR251" i="1" a="1"/>
  <c r="AR251" i="1"/>
  <c r="AQ251" i="1" a="1"/>
  <c r="AQ251" i="1"/>
  <c r="E286" i="1" a="1"/>
  <c r="E286" i="1"/>
  <c r="AC251" i="1" a="1"/>
  <c r="AC251" i="1"/>
  <c r="F286" i="1" a="1"/>
  <c r="F286" i="1"/>
  <c r="AV287" i="1" a="1"/>
  <c r="AQ287" i="1" a="1"/>
  <c r="Y287" i="1" a="1"/>
  <c r="Q287" i="1" a="1"/>
  <c r="I287" i="1" a="1"/>
  <c r="AT286" i="1" a="1"/>
  <c r="AB286" i="1" a="1"/>
  <c r="AR287" i="1" a="1"/>
  <c r="Z287" i="1" a="1"/>
  <c r="R287" i="1" a="1"/>
  <c r="J287" i="1" a="1"/>
  <c r="AU286" i="1" a="1"/>
  <c r="AC286" i="1" a="1"/>
  <c r="U286" i="1" a="1"/>
  <c r="M286" i="1" a="1"/>
  <c r="AP251" i="1" a="1"/>
  <c r="AA287" i="1" a="1"/>
  <c r="K287" i="1" a="1"/>
  <c r="V286" i="1" a="1"/>
  <c r="P286" i="1" a="1"/>
  <c r="Q286" i="1" a="1"/>
  <c r="S287" i="1" a="1"/>
  <c r="AS287" i="1" a="1"/>
  <c r="AV286" i="1" a="1"/>
  <c r="N286" i="1" a="1"/>
  <c r="AT287" i="1" a="1"/>
  <c r="AB287" i="1" a="1"/>
  <c r="T287" i="1" a="1"/>
  <c r="D287" i="1" a="1"/>
  <c r="O286" i="1" a="1"/>
  <c r="AP286" i="1" a="1"/>
  <c r="D286" i="1" a="1"/>
  <c r="L287" i="1" a="1"/>
  <c r="W286" i="1" a="1"/>
  <c r="H286" i="1" a="1"/>
  <c r="X286" i="1" a="1"/>
  <c r="L286" i="1" a="1"/>
  <c r="AU287" i="1" a="1"/>
  <c r="AC287" i="1" a="1"/>
  <c r="U287" i="1" a="1"/>
  <c r="M287" i="1" a="1"/>
  <c r="V287" i="1" a="1"/>
  <c r="N287" i="1" a="1"/>
  <c r="AQ286" i="1" a="1"/>
  <c r="Y286" i="1" a="1"/>
  <c r="I286" i="1" a="1"/>
  <c r="W287" i="1" a="1"/>
  <c r="O287" i="1" a="1"/>
  <c r="AR286" i="1" a="1"/>
  <c r="R286" i="1" a="1"/>
  <c r="K286" i="1" a="1"/>
  <c r="Z286" i="1" a="1"/>
  <c r="J286" i="1" a="1"/>
  <c r="P287" i="1" a="1"/>
  <c r="AS286" i="1" a="1"/>
  <c r="AA286" i="1" a="1"/>
  <c r="T286" i="1" a="1"/>
  <c r="AP287" i="1" a="1"/>
  <c r="X287" i="1" a="1"/>
  <c r="H287" i="1" a="1"/>
  <c r="S286" i="1" a="1"/>
  <c r="S286" i="1" l="1"/>
  <c r="H287" i="1"/>
  <c r="X287" i="1"/>
  <c r="AP287" i="1"/>
  <c r="T286" i="1"/>
  <c r="AA286" i="1"/>
  <c r="AS286" i="1"/>
  <c r="P287" i="1"/>
  <c r="J286" i="1"/>
  <c r="Z286" i="1"/>
  <c r="K286" i="1"/>
  <c r="R286" i="1"/>
  <c r="AR286" i="1"/>
  <c r="O287" i="1"/>
  <c r="W287" i="1"/>
  <c r="I286" i="1"/>
  <c r="Y286" i="1"/>
  <c r="AQ286" i="1"/>
  <c r="N287" i="1"/>
  <c r="V287" i="1"/>
  <c r="M287" i="1"/>
  <c r="U287" i="1"/>
  <c r="AC287" i="1"/>
  <c r="AU287" i="1"/>
  <c r="L286" i="1"/>
  <c r="X286" i="1"/>
  <c r="H286" i="1"/>
  <c r="W286" i="1"/>
  <c r="L287" i="1"/>
  <c r="D286" i="1"/>
  <c r="AP286" i="1"/>
  <c r="O286" i="1"/>
  <c r="D287" i="1"/>
  <c r="T287" i="1"/>
  <c r="AB287" i="1"/>
  <c r="AT287" i="1"/>
  <c r="N286" i="1"/>
  <c r="AV286" i="1"/>
  <c r="AS287" i="1"/>
  <c r="S287" i="1"/>
  <c r="Q286" i="1"/>
  <c r="P286" i="1"/>
  <c r="V286" i="1"/>
  <c r="K287" i="1"/>
  <c r="AA287" i="1"/>
  <c r="AP251" i="1"/>
  <c r="M286" i="1"/>
  <c r="U286" i="1"/>
  <c r="AC286" i="1"/>
  <c r="AU286" i="1"/>
  <c r="J287" i="1"/>
  <c r="R287" i="1"/>
  <c r="Z287" i="1"/>
  <c r="AR287" i="1"/>
  <c r="AB286" i="1"/>
  <c r="AT286" i="1"/>
  <c r="I287" i="1"/>
  <c r="Q287" i="1"/>
  <c r="Y287" i="1"/>
  <c r="AQ287" i="1"/>
  <c r="AV287" i="1"/>
  <c r="D251" i="1" a="1"/>
  <c r="AP250" i="1" a="1"/>
  <c r="AP250" i="1" l="1"/>
  <c r="D251" i="1"/>
  <c r="AR285" i="1" a="1"/>
  <c r="AB285" i="1" a="1"/>
  <c r="AS285" i="1" a="1"/>
  <c r="AP249" i="1" a="1"/>
  <c r="AT285" i="1" a="1"/>
  <c r="AC285" i="1" a="1"/>
  <c r="S285" i="1" a="1"/>
  <c r="L285" i="1" a="1"/>
  <c r="Y285" i="1" a="1"/>
  <c r="D285" i="1" a="1"/>
  <c r="N285" i="1" a="1"/>
  <c r="U285" i="1" a="1"/>
  <c r="R285" i="1" a="1"/>
  <c r="AU285" i="1" a="1"/>
  <c r="T285" i="1" a="1"/>
  <c r="H285" i="1" a="1"/>
  <c r="M285" i="1" a="1"/>
  <c r="X285" i="1" a="1"/>
  <c r="AA285" i="1" a="1"/>
  <c r="K285" i="1" a="1"/>
  <c r="AV285" i="1" a="1"/>
  <c r="J285" i="1" a="1"/>
  <c r="I285" i="1" a="1"/>
  <c r="W285" i="1" a="1"/>
  <c r="D250" i="1" a="1"/>
  <c r="Q285" i="1" a="1"/>
  <c r="AQ285" i="1" a="1"/>
  <c r="Z285" i="1" a="1"/>
  <c r="O285" i="1" a="1"/>
  <c r="V285" i="1" a="1"/>
  <c r="P285" i="1" a="1"/>
  <c r="AP285" i="1" a="1"/>
  <c r="AP285" i="1" l="1"/>
  <c r="P285" i="1"/>
  <c r="V285" i="1"/>
  <c r="O285" i="1"/>
  <c r="Z285" i="1"/>
  <c r="AQ285" i="1"/>
  <c r="Q285" i="1"/>
  <c r="D250" i="1"/>
  <c r="W285" i="1"/>
  <c r="I285" i="1"/>
  <c r="J285" i="1"/>
  <c r="AV285" i="1"/>
  <c r="K285" i="1"/>
  <c r="AA285" i="1"/>
  <c r="X285" i="1"/>
  <c r="M285" i="1"/>
  <c r="H285" i="1"/>
  <c r="T285" i="1"/>
  <c r="AU285" i="1"/>
  <c r="R285" i="1"/>
  <c r="U285" i="1"/>
  <c r="N285" i="1"/>
  <c r="D285" i="1"/>
  <c r="Y285" i="1"/>
  <c r="L285" i="1"/>
  <c r="S285" i="1"/>
  <c r="AC285" i="1"/>
  <c r="AT285" i="1"/>
  <c r="AP249" i="1"/>
  <c r="AS285" i="1"/>
  <c r="AB285" i="1"/>
  <c r="AR285" i="1"/>
  <c r="P2" i="566"/>
  <c r="N8" i="566"/>
  <c r="O8" i="566"/>
  <c r="P8" i="566"/>
  <c r="H10" i="566"/>
  <c r="F13" i="566"/>
  <c r="G13" i="566"/>
  <c r="H13" i="566"/>
  <c r="N13" i="566"/>
  <c r="O13" i="566"/>
  <c r="P13" i="566"/>
  <c r="N16" i="566"/>
  <c r="O16" i="566"/>
  <c r="P16" i="566"/>
  <c r="N20" i="566"/>
  <c r="O20" i="566"/>
  <c r="P20" i="566"/>
  <c r="I21" i="566"/>
  <c r="J21" i="566"/>
  <c r="L21" i="566"/>
  <c r="D2" i="565"/>
  <c r="AB2" i="564"/>
  <c r="F10" i="564"/>
  <c r="J10" i="564" s="1"/>
  <c r="I10" i="564"/>
  <c r="K10" i="564"/>
  <c r="M10" i="564"/>
  <c r="N10" i="564" s="1"/>
  <c r="R10" i="564" s="1"/>
  <c r="O10" i="564"/>
  <c r="S10" i="564" s="1"/>
  <c r="T10" i="564"/>
  <c r="W10" i="564"/>
  <c r="Y10" i="564"/>
  <c r="Z10" i="564" s="1"/>
  <c r="F11" i="564"/>
  <c r="J11" i="564" s="1"/>
  <c r="I11" i="564"/>
  <c r="K11" i="564"/>
  <c r="M11" i="564"/>
  <c r="N11" i="564" s="1"/>
  <c r="R11" i="564" s="1"/>
  <c r="O11" i="564"/>
  <c r="S11" i="564" s="1"/>
  <c r="T11" i="564"/>
  <c r="W11" i="564"/>
  <c r="Y11" i="564"/>
  <c r="Z11" i="564" s="1"/>
  <c r="F12" i="564"/>
  <c r="J12" i="564" s="1"/>
  <c r="I12" i="564"/>
  <c r="K12" i="564"/>
  <c r="M12" i="564"/>
  <c r="N12" i="564" s="1"/>
  <c r="R12" i="564" s="1"/>
  <c r="O12" i="564"/>
  <c r="S12" i="564" s="1"/>
  <c r="T12" i="564"/>
  <c r="W12" i="564"/>
  <c r="Y12" i="564"/>
  <c r="Z12" i="564" s="1"/>
  <c r="F13" i="564"/>
  <c r="J13" i="564" s="1"/>
  <c r="I13" i="564"/>
  <c r="K13" i="564"/>
  <c r="M13" i="564"/>
  <c r="N13" i="564" s="1"/>
  <c r="R13" i="564" s="1"/>
  <c r="O13" i="564"/>
  <c r="S13" i="564" s="1"/>
  <c r="T13" i="564"/>
  <c r="W13" i="564"/>
  <c r="Y13" i="564"/>
  <c r="Z13" i="564" s="1"/>
  <c r="F14" i="564"/>
  <c r="J14" i="564" s="1"/>
  <c r="I14" i="564"/>
  <c r="K14" i="564"/>
  <c r="M14" i="564"/>
  <c r="N14" i="564" s="1"/>
  <c r="R14" i="564" s="1"/>
  <c r="O14" i="564"/>
  <c r="S14" i="564" s="1"/>
  <c r="T14" i="564"/>
  <c r="W14" i="564"/>
  <c r="Y14" i="564"/>
  <c r="Z14" i="564" s="1"/>
  <c r="F15" i="564"/>
  <c r="J15" i="564" s="1"/>
  <c r="I15" i="564"/>
  <c r="K15" i="564"/>
  <c r="M15" i="564"/>
  <c r="N15" i="564" s="1"/>
  <c r="R15" i="564" s="1"/>
  <c r="O15" i="564"/>
  <c r="S15" i="564" s="1"/>
  <c r="T15" i="564"/>
  <c r="W15" i="564"/>
  <c r="Y15" i="564"/>
  <c r="Z15" i="564" s="1"/>
  <c r="F16" i="564"/>
  <c r="J16" i="564" s="1"/>
  <c r="I16" i="564"/>
  <c r="K16" i="564"/>
  <c r="M16" i="564"/>
  <c r="N16" i="564" s="1"/>
  <c r="R16" i="564" s="1"/>
  <c r="O16" i="564"/>
  <c r="S16" i="564" s="1"/>
  <c r="T16" i="564"/>
  <c r="W16" i="564"/>
  <c r="Y16" i="564"/>
  <c r="Z16" i="564" s="1"/>
  <c r="I17" i="564"/>
  <c r="K17" i="564"/>
  <c r="I18" i="564"/>
  <c r="K18" i="564"/>
  <c r="E7" i="1"/>
  <c r="F7" i="1"/>
  <c r="G7" i="1"/>
  <c r="H7" i="1"/>
  <c r="I7" i="1"/>
  <c r="J7" i="1"/>
  <c r="K7" i="1"/>
  <c r="L7" i="1"/>
  <c r="M7" i="1"/>
  <c r="N7" i="1"/>
  <c r="O7" i="1"/>
  <c r="P7" i="1"/>
  <c r="Q7" i="1"/>
  <c r="R7" i="1"/>
  <c r="S7" i="1"/>
  <c r="T7" i="1"/>
  <c r="U7" i="1"/>
  <c r="V7" i="1"/>
  <c r="W7" i="1"/>
  <c r="X7" i="1"/>
  <c r="Y7" i="1"/>
  <c r="Z7" i="1"/>
  <c r="AA7" i="1"/>
  <c r="AB7" i="1"/>
  <c r="AC7" i="1"/>
  <c r="AD7" i="1"/>
  <c r="AE7" i="1"/>
  <c r="AH7" i="1"/>
  <c r="AI7" i="1"/>
  <c r="AJ7" i="1"/>
  <c r="AK7" i="1"/>
  <c r="AL7" i="1"/>
  <c r="AQ7" i="1"/>
  <c r="AR7" i="1"/>
  <c r="AS7" i="1"/>
  <c r="AT7" i="1"/>
  <c r="AU7" i="1"/>
  <c r="AV7" i="1"/>
  <c r="AW7" i="1"/>
  <c r="AX7" i="1"/>
  <c r="D318" i="1"/>
  <c r="D152" i="1" s="1"/>
  <c r="D12" i="1" s="1"/>
  <c r="D23" i="1" s="1"/>
  <c r="E152" i="1"/>
  <c r="E12" i="1" s="1"/>
  <c r="I13" i="1" s="1"/>
  <c r="F152" i="1"/>
  <c r="F12" i="1" s="1"/>
  <c r="F45" i="1" s="1"/>
  <c r="AH318" i="1"/>
  <c r="G318" i="1" s="1"/>
  <c r="H318" i="1"/>
  <c r="H152" i="1" s="1"/>
  <c r="H12" i="1"/>
  <c r="I152" i="1"/>
  <c r="I12" i="1"/>
  <c r="J152" i="1"/>
  <c r="J12" i="1" s="1"/>
  <c r="K152" i="1"/>
  <c r="K12" i="1"/>
  <c r="L152" i="1"/>
  <c r="L12" i="1"/>
  <c r="M152" i="1"/>
  <c r="M12" i="1"/>
  <c r="N152" i="1"/>
  <c r="N12" i="1" s="1"/>
  <c r="N13" i="1" s="1"/>
  <c r="O152" i="1"/>
  <c r="O12" i="1"/>
  <c r="O13" i="1" s="1"/>
  <c r="P152" i="1"/>
  <c r="P12" i="1"/>
  <c r="P13" i="1" s="1"/>
  <c r="Q152" i="1"/>
  <c r="Q12" i="1"/>
  <c r="Q13" i="1" s="1"/>
  <c r="R152" i="1"/>
  <c r="R12" i="1" s="1"/>
  <c r="S152" i="1"/>
  <c r="S151" i="1" s="1"/>
  <c r="S145" i="1" s="1"/>
  <c r="S12" i="1"/>
  <c r="S13" i="1" s="1"/>
  <c r="T152" i="1"/>
  <c r="T12" i="1"/>
  <c r="D16" i="566" s="1"/>
  <c r="U152" i="1"/>
  <c r="U153" i="1" s="1"/>
  <c r="U154" i="1" s="1"/>
  <c r="U14" i="1" s="1"/>
  <c r="U12" i="1"/>
  <c r="E16" i="566" s="1"/>
  <c r="V152" i="1"/>
  <c r="V153" i="1" s="1"/>
  <c r="V154" i="1" s="1"/>
  <c r="W152" i="1"/>
  <c r="W12" i="1"/>
  <c r="G16" i="566" s="1"/>
  <c r="X152" i="1"/>
  <c r="X12" i="1"/>
  <c r="Y152" i="1"/>
  <c r="Y12" i="1"/>
  <c r="Z152" i="1"/>
  <c r="Z12" i="1" s="1"/>
  <c r="AA152" i="1"/>
  <c r="AA151" i="1" s="1"/>
  <c r="AA145" i="1" s="1"/>
  <c r="AE145" i="1" s="1"/>
  <c r="AE151" i="1" s="1"/>
  <c r="AA12" i="1"/>
  <c r="AB152" i="1"/>
  <c r="AB12" i="1"/>
  <c r="AB13" i="1" s="1"/>
  <c r="AC152" i="1"/>
  <c r="AC12" i="1"/>
  <c r="AC114" i="1"/>
  <c r="Z114" i="1"/>
  <c r="Y114" i="1"/>
  <c r="Z117" i="1"/>
  <c r="AD117" i="1" s="1"/>
  <c r="AD114" i="1"/>
  <c r="AE114" i="1" s="1"/>
  <c r="AX114" i="1" s="1"/>
  <c r="AX117" i="1" s="1"/>
  <c r="AD123" i="1"/>
  <c r="AA114" i="1"/>
  <c r="AA117" i="1"/>
  <c r="AE117" i="1" s="1"/>
  <c r="AE123" i="1"/>
  <c r="AG152" i="1"/>
  <c r="AG12" i="1"/>
  <c r="AI152" i="1"/>
  <c r="AI12" i="1"/>
  <c r="AI13" i="1" s="1"/>
  <c r="AJ318" i="1"/>
  <c r="AJ152" i="1" s="1"/>
  <c r="AK318" i="1"/>
  <c r="AK152" i="1" s="1"/>
  <c r="N129" i="1"/>
  <c r="O129" i="1"/>
  <c r="AL129" i="1" s="1"/>
  <c r="AL150" i="1" s="1"/>
  <c r="O151" i="1"/>
  <c r="O145" i="1"/>
  <c r="P129" i="1"/>
  <c r="AM129" i="1" s="1"/>
  <c r="AM150" i="1" s="1"/>
  <c r="AM152" i="1" s="1"/>
  <c r="AM12" i="1" s="1"/>
  <c r="Q129" i="1"/>
  <c r="P151" i="1"/>
  <c r="P145" i="1"/>
  <c r="AM145" i="1" s="1"/>
  <c r="AM151" i="1" s="1"/>
  <c r="Q151" i="1"/>
  <c r="Q145" i="1" s="1"/>
  <c r="R129" i="1"/>
  <c r="S129" i="1"/>
  <c r="AN129" i="1" s="1"/>
  <c r="AN150" i="1" s="1"/>
  <c r="R151" i="1"/>
  <c r="R145" i="1"/>
  <c r="AN145" i="1" s="1"/>
  <c r="AN151" i="1" s="1"/>
  <c r="AP152" i="1"/>
  <c r="AP12" i="1"/>
  <c r="AQ152" i="1"/>
  <c r="AQ12" i="1"/>
  <c r="AQ13" i="1" s="1"/>
  <c r="AR152" i="1"/>
  <c r="AR12" i="1"/>
  <c r="AR13" i="1" s="1"/>
  <c r="AS318" i="1"/>
  <c r="AS152" i="1" s="1"/>
  <c r="M13" i="1"/>
  <c r="Y13" i="1"/>
  <c r="AA13" i="1"/>
  <c r="AC13" i="1"/>
  <c r="I153" i="1"/>
  <c r="I154" i="1" s="1"/>
  <c r="M153" i="1"/>
  <c r="M154" i="1" s="1"/>
  <c r="N153" i="1"/>
  <c r="N154" i="1"/>
  <c r="N14" i="1" s="1"/>
  <c r="O166" i="1"/>
  <c r="O169" i="1"/>
  <c r="S169" i="1" s="1"/>
  <c r="O170" i="1"/>
  <c r="O154" i="1" s="1"/>
  <c r="P166" i="1"/>
  <c r="P169" i="1"/>
  <c r="AM169" i="1" s="1"/>
  <c r="Q166" i="1"/>
  <c r="Q170" i="1" s="1"/>
  <c r="Q154" i="1" s="1"/>
  <c r="Q169" i="1"/>
  <c r="R169" i="1"/>
  <c r="T153" i="1"/>
  <c r="T154" i="1"/>
  <c r="T14" i="1" s="1"/>
  <c r="W153" i="1"/>
  <c r="W154" i="1" s="1"/>
  <c r="X153" i="1"/>
  <c r="X154" i="1"/>
  <c r="X155" i="1" s="1"/>
  <c r="X15" i="1" s="1"/>
  <c r="Y153" i="1"/>
  <c r="Y154" i="1" s="1"/>
  <c r="Z153" i="1"/>
  <c r="Z154" i="1" s="1"/>
  <c r="AA153" i="1"/>
  <c r="AA154" i="1" s="1"/>
  <c r="AB153" i="1"/>
  <c r="AB154" i="1"/>
  <c r="AB155" i="1" s="1"/>
  <c r="AC153" i="1"/>
  <c r="AC154" i="1" s="1"/>
  <c r="AI153" i="1"/>
  <c r="AI154" i="1"/>
  <c r="AI14" i="1" s="1"/>
  <c r="AQ153" i="1"/>
  <c r="AQ154" i="1"/>
  <c r="AQ155" i="1" s="1"/>
  <c r="AR153" i="1"/>
  <c r="AR154" i="1" s="1"/>
  <c r="AV152" i="1"/>
  <c r="N155" i="1"/>
  <c r="N15" i="1" s="1"/>
  <c r="U15" i="1"/>
  <c r="U16" i="1"/>
  <c r="V16" i="1"/>
  <c r="W16" i="1"/>
  <c r="X16" i="1"/>
  <c r="H18" i="566" s="1"/>
  <c r="J157" i="1"/>
  <c r="J17" i="1"/>
  <c r="K157" i="1"/>
  <c r="K17" i="1" s="1"/>
  <c r="L157" i="1"/>
  <c r="L17" i="1"/>
  <c r="M157" i="1"/>
  <c r="M17" i="1"/>
  <c r="N157" i="1"/>
  <c r="N17" i="1"/>
  <c r="O157" i="1"/>
  <c r="O17" i="1" s="1"/>
  <c r="P157" i="1"/>
  <c r="P17" i="1"/>
  <c r="Q157" i="1"/>
  <c r="Q17" i="1"/>
  <c r="R157" i="1"/>
  <c r="R17" i="1"/>
  <c r="S157" i="1"/>
  <c r="S17" i="1" s="1"/>
  <c r="T157" i="1"/>
  <c r="T17" i="1"/>
  <c r="U157" i="1"/>
  <c r="U17" i="1"/>
  <c r="V157" i="1"/>
  <c r="V17" i="1"/>
  <c r="W157" i="1"/>
  <c r="W17" i="1" s="1"/>
  <c r="X157" i="1"/>
  <c r="X17" i="1"/>
  <c r="Y157" i="1"/>
  <c r="Y17" i="1"/>
  <c r="Z157" i="1"/>
  <c r="Z17" i="1"/>
  <c r="AA157" i="1"/>
  <c r="AA17" i="1" s="1"/>
  <c r="AB157" i="1"/>
  <c r="AB17" i="1"/>
  <c r="AC157" i="1"/>
  <c r="AC17" i="1"/>
  <c r="AQ157" i="1"/>
  <c r="AQ17" i="1"/>
  <c r="AR157" i="1"/>
  <c r="AR17" i="1"/>
  <c r="J158" i="1"/>
  <c r="J18" i="1"/>
  <c r="K158" i="1"/>
  <c r="K18" i="1" s="1"/>
  <c r="L158" i="1"/>
  <c r="L18" i="1"/>
  <c r="M158" i="1"/>
  <c r="M18" i="1"/>
  <c r="N158" i="1"/>
  <c r="N18" i="1"/>
  <c r="O158" i="1"/>
  <c r="O18" i="1" s="1"/>
  <c r="Q158" i="1"/>
  <c r="Q18" i="1"/>
  <c r="R158" i="1"/>
  <c r="R18" i="1"/>
  <c r="S158" i="1"/>
  <c r="S18" i="1" s="1"/>
  <c r="T158" i="1"/>
  <c r="T18" i="1"/>
  <c r="U158" i="1"/>
  <c r="U18" i="1"/>
  <c r="V158" i="1"/>
  <c r="V18" i="1"/>
  <c r="W158" i="1"/>
  <c r="W18" i="1" s="1"/>
  <c r="X158" i="1"/>
  <c r="X18" i="1"/>
  <c r="Y158" i="1"/>
  <c r="Y18" i="1"/>
  <c r="Z158" i="1"/>
  <c r="Z18" i="1"/>
  <c r="AA158" i="1"/>
  <c r="AA18" i="1" s="1"/>
  <c r="AB158" i="1"/>
  <c r="AB18" i="1"/>
  <c r="AC158" i="1"/>
  <c r="AC18" i="1"/>
  <c r="AQ158" i="1"/>
  <c r="AQ18" i="1"/>
  <c r="AR158" i="1"/>
  <c r="AR18" i="1"/>
  <c r="J159" i="1"/>
  <c r="J19" i="1"/>
  <c r="K159" i="1"/>
  <c r="K19" i="1" s="1"/>
  <c r="L159" i="1"/>
  <c r="L19" i="1"/>
  <c r="M159" i="1"/>
  <c r="M19" i="1"/>
  <c r="N159" i="1"/>
  <c r="N19" i="1"/>
  <c r="O159" i="1"/>
  <c r="O19" i="1" s="1"/>
  <c r="Q159" i="1"/>
  <c r="Q19" i="1"/>
  <c r="R159" i="1"/>
  <c r="R19" i="1"/>
  <c r="S159" i="1"/>
  <c r="S19" i="1" s="1"/>
  <c r="T159" i="1"/>
  <c r="T19" i="1"/>
  <c r="U159" i="1"/>
  <c r="U19" i="1"/>
  <c r="V159" i="1"/>
  <c r="V19" i="1"/>
  <c r="W159" i="1"/>
  <c r="W19" i="1" s="1"/>
  <c r="X159" i="1"/>
  <c r="X19" i="1"/>
  <c r="Y159" i="1"/>
  <c r="Y19" i="1"/>
  <c r="Z159" i="1"/>
  <c r="Z19" i="1"/>
  <c r="AA159" i="1"/>
  <c r="AA19" i="1" s="1"/>
  <c r="AB159" i="1"/>
  <c r="AB19" i="1"/>
  <c r="AC159" i="1"/>
  <c r="AC19" i="1"/>
  <c r="AQ159" i="1"/>
  <c r="AQ19" i="1"/>
  <c r="AR159" i="1"/>
  <c r="AR19" i="1"/>
  <c r="AC264" i="1"/>
  <c r="AD264" i="1"/>
  <c r="D321" i="1"/>
  <c r="D322" i="1"/>
  <c r="D22" i="1" s="1"/>
  <c r="E322" i="1"/>
  <c r="E22" i="1" s="1"/>
  <c r="E23" i="1" s="1"/>
  <c r="F322" i="1"/>
  <c r="F22" i="1"/>
  <c r="F23" i="1" s="1"/>
  <c r="AH321" i="1"/>
  <c r="G321" i="1" s="1"/>
  <c r="H321" i="1"/>
  <c r="H322" i="1" s="1"/>
  <c r="H22" i="1" s="1"/>
  <c r="I322" i="1"/>
  <c r="I22" i="1"/>
  <c r="I23" i="1" s="1"/>
  <c r="J322" i="1"/>
  <c r="J22" i="1"/>
  <c r="J23" i="1" s="1"/>
  <c r="K322" i="1"/>
  <c r="K22" i="1"/>
  <c r="K23" i="1" s="1"/>
  <c r="L322" i="1"/>
  <c r="L22" i="1" s="1"/>
  <c r="L23" i="1" s="1"/>
  <c r="M322" i="1"/>
  <c r="AK322" i="1" s="1"/>
  <c r="AK22" i="1" s="1"/>
  <c r="M22" i="1"/>
  <c r="M23" i="1" s="1"/>
  <c r="N322" i="1"/>
  <c r="N22" i="1"/>
  <c r="O322" i="1"/>
  <c r="AL322" i="1" s="1"/>
  <c r="O22" i="1"/>
  <c r="O23" i="1" s="1"/>
  <c r="P322" i="1"/>
  <c r="P22" i="1" s="1"/>
  <c r="P23" i="1" s="1"/>
  <c r="Q322" i="1"/>
  <c r="Q22" i="1"/>
  <c r="Q23" i="1" s="1"/>
  <c r="R322" i="1"/>
  <c r="R22" i="1"/>
  <c r="S322" i="1"/>
  <c r="S22" i="1"/>
  <c r="S23" i="1" s="1"/>
  <c r="T322" i="1"/>
  <c r="T22" i="1" s="1"/>
  <c r="AV22" i="1" s="1"/>
  <c r="U322" i="1"/>
  <c r="U22" i="1"/>
  <c r="U23" i="1" s="1"/>
  <c r="V322" i="1"/>
  <c r="V22" i="1"/>
  <c r="W322" i="1"/>
  <c r="W22" i="1"/>
  <c r="W23" i="1" s="1"/>
  <c r="X322" i="1"/>
  <c r="X22" i="1" s="1"/>
  <c r="X23" i="1" s="1"/>
  <c r="Y322" i="1"/>
  <c r="Y390" i="1"/>
  <c r="Y386" i="1" s="1"/>
  <c r="Y22" i="1" s="1"/>
  <c r="Y23" i="1" s="1"/>
  <c r="Z322" i="1"/>
  <c r="Z390" i="1"/>
  <c r="Z386" i="1" s="1"/>
  <c r="Z22" i="1" s="1"/>
  <c r="Z23" i="1" s="1"/>
  <c r="Z387" i="1"/>
  <c r="Z388" i="1"/>
  <c r="AA322" i="1"/>
  <c r="AA22" i="1"/>
  <c r="AB322" i="1"/>
  <c r="AB22" i="1"/>
  <c r="AC322" i="1"/>
  <c r="AC22" i="1" s="1"/>
  <c r="AC23" i="1" s="1"/>
  <c r="AD23" i="1"/>
  <c r="AA23" i="1"/>
  <c r="AE23" i="1" s="1"/>
  <c r="AG322" i="1"/>
  <c r="AG22" i="1" s="1"/>
  <c r="AG23" i="1" s="1"/>
  <c r="AH322" i="1"/>
  <c r="AH22" i="1"/>
  <c r="AI322" i="1"/>
  <c r="AI22" i="1"/>
  <c r="AI23" i="1" s="1"/>
  <c r="AJ322" i="1"/>
  <c r="AJ22" i="1"/>
  <c r="AL22" i="1"/>
  <c r="AN322" i="1"/>
  <c r="AN22" i="1"/>
  <c r="AP322" i="1"/>
  <c r="AP22" i="1" s="1"/>
  <c r="AQ322" i="1"/>
  <c r="AQ22" i="1"/>
  <c r="AQ23" i="1" s="1"/>
  <c r="AR322" i="1"/>
  <c r="AR22" i="1"/>
  <c r="AR23" i="1" s="1"/>
  <c r="AS322" i="1"/>
  <c r="AS22" i="1"/>
  <c r="T23" i="1"/>
  <c r="AP23" i="1"/>
  <c r="D326" i="1"/>
  <c r="D25" i="1" s="1"/>
  <c r="E25" i="1"/>
  <c r="F25" i="1"/>
  <c r="AH326" i="1"/>
  <c r="G326" i="1"/>
  <c r="G25" i="1" s="1"/>
  <c r="K31" i="1" s="1"/>
  <c r="H326" i="1"/>
  <c r="H25" i="1" s="1"/>
  <c r="L31" i="1" s="1"/>
  <c r="I25" i="1"/>
  <c r="J25" i="1"/>
  <c r="J28" i="1" s="1"/>
  <c r="K25" i="1"/>
  <c r="K28" i="1" s="1"/>
  <c r="L25" i="1"/>
  <c r="M25" i="1"/>
  <c r="N25" i="1"/>
  <c r="O25" i="1"/>
  <c r="O31" i="1" s="1"/>
  <c r="P25" i="1"/>
  <c r="Q25" i="1"/>
  <c r="R25" i="1"/>
  <c r="S25" i="1"/>
  <c r="S28" i="1" s="1"/>
  <c r="S34" i="1" s="1"/>
  <c r="T25" i="1"/>
  <c r="U25" i="1"/>
  <c r="V25" i="1"/>
  <c r="W25" i="1"/>
  <c r="X25" i="1"/>
  <c r="Y25" i="1"/>
  <c r="Z25" i="1"/>
  <c r="Z28" i="1" s="1"/>
  <c r="AA25" i="1"/>
  <c r="AA28" i="1" s="1"/>
  <c r="AB40" i="1" s="1"/>
  <c r="AB25" i="1"/>
  <c r="AC25" i="1"/>
  <c r="AG25" i="1"/>
  <c r="AH25" i="1"/>
  <c r="AI25" i="1"/>
  <c r="AJ326" i="1"/>
  <c r="AK326" i="1"/>
  <c r="AK25" i="1" s="1"/>
  <c r="AM31" i="1" s="1"/>
  <c r="AL326" i="1"/>
  <c r="AL25" i="1" s="1"/>
  <c r="AM326" i="1"/>
  <c r="AM25" i="1"/>
  <c r="AN326" i="1"/>
  <c r="AN25" i="1" s="1"/>
  <c r="AP25" i="1"/>
  <c r="AQ25" i="1"/>
  <c r="AR25" i="1"/>
  <c r="AT326" i="1"/>
  <c r="AT25" i="1"/>
  <c r="AU37" i="1" s="1"/>
  <c r="AU326" i="1"/>
  <c r="AU25" i="1"/>
  <c r="AW25" i="1"/>
  <c r="D327" i="1"/>
  <c r="D379" i="1"/>
  <c r="D26" i="1" s="1"/>
  <c r="E26" i="1"/>
  <c r="AH379" i="1"/>
  <c r="F379" i="1" s="1"/>
  <c r="F26" i="1" s="1"/>
  <c r="AH327" i="1"/>
  <c r="G327" i="1" s="1"/>
  <c r="G26" i="1" s="1"/>
  <c r="H327" i="1"/>
  <c r="H26" i="1" s="1"/>
  <c r="I26" i="1"/>
  <c r="I32" i="1" s="1"/>
  <c r="J26" i="1"/>
  <c r="K26" i="1"/>
  <c r="L26" i="1"/>
  <c r="M26" i="1"/>
  <c r="N26" i="1"/>
  <c r="N28" i="1" s="1"/>
  <c r="O26" i="1"/>
  <c r="P26" i="1"/>
  <c r="Q26" i="1"/>
  <c r="R26" i="1"/>
  <c r="S26" i="1"/>
  <c r="T26" i="1"/>
  <c r="U26" i="1"/>
  <c r="V26" i="1"/>
  <c r="W26" i="1"/>
  <c r="AA32" i="1" s="1"/>
  <c r="X26" i="1"/>
  <c r="Y26" i="1"/>
  <c r="Y38" i="1" s="1"/>
  <c r="Z26" i="1"/>
  <c r="AA26" i="1"/>
  <c r="AB26" i="1"/>
  <c r="AX26" i="1" s="1"/>
  <c r="AC26" i="1"/>
  <c r="AD26" i="1"/>
  <c r="AE26" i="1" s="1"/>
  <c r="AE32" i="1" s="1"/>
  <c r="AG26" i="1"/>
  <c r="AH26" i="1"/>
  <c r="AI26" i="1"/>
  <c r="AJ327" i="1"/>
  <c r="AJ379" i="1"/>
  <c r="AS379" i="1" s="1"/>
  <c r="AK327" i="1"/>
  <c r="AK26" i="1" s="1"/>
  <c r="AK32" i="1" s="1"/>
  <c r="AK379" i="1"/>
  <c r="AL327" i="1"/>
  <c r="AL26" i="1" s="1"/>
  <c r="AL379" i="1"/>
  <c r="AM327" i="1"/>
  <c r="AM379" i="1"/>
  <c r="AM26" i="1"/>
  <c r="AN327" i="1"/>
  <c r="AN26" i="1" s="1"/>
  <c r="AN379" i="1"/>
  <c r="AP26" i="1"/>
  <c r="AQ26" i="1"/>
  <c r="AR38" i="1" s="1"/>
  <c r="AR26" i="1"/>
  <c r="AT327" i="1"/>
  <c r="AT379" i="1"/>
  <c r="AT26" i="1" s="1"/>
  <c r="AU327" i="1"/>
  <c r="AU26" i="1" s="1"/>
  <c r="AU32" i="1" s="1"/>
  <c r="AU379" i="1"/>
  <c r="AW26" i="1"/>
  <c r="D325" i="1"/>
  <c r="D381" i="1"/>
  <c r="D27" i="1"/>
  <c r="D45" i="1" s="1"/>
  <c r="E27" i="1"/>
  <c r="F27" i="1"/>
  <c r="AH325" i="1"/>
  <c r="G325" i="1"/>
  <c r="G27" i="1" s="1"/>
  <c r="AH381" i="1"/>
  <c r="G381" i="1"/>
  <c r="H325" i="1"/>
  <c r="H27" i="1" s="1"/>
  <c r="H33" i="1" s="1"/>
  <c r="H381" i="1"/>
  <c r="I27" i="1"/>
  <c r="J27" i="1"/>
  <c r="J39" i="1" s="1"/>
  <c r="K27" i="1"/>
  <c r="L27" i="1"/>
  <c r="M27" i="1"/>
  <c r="N27" i="1"/>
  <c r="O27" i="1"/>
  <c r="P27" i="1"/>
  <c r="Q27" i="1"/>
  <c r="R27" i="1"/>
  <c r="R33" i="1" s="1"/>
  <c r="S27" i="1"/>
  <c r="T27" i="1"/>
  <c r="T28" i="1" s="1"/>
  <c r="T40" i="1" s="1"/>
  <c r="U27" i="1"/>
  <c r="V27" i="1"/>
  <c r="V28" i="1" s="1"/>
  <c r="W27" i="1"/>
  <c r="X27" i="1"/>
  <c r="Y27" i="1"/>
  <c r="Z27" i="1"/>
  <c r="Z39" i="1" s="1"/>
  <c r="AA27" i="1"/>
  <c r="AB27" i="1"/>
  <c r="AC27" i="1"/>
  <c r="AD27" i="1"/>
  <c r="AE27" i="1" s="1"/>
  <c r="AE33" i="1" s="1"/>
  <c r="AG27" i="1"/>
  <c r="AH27" i="1"/>
  <c r="AI27" i="1"/>
  <c r="AI28" i="1" s="1"/>
  <c r="AI34" i="1" s="1"/>
  <c r="AJ325" i="1"/>
  <c r="AJ27" i="1" s="1"/>
  <c r="AJ381" i="1"/>
  <c r="AS381" i="1" s="1"/>
  <c r="AS27" i="1" s="1"/>
  <c r="AK325" i="1"/>
  <c r="AK27" i="1" s="1"/>
  <c r="AK381" i="1"/>
  <c r="AL325" i="1"/>
  <c r="AL381" i="1"/>
  <c r="AM325" i="1"/>
  <c r="AM381" i="1"/>
  <c r="AM27" i="1"/>
  <c r="AM33" i="1" s="1"/>
  <c r="AN325" i="1"/>
  <c r="AN27" i="1" s="1"/>
  <c r="AN381" i="1"/>
  <c r="AP27" i="1"/>
  <c r="AP28" i="1" s="1"/>
  <c r="AQ27" i="1"/>
  <c r="AR27" i="1"/>
  <c r="AS325" i="1"/>
  <c r="AT325" i="1"/>
  <c r="AT381" i="1"/>
  <c r="AT27" i="1" s="1"/>
  <c r="AT39" i="1" s="1"/>
  <c r="AU325" i="1"/>
  <c r="AU381" i="1"/>
  <c r="AU27" i="1" s="1"/>
  <c r="AV27" i="1"/>
  <c r="AV39" i="1" s="1"/>
  <c r="E28" i="1"/>
  <c r="I28" i="1"/>
  <c r="M34" i="1" s="1"/>
  <c r="L28" i="1"/>
  <c r="P34" i="1" s="1"/>
  <c r="M28" i="1"/>
  <c r="O28" i="1"/>
  <c r="O34" i="1" s="1"/>
  <c r="P28" i="1"/>
  <c r="Q28" i="1"/>
  <c r="U28" i="1"/>
  <c r="U34" i="1" s="1"/>
  <c r="X28" i="1"/>
  <c r="Y28" i="1"/>
  <c r="Y46" i="1" s="1"/>
  <c r="AB28" i="1"/>
  <c r="AB46" i="1" s="1"/>
  <c r="AC28" i="1"/>
  <c r="AC40" i="1" s="1"/>
  <c r="AG28" i="1"/>
  <c r="AH28" i="1"/>
  <c r="AQ28" i="1"/>
  <c r="AQ46" i="1" s="1"/>
  <c r="I31" i="1"/>
  <c r="M31" i="1"/>
  <c r="N31" i="1"/>
  <c r="P31" i="1"/>
  <c r="Q31" i="1"/>
  <c r="R31" i="1"/>
  <c r="S31" i="1"/>
  <c r="T31" i="1"/>
  <c r="V31" i="1"/>
  <c r="X31" i="1"/>
  <c r="Z31" i="1"/>
  <c r="AB31" i="1"/>
  <c r="AC31" i="1"/>
  <c r="AI31" i="1"/>
  <c r="AQ31" i="1"/>
  <c r="H32" i="1"/>
  <c r="L32" i="1"/>
  <c r="M32" i="1"/>
  <c r="N32" i="1"/>
  <c r="P32" i="1"/>
  <c r="Q32" i="1"/>
  <c r="R32" i="1"/>
  <c r="S32" i="1"/>
  <c r="T32" i="1"/>
  <c r="U32" i="1"/>
  <c r="V32" i="1"/>
  <c r="X32" i="1"/>
  <c r="Y32" i="1"/>
  <c r="Z32" i="1"/>
  <c r="AB32" i="1"/>
  <c r="AC32" i="1"/>
  <c r="AD32" i="1"/>
  <c r="AI32" i="1"/>
  <c r="AQ32" i="1"/>
  <c r="I33" i="1"/>
  <c r="J33" i="1"/>
  <c r="K33" i="1"/>
  <c r="M33" i="1"/>
  <c r="O33" i="1"/>
  <c r="P33" i="1"/>
  <c r="Q33" i="1"/>
  <c r="S33" i="1"/>
  <c r="T33" i="1"/>
  <c r="U33" i="1"/>
  <c r="W33" i="1"/>
  <c r="X33" i="1"/>
  <c r="Y33" i="1"/>
  <c r="Z33" i="1"/>
  <c r="AA33" i="1"/>
  <c r="AB33" i="1"/>
  <c r="AC33" i="1"/>
  <c r="AI33" i="1"/>
  <c r="AK33" i="1"/>
  <c r="AR33" i="1"/>
  <c r="Q34" i="1"/>
  <c r="T34" i="1"/>
  <c r="X34" i="1"/>
  <c r="AB34" i="1"/>
  <c r="AC34" i="1"/>
  <c r="E37" i="1"/>
  <c r="F37" i="1"/>
  <c r="H37" i="1"/>
  <c r="I37" i="1"/>
  <c r="J37" i="1"/>
  <c r="K37" i="1"/>
  <c r="L37" i="1"/>
  <c r="M37" i="1"/>
  <c r="N37" i="1"/>
  <c r="O37" i="1"/>
  <c r="P37" i="1"/>
  <c r="Q37" i="1"/>
  <c r="R37" i="1"/>
  <c r="S37" i="1"/>
  <c r="T37" i="1"/>
  <c r="U37" i="1"/>
  <c r="V37" i="1"/>
  <c r="X37" i="1"/>
  <c r="Y37" i="1"/>
  <c r="Z37" i="1"/>
  <c r="AA37" i="1"/>
  <c r="AB37" i="1"/>
  <c r="AC37" i="1"/>
  <c r="AQ37" i="1"/>
  <c r="E38" i="1"/>
  <c r="H38" i="1"/>
  <c r="J38" i="1"/>
  <c r="K38" i="1"/>
  <c r="L38" i="1"/>
  <c r="M38" i="1"/>
  <c r="N38" i="1"/>
  <c r="O38" i="1"/>
  <c r="P38" i="1"/>
  <c r="Q38" i="1"/>
  <c r="R38" i="1"/>
  <c r="S38" i="1"/>
  <c r="T38" i="1"/>
  <c r="U38" i="1"/>
  <c r="V38" i="1"/>
  <c r="W38" i="1"/>
  <c r="X38" i="1"/>
  <c r="Z38" i="1"/>
  <c r="AA38" i="1"/>
  <c r="AB38" i="1"/>
  <c r="AC38" i="1"/>
  <c r="AQ38" i="1"/>
  <c r="AU38" i="1"/>
  <c r="F39" i="1"/>
  <c r="G39" i="1"/>
  <c r="I39" i="1"/>
  <c r="L39" i="1"/>
  <c r="M39" i="1"/>
  <c r="N39" i="1"/>
  <c r="O39" i="1"/>
  <c r="P39" i="1"/>
  <c r="Q39" i="1"/>
  <c r="T39" i="1"/>
  <c r="V39" i="1"/>
  <c r="W39" i="1"/>
  <c r="X39" i="1"/>
  <c r="Y39" i="1"/>
  <c r="AB39" i="1"/>
  <c r="AC39" i="1"/>
  <c r="AR39" i="1"/>
  <c r="N40" i="1"/>
  <c r="P40" i="1"/>
  <c r="Q40" i="1"/>
  <c r="U40" i="1"/>
  <c r="V40" i="1"/>
  <c r="Y40" i="1"/>
  <c r="AQ40" i="1"/>
  <c r="D43" i="1"/>
  <c r="E43" i="1"/>
  <c r="I43" i="1"/>
  <c r="J43" i="1"/>
  <c r="K43" i="1"/>
  <c r="L43" i="1"/>
  <c r="M43" i="1"/>
  <c r="O43" i="1"/>
  <c r="Q43" i="1"/>
  <c r="R43" i="1"/>
  <c r="T43" i="1"/>
  <c r="U43" i="1"/>
  <c r="W43" i="1"/>
  <c r="X43" i="1"/>
  <c r="Y43" i="1"/>
  <c r="Z43" i="1"/>
  <c r="AA43" i="1"/>
  <c r="AB43" i="1"/>
  <c r="AC43" i="1"/>
  <c r="AG43" i="1"/>
  <c r="AI43" i="1"/>
  <c r="AP43" i="1"/>
  <c r="AQ43" i="1"/>
  <c r="D44" i="1"/>
  <c r="E44" i="1"/>
  <c r="H44" i="1"/>
  <c r="I44" i="1"/>
  <c r="J44" i="1"/>
  <c r="K44" i="1"/>
  <c r="L44" i="1"/>
  <c r="M44" i="1"/>
  <c r="O44" i="1"/>
  <c r="P44" i="1"/>
  <c r="Q44" i="1"/>
  <c r="R44" i="1"/>
  <c r="S44" i="1"/>
  <c r="T44" i="1"/>
  <c r="U44" i="1"/>
  <c r="W44" i="1"/>
  <c r="X44" i="1"/>
  <c r="Y44" i="1"/>
  <c r="Z44" i="1"/>
  <c r="AA44" i="1"/>
  <c r="AB44" i="1"/>
  <c r="AC44" i="1"/>
  <c r="AG44" i="1"/>
  <c r="AI44" i="1"/>
  <c r="AP44" i="1"/>
  <c r="AQ44" i="1"/>
  <c r="AR44" i="1"/>
  <c r="E45" i="1"/>
  <c r="H45" i="1"/>
  <c r="I45" i="1"/>
  <c r="J45" i="1"/>
  <c r="K45" i="1"/>
  <c r="L45" i="1"/>
  <c r="M45" i="1"/>
  <c r="O45" i="1"/>
  <c r="P45" i="1"/>
  <c r="Q45" i="1"/>
  <c r="R45" i="1"/>
  <c r="S45" i="1"/>
  <c r="T45" i="1"/>
  <c r="U45" i="1"/>
  <c r="W45" i="1"/>
  <c r="X45" i="1"/>
  <c r="Y45" i="1"/>
  <c r="Z45" i="1"/>
  <c r="AA45" i="1"/>
  <c r="AB45" i="1"/>
  <c r="AC45" i="1"/>
  <c r="AG45" i="1"/>
  <c r="AI45" i="1"/>
  <c r="AP45" i="1"/>
  <c r="AQ45" i="1"/>
  <c r="AR45" i="1"/>
  <c r="E46" i="1"/>
  <c r="K46" i="1"/>
  <c r="M46" i="1"/>
  <c r="N46" i="1"/>
  <c r="O46" i="1"/>
  <c r="P46" i="1"/>
  <c r="Q46" i="1"/>
  <c r="S46" i="1"/>
  <c r="T46" i="1"/>
  <c r="U46" i="1"/>
  <c r="X46" i="1"/>
  <c r="AA46" i="1"/>
  <c r="AC46" i="1"/>
  <c r="AG46" i="1"/>
  <c r="AI46" i="1"/>
  <c r="AP46" i="1"/>
  <c r="E114" i="1"/>
  <c r="D114" i="1"/>
  <c r="E117" i="1"/>
  <c r="E48" i="1" s="1"/>
  <c r="F114" i="1"/>
  <c r="F117" i="1" s="1"/>
  <c r="F48" i="1" s="1"/>
  <c r="G114" i="1"/>
  <c r="G117" i="1" s="1"/>
  <c r="G48" i="1" s="1"/>
  <c r="H114" i="1"/>
  <c r="H117" i="1" s="1"/>
  <c r="H48" i="1" s="1"/>
  <c r="I114" i="1"/>
  <c r="I117" i="1" s="1"/>
  <c r="I48" i="1" s="1"/>
  <c r="J114" i="1"/>
  <c r="J117" i="1" s="1"/>
  <c r="J48" i="1" s="1"/>
  <c r="K114" i="1"/>
  <c r="K117" i="1"/>
  <c r="K48" i="1" s="1"/>
  <c r="L114" i="1"/>
  <c r="L117" i="1" s="1"/>
  <c r="L48" i="1" s="1"/>
  <c r="M114" i="1"/>
  <c r="M117" i="1" s="1"/>
  <c r="M48" i="1" s="1"/>
  <c r="N114" i="1"/>
  <c r="N117" i="1" s="1"/>
  <c r="N48" i="1" s="1"/>
  <c r="O114" i="1"/>
  <c r="O117" i="1" s="1"/>
  <c r="O48" i="1" s="1"/>
  <c r="P114" i="1"/>
  <c r="P117" i="1" s="1"/>
  <c r="P48" i="1" s="1"/>
  <c r="Q114" i="1"/>
  <c r="Q117" i="1" s="1"/>
  <c r="Q48" i="1" s="1"/>
  <c r="R114" i="1"/>
  <c r="R117" i="1"/>
  <c r="R48" i="1" s="1"/>
  <c r="S114" i="1"/>
  <c r="AN114" i="1" s="1"/>
  <c r="AU114" i="1" s="1"/>
  <c r="S117" i="1"/>
  <c r="S48" i="1" s="1"/>
  <c r="T114" i="1"/>
  <c r="D8" i="566" s="1"/>
  <c r="T117" i="1"/>
  <c r="D11" i="566" s="1"/>
  <c r="U114" i="1"/>
  <c r="E8" i="566" s="1"/>
  <c r="U117" i="1"/>
  <c r="E11" i="566" s="1"/>
  <c r="V114" i="1"/>
  <c r="W114" i="1"/>
  <c r="G8" i="566" s="1"/>
  <c r="X114" i="1"/>
  <c r="H8" i="566" s="1"/>
  <c r="H9" i="566" s="1"/>
  <c r="Z48" i="1"/>
  <c r="AA48" i="1"/>
  <c r="AB114" i="1"/>
  <c r="AB117" i="1"/>
  <c r="AB48" i="1" s="1"/>
  <c r="AC117" i="1"/>
  <c r="AC48" i="1" s="1"/>
  <c r="AD48" i="1"/>
  <c r="AQ114" i="1"/>
  <c r="AP114" i="1"/>
  <c r="AQ117" i="1" s="1"/>
  <c r="AQ48" i="1" s="1"/>
  <c r="AR175" i="1"/>
  <c r="AR114" i="1" s="1"/>
  <c r="AR117" i="1" s="1"/>
  <c r="AS175" i="1"/>
  <c r="AS114" i="1" s="1"/>
  <c r="AL114" i="1"/>
  <c r="AT114" i="1" s="1"/>
  <c r="AT117" i="1" s="1"/>
  <c r="AT48" i="1" s="1"/>
  <c r="AV114" i="1"/>
  <c r="AV117" i="1" s="1"/>
  <c r="AV48" i="1" s="1"/>
  <c r="AW114" i="1"/>
  <c r="AW117" i="1" s="1"/>
  <c r="AW48" i="1" s="1"/>
  <c r="AX48" i="1"/>
  <c r="D328" i="1"/>
  <c r="D376" i="1" s="1"/>
  <c r="D329" i="1"/>
  <c r="D330" i="1"/>
  <c r="D375" i="1" s="1"/>
  <c r="D331" i="1"/>
  <c r="D332" i="1"/>
  <c r="D348" i="1" s="1"/>
  <c r="D355" i="1" s="1"/>
  <c r="D359" i="1" s="1"/>
  <c r="D370" i="1" s="1"/>
  <c r="D382" i="1" s="1"/>
  <c r="D52" i="1" s="1"/>
  <c r="D351" i="1"/>
  <c r="D352" i="1"/>
  <c r="D374" i="1" s="1"/>
  <c r="D353" i="1"/>
  <c r="D377" i="1" s="1"/>
  <c r="D357" i="1"/>
  <c r="D371" i="1"/>
  <c r="D372" i="1"/>
  <c r="D373" i="1"/>
  <c r="AG378" i="1"/>
  <c r="D378" i="1" s="1"/>
  <c r="E378" i="1"/>
  <c r="D380" i="1"/>
  <c r="E332" i="1"/>
  <c r="E348" i="1" s="1"/>
  <c r="E355" i="1" s="1"/>
  <c r="E359" i="1" s="1"/>
  <c r="E370" i="1" s="1"/>
  <c r="E382" i="1" s="1"/>
  <c r="E52" i="1" s="1"/>
  <c r="E371" i="1"/>
  <c r="E372" i="1"/>
  <c r="E373" i="1"/>
  <c r="E374" i="1"/>
  <c r="E375" i="1"/>
  <c r="E376" i="1"/>
  <c r="E377" i="1"/>
  <c r="F332" i="1"/>
  <c r="F348" i="1" s="1"/>
  <c r="F355" i="1" s="1"/>
  <c r="F359" i="1" s="1"/>
  <c r="F370" i="1" s="1"/>
  <c r="F371" i="1"/>
  <c r="F372" i="1"/>
  <c r="F373" i="1"/>
  <c r="F374" i="1"/>
  <c r="F375" i="1"/>
  <c r="F376" i="1"/>
  <c r="F377" i="1"/>
  <c r="AH380" i="1"/>
  <c r="G380" i="1"/>
  <c r="F380" i="1"/>
  <c r="AH328" i="1"/>
  <c r="G328" i="1"/>
  <c r="AH329" i="1"/>
  <c r="G329" i="1" s="1"/>
  <c r="AH330" i="1"/>
  <c r="G330" i="1" s="1"/>
  <c r="G375" i="1" s="1"/>
  <c r="AH331" i="1"/>
  <c r="G331" i="1" s="1"/>
  <c r="AH351" i="1"/>
  <c r="G351" i="1" s="1"/>
  <c r="AH352" i="1"/>
  <c r="G352" i="1" s="1"/>
  <c r="G374" i="1" s="1"/>
  <c r="AH353" i="1"/>
  <c r="G353" i="1"/>
  <c r="G377" i="1" s="1"/>
  <c r="AH357" i="1"/>
  <c r="H328" i="1"/>
  <c r="H55" i="1" s="1"/>
  <c r="H329" i="1"/>
  <c r="H330" i="1"/>
  <c r="H375" i="1" s="1"/>
  <c r="H331" i="1"/>
  <c r="H372" i="1" s="1"/>
  <c r="H351" i="1"/>
  <c r="H352" i="1"/>
  <c r="H353" i="1"/>
  <c r="H377" i="1" s="1"/>
  <c r="H357" i="1"/>
  <c r="H373" i="1" s="1"/>
  <c r="H371" i="1"/>
  <c r="H374" i="1"/>
  <c r="H376" i="1"/>
  <c r="I332" i="1"/>
  <c r="I348" i="1" s="1"/>
  <c r="I355" i="1" s="1"/>
  <c r="I359" i="1" s="1"/>
  <c r="I370" i="1" s="1"/>
  <c r="I371" i="1"/>
  <c r="I372" i="1"/>
  <c r="I373" i="1"/>
  <c r="I374" i="1"/>
  <c r="I375" i="1"/>
  <c r="I376" i="1"/>
  <c r="I377" i="1"/>
  <c r="J332" i="1"/>
  <c r="J348" i="1"/>
  <c r="J355" i="1" s="1"/>
  <c r="J359" i="1" s="1"/>
  <c r="J370" i="1" s="1"/>
  <c r="J382" i="1" s="1"/>
  <c r="J371" i="1"/>
  <c r="J372" i="1"/>
  <c r="J373" i="1"/>
  <c r="J374" i="1"/>
  <c r="J375" i="1"/>
  <c r="J376" i="1"/>
  <c r="J377" i="1"/>
  <c r="K332" i="1"/>
  <c r="K348" i="1" s="1"/>
  <c r="K355" i="1" s="1"/>
  <c r="K359" i="1" s="1"/>
  <c r="K370" i="1" s="1"/>
  <c r="K382" i="1" s="1"/>
  <c r="K52" i="1" s="1"/>
  <c r="K371" i="1"/>
  <c r="K372" i="1"/>
  <c r="K373" i="1"/>
  <c r="K374" i="1"/>
  <c r="K375" i="1"/>
  <c r="K376" i="1"/>
  <c r="K377" i="1"/>
  <c r="L332" i="1"/>
  <c r="L348" i="1"/>
  <c r="L355" i="1" s="1"/>
  <c r="L359" i="1" s="1"/>
  <c r="L370" i="1" s="1"/>
  <c r="L382" i="1" s="1"/>
  <c r="L371" i="1"/>
  <c r="L372" i="1"/>
  <c r="L373" i="1"/>
  <c r="L374" i="1"/>
  <c r="L375" i="1"/>
  <c r="L376" i="1"/>
  <c r="L377" i="1"/>
  <c r="M332" i="1"/>
  <c r="M348" i="1" s="1"/>
  <c r="M355" i="1" s="1"/>
  <c r="M359" i="1" s="1"/>
  <c r="M370" i="1" s="1"/>
  <c r="M382" i="1" s="1"/>
  <c r="M52" i="1" s="1"/>
  <c r="M371" i="1"/>
  <c r="M372" i="1"/>
  <c r="M373" i="1"/>
  <c r="M374" i="1"/>
  <c r="M375" i="1"/>
  <c r="M376" i="1"/>
  <c r="M377" i="1"/>
  <c r="N332" i="1"/>
  <c r="N348" i="1" s="1"/>
  <c r="N355" i="1" s="1"/>
  <c r="N359" i="1" s="1"/>
  <c r="N370" i="1" s="1"/>
  <c r="N382" i="1" s="1"/>
  <c r="N371" i="1"/>
  <c r="N372" i="1"/>
  <c r="N373" i="1"/>
  <c r="N374" i="1"/>
  <c r="N375" i="1"/>
  <c r="N376" i="1"/>
  <c r="N377" i="1"/>
  <c r="O332" i="1"/>
  <c r="O348" i="1"/>
  <c r="O355" i="1" s="1"/>
  <c r="O359" i="1" s="1"/>
  <c r="O370" i="1" s="1"/>
  <c r="O382" i="1" s="1"/>
  <c r="O52" i="1" s="1"/>
  <c r="O371" i="1"/>
  <c r="O372" i="1"/>
  <c r="O373" i="1"/>
  <c r="O374" i="1"/>
  <c r="O375" i="1"/>
  <c r="O376" i="1"/>
  <c r="O377" i="1"/>
  <c r="P332" i="1"/>
  <c r="P348" i="1" s="1"/>
  <c r="P355" i="1" s="1"/>
  <c r="P359" i="1" s="1"/>
  <c r="P370" i="1" s="1"/>
  <c r="P382" i="1" s="1"/>
  <c r="P371" i="1"/>
  <c r="P372" i="1"/>
  <c r="P373" i="1"/>
  <c r="P374" i="1"/>
  <c r="P375" i="1"/>
  <c r="P376" i="1"/>
  <c r="P377" i="1"/>
  <c r="Q332" i="1"/>
  <c r="Q348" i="1"/>
  <c r="Q355" i="1" s="1"/>
  <c r="Q359" i="1"/>
  <c r="Q370" i="1" s="1"/>
  <c r="Q382" i="1" s="1"/>
  <c r="Q52" i="1" s="1"/>
  <c r="Q371" i="1"/>
  <c r="Q372" i="1"/>
  <c r="Q373" i="1"/>
  <c r="Q374" i="1"/>
  <c r="Q375" i="1"/>
  <c r="Q376" i="1"/>
  <c r="Q377" i="1"/>
  <c r="R332" i="1"/>
  <c r="R348" i="1" s="1"/>
  <c r="R355" i="1" s="1"/>
  <c r="R359" i="1" s="1"/>
  <c r="R370" i="1"/>
  <c r="R382" i="1" s="1"/>
  <c r="R371" i="1"/>
  <c r="R372" i="1"/>
  <c r="R373" i="1"/>
  <c r="R374" i="1"/>
  <c r="R375" i="1"/>
  <c r="R376" i="1"/>
  <c r="R377" i="1"/>
  <c r="S332" i="1"/>
  <c r="S348" i="1" s="1"/>
  <c r="S355" i="1" s="1"/>
  <c r="S359" i="1" s="1"/>
  <c r="S370" i="1" s="1"/>
  <c r="S382" i="1" s="1"/>
  <c r="S52" i="1" s="1"/>
  <c r="S371" i="1"/>
  <c r="S372" i="1"/>
  <c r="S373" i="1"/>
  <c r="S374" i="1"/>
  <c r="S375" i="1"/>
  <c r="S376" i="1"/>
  <c r="S377" i="1"/>
  <c r="T332" i="1"/>
  <c r="T348" i="1"/>
  <c r="T355" i="1" s="1"/>
  <c r="T359" i="1" s="1"/>
  <c r="T370" i="1" s="1"/>
  <c r="T371" i="1"/>
  <c r="T372" i="1"/>
  <c r="T373" i="1"/>
  <c r="T374" i="1"/>
  <c r="T375" i="1"/>
  <c r="T377" i="1"/>
  <c r="U332" i="1"/>
  <c r="U348" i="1" s="1"/>
  <c r="U355" i="1" s="1"/>
  <c r="U359" i="1" s="1"/>
  <c r="U370" i="1" s="1"/>
  <c r="U382" i="1" s="1"/>
  <c r="U52" i="1" s="1"/>
  <c r="U371" i="1"/>
  <c r="U372" i="1"/>
  <c r="U373" i="1"/>
  <c r="U374" i="1"/>
  <c r="U375" i="1"/>
  <c r="U377" i="1"/>
  <c r="V332" i="1"/>
  <c r="V348" i="1" s="1"/>
  <c r="V355" i="1" s="1"/>
  <c r="V359" i="1" s="1"/>
  <c r="V370" i="1" s="1"/>
  <c r="V371" i="1"/>
  <c r="V372" i="1"/>
  <c r="V373" i="1"/>
  <c r="V374" i="1"/>
  <c r="V375" i="1"/>
  <c r="V377" i="1"/>
  <c r="W332" i="1"/>
  <c r="W348" i="1"/>
  <c r="W355" i="1" s="1"/>
  <c r="W359" i="1" s="1"/>
  <c r="W370" i="1" s="1"/>
  <c r="W382" i="1" s="1"/>
  <c r="W52" i="1" s="1"/>
  <c r="W371" i="1"/>
  <c r="W372" i="1"/>
  <c r="W373" i="1"/>
  <c r="W374" i="1"/>
  <c r="W375" i="1"/>
  <c r="W377" i="1"/>
  <c r="X332" i="1"/>
  <c r="X348" i="1"/>
  <c r="X355" i="1" s="1"/>
  <c r="X359" i="1" s="1"/>
  <c r="X370" i="1" s="1"/>
  <c r="X382" i="1" s="1"/>
  <c r="X52" i="1" s="1"/>
  <c r="X371" i="1"/>
  <c r="X372" i="1"/>
  <c r="X373" i="1"/>
  <c r="X374" i="1"/>
  <c r="X375" i="1"/>
  <c r="X377" i="1"/>
  <c r="Y332" i="1"/>
  <c r="Y348" i="1" s="1"/>
  <c r="Y355" i="1" s="1"/>
  <c r="Y359" i="1" s="1"/>
  <c r="Y370" i="1" s="1"/>
  <c r="Y382" i="1" s="1"/>
  <c r="Y52" i="1" s="1"/>
  <c r="Y50" i="1" s="1"/>
  <c r="Y371" i="1"/>
  <c r="Y372" i="1"/>
  <c r="Y373" i="1"/>
  <c r="Y374" i="1"/>
  <c r="Y375" i="1"/>
  <c r="Y377" i="1"/>
  <c r="Z332" i="1"/>
  <c r="Z348" i="1" s="1"/>
  <c r="Z355" i="1"/>
  <c r="Z359" i="1" s="1"/>
  <c r="Z370" i="1" s="1"/>
  <c r="Z382" i="1" s="1"/>
  <c r="Z52" i="1" s="1"/>
  <c r="Z371" i="1"/>
  <c r="Z372" i="1"/>
  <c r="Z373" i="1"/>
  <c r="Z374" i="1"/>
  <c r="Z375" i="1"/>
  <c r="Z377" i="1"/>
  <c r="AA332" i="1"/>
  <c r="AA348" i="1" s="1"/>
  <c r="AA355" i="1" s="1"/>
  <c r="AA359" i="1" s="1"/>
  <c r="AA370" i="1"/>
  <c r="AA382" i="1" s="1"/>
  <c r="AA52" i="1" s="1"/>
  <c r="AA371" i="1"/>
  <c r="AA372" i="1"/>
  <c r="AA373" i="1"/>
  <c r="AA374" i="1"/>
  <c r="AA375" i="1"/>
  <c r="AA377" i="1"/>
  <c r="AB332" i="1"/>
  <c r="AB348" i="1"/>
  <c r="AB355" i="1" s="1"/>
  <c r="AB359" i="1" s="1"/>
  <c r="AB370" i="1" s="1"/>
  <c r="AB371" i="1"/>
  <c r="AB372" i="1"/>
  <c r="AB373" i="1"/>
  <c r="AB374" i="1"/>
  <c r="AB375" i="1"/>
  <c r="AB377" i="1"/>
  <c r="AC332" i="1"/>
  <c r="AC348" i="1" s="1"/>
  <c r="AC355" i="1" s="1"/>
  <c r="AC359" i="1" s="1"/>
  <c r="AC370" i="1" s="1"/>
  <c r="AC371" i="1"/>
  <c r="AC372" i="1"/>
  <c r="AC373" i="1"/>
  <c r="AC374" i="1"/>
  <c r="AC375" i="1"/>
  <c r="AC377" i="1"/>
  <c r="AG332" i="1"/>
  <c r="AG348" i="1" s="1"/>
  <c r="AG355" i="1" s="1"/>
  <c r="AG359" i="1" s="1"/>
  <c r="AG370" i="1" s="1"/>
  <c r="AG371" i="1"/>
  <c r="AG372" i="1"/>
  <c r="AG373" i="1"/>
  <c r="AG374" i="1"/>
  <c r="AG375" i="1"/>
  <c r="AG376" i="1"/>
  <c r="AG377" i="1"/>
  <c r="AH332" i="1"/>
  <c r="AH348" i="1" s="1"/>
  <c r="AH355" i="1" s="1"/>
  <c r="AH371" i="1"/>
  <c r="AH374" i="1"/>
  <c r="AH375" i="1"/>
  <c r="AH376" i="1"/>
  <c r="AH377" i="1"/>
  <c r="AI332" i="1"/>
  <c r="AI348" i="1"/>
  <c r="AI355" i="1" s="1"/>
  <c r="AI359" i="1" s="1"/>
  <c r="AI370" i="1" s="1"/>
  <c r="AI382" i="1" s="1"/>
  <c r="AI52" i="1" s="1"/>
  <c r="AI371" i="1"/>
  <c r="AI372" i="1"/>
  <c r="AI373" i="1"/>
  <c r="AI374" i="1"/>
  <c r="AI375" i="1"/>
  <c r="AI376" i="1"/>
  <c r="AI377" i="1"/>
  <c r="AI378" i="1"/>
  <c r="AP50" i="1"/>
  <c r="AP52" i="1" s="1"/>
  <c r="AQ50" i="1"/>
  <c r="AR50" i="1"/>
  <c r="AJ353" i="1"/>
  <c r="AS353" i="1" s="1"/>
  <c r="AS50" i="1" s="1"/>
  <c r="AT353" i="1"/>
  <c r="AT50" i="1" s="1"/>
  <c r="AU353" i="1"/>
  <c r="AU50" i="1" s="1"/>
  <c r="AQ52" i="1"/>
  <c r="AQ53" i="1"/>
  <c r="D55" i="1"/>
  <c r="E55" i="1"/>
  <c r="F55" i="1"/>
  <c r="I55" i="1"/>
  <c r="J55" i="1"/>
  <c r="K55" i="1"/>
  <c r="L55" i="1"/>
  <c r="M55" i="1"/>
  <c r="N55" i="1"/>
  <c r="O55" i="1"/>
  <c r="P55" i="1"/>
  <c r="Q55" i="1"/>
  <c r="R55" i="1"/>
  <c r="S55" i="1"/>
  <c r="T55" i="1"/>
  <c r="U55" i="1"/>
  <c r="V55" i="1"/>
  <c r="W55" i="1"/>
  <c r="X55" i="1"/>
  <c r="Y55" i="1"/>
  <c r="Z55" i="1"/>
  <c r="AW55" i="1" s="1"/>
  <c r="AA55" i="1"/>
  <c r="AB55" i="1"/>
  <c r="AX55" i="1" s="1"/>
  <c r="AC55" i="1"/>
  <c r="AG55" i="1"/>
  <c r="AH55" i="1"/>
  <c r="AI55" i="1"/>
  <c r="AJ328" i="1"/>
  <c r="AS328" i="1" s="1"/>
  <c r="AS55" i="1" s="1"/>
  <c r="AK328" i="1"/>
  <c r="AK55" i="1"/>
  <c r="AL328" i="1"/>
  <c r="AL55" i="1" s="1"/>
  <c r="AM328" i="1"/>
  <c r="AM55" i="1" s="1"/>
  <c r="AM82" i="1" s="1"/>
  <c r="AN328" i="1"/>
  <c r="AN55" i="1"/>
  <c r="AP55" i="1"/>
  <c r="AQ55" i="1"/>
  <c r="AR55" i="1"/>
  <c r="AT328" i="1"/>
  <c r="AT55" i="1"/>
  <c r="AU328" i="1"/>
  <c r="AU55" i="1" s="1"/>
  <c r="AV55" i="1"/>
  <c r="AQ56" i="1"/>
  <c r="D59" i="1"/>
  <c r="E59" i="1"/>
  <c r="F59" i="1"/>
  <c r="H59" i="1"/>
  <c r="I59" i="1"/>
  <c r="J59" i="1"/>
  <c r="K59" i="1"/>
  <c r="L59" i="1"/>
  <c r="M59" i="1"/>
  <c r="N59" i="1"/>
  <c r="O59" i="1"/>
  <c r="P59" i="1"/>
  <c r="Q59" i="1"/>
  <c r="R59" i="1"/>
  <c r="S59" i="1"/>
  <c r="T59" i="1"/>
  <c r="U59" i="1"/>
  <c r="V59" i="1"/>
  <c r="W59" i="1"/>
  <c r="X59" i="1"/>
  <c r="Y59" i="1"/>
  <c r="Z59" i="1"/>
  <c r="AA59" i="1"/>
  <c r="AB59" i="1"/>
  <c r="AX59" i="1" s="1"/>
  <c r="AC59" i="1"/>
  <c r="AG59" i="1"/>
  <c r="AH59" i="1"/>
  <c r="AI59" i="1"/>
  <c r="AJ331" i="1"/>
  <c r="AS331" i="1" s="1"/>
  <c r="AJ59" i="1"/>
  <c r="AK331" i="1"/>
  <c r="AK59" i="1"/>
  <c r="AL331" i="1"/>
  <c r="AL59" i="1" s="1"/>
  <c r="AM331" i="1"/>
  <c r="AM59" i="1" s="1"/>
  <c r="AN331" i="1"/>
  <c r="AN59" i="1"/>
  <c r="AP59" i="1"/>
  <c r="AQ59" i="1"/>
  <c r="AR59" i="1"/>
  <c r="AS59" i="1"/>
  <c r="AT331" i="1"/>
  <c r="AT59" i="1" s="1"/>
  <c r="AU331" i="1"/>
  <c r="AU59" i="1" s="1"/>
  <c r="AV59" i="1"/>
  <c r="AW59" i="1"/>
  <c r="D63" i="1"/>
  <c r="E63" i="1"/>
  <c r="F63" i="1"/>
  <c r="H63" i="1"/>
  <c r="I63" i="1"/>
  <c r="J63" i="1"/>
  <c r="AJ63" i="1" s="1"/>
  <c r="K63" i="1"/>
  <c r="L63" i="1"/>
  <c r="M63" i="1"/>
  <c r="AM63" i="1" s="1"/>
  <c r="N63" i="1"/>
  <c r="O63" i="1"/>
  <c r="P63" i="1"/>
  <c r="Q63" i="1"/>
  <c r="R63" i="1"/>
  <c r="S63" i="1"/>
  <c r="T63" i="1"/>
  <c r="U63" i="1"/>
  <c r="V63" i="1"/>
  <c r="W63" i="1"/>
  <c r="X63" i="1"/>
  <c r="AW63" i="1" s="1"/>
  <c r="Y63" i="1"/>
  <c r="Z63" i="1"/>
  <c r="AA63" i="1"/>
  <c r="AB63" i="1"/>
  <c r="AC63" i="1"/>
  <c r="AG63" i="1"/>
  <c r="AH63" i="1"/>
  <c r="AI63" i="1"/>
  <c r="AK63" i="1"/>
  <c r="AL63" i="1"/>
  <c r="AN63" i="1"/>
  <c r="AP63" i="1"/>
  <c r="AQ63" i="1"/>
  <c r="AR63" i="1"/>
  <c r="AJ351" i="1"/>
  <c r="AS351" i="1"/>
  <c r="AS63" i="1" s="1"/>
  <c r="AT351" i="1"/>
  <c r="AT63" i="1"/>
  <c r="AU351" i="1"/>
  <c r="AU63" i="1"/>
  <c r="AV63" i="1"/>
  <c r="AX63" i="1"/>
  <c r="D67" i="1"/>
  <c r="E67" i="1"/>
  <c r="F67" i="1"/>
  <c r="G67" i="1"/>
  <c r="H67" i="1"/>
  <c r="I67" i="1"/>
  <c r="J67" i="1"/>
  <c r="K67" i="1"/>
  <c r="L67" i="1"/>
  <c r="M67" i="1"/>
  <c r="N67" i="1"/>
  <c r="O67" i="1"/>
  <c r="P67" i="1"/>
  <c r="Q67" i="1"/>
  <c r="R67" i="1"/>
  <c r="S67" i="1"/>
  <c r="T67" i="1"/>
  <c r="U67" i="1"/>
  <c r="V67" i="1"/>
  <c r="W67" i="1"/>
  <c r="X67" i="1"/>
  <c r="Y67" i="1"/>
  <c r="Z67" i="1"/>
  <c r="AW67" i="1" s="1"/>
  <c r="AA67" i="1"/>
  <c r="AB67" i="1"/>
  <c r="AX67" i="1" s="1"/>
  <c r="AC67" i="1"/>
  <c r="AG367" i="1"/>
  <c r="AG67" i="1"/>
  <c r="AH367" i="1"/>
  <c r="AH67" i="1"/>
  <c r="AI367" i="1"/>
  <c r="AI67" i="1" s="1"/>
  <c r="AJ367" i="1"/>
  <c r="AJ67" i="1" s="1"/>
  <c r="AK367" i="1"/>
  <c r="AK67" i="1" s="1"/>
  <c r="AL367" i="1"/>
  <c r="AL67" i="1" s="1"/>
  <c r="AM367" i="1"/>
  <c r="AM67" i="1" s="1"/>
  <c r="AN367" i="1"/>
  <c r="AN67" i="1" s="1"/>
  <c r="AP67" i="1"/>
  <c r="AQ67" i="1"/>
  <c r="AR67" i="1"/>
  <c r="AS67" i="1"/>
  <c r="AT67" i="1"/>
  <c r="AU67" i="1"/>
  <c r="AV67" i="1"/>
  <c r="F411" i="1"/>
  <c r="F72" i="1" s="1"/>
  <c r="F76" i="1" s="1"/>
  <c r="F423" i="1"/>
  <c r="F412" i="1"/>
  <c r="G411" i="1"/>
  <c r="G423" i="1"/>
  <c r="G412" i="1"/>
  <c r="G72" i="1"/>
  <c r="H411" i="1"/>
  <c r="H72" i="1" s="1"/>
  <c r="H76" i="1" s="1"/>
  <c r="H423" i="1"/>
  <c r="H412" i="1"/>
  <c r="I411" i="1"/>
  <c r="I72" i="1" s="1"/>
  <c r="I76" i="1" s="1"/>
  <c r="I423" i="1"/>
  <c r="I412" i="1"/>
  <c r="J411" i="1"/>
  <c r="J72" i="1" s="1"/>
  <c r="J76" i="1" s="1"/>
  <c r="J423" i="1"/>
  <c r="J412" i="1"/>
  <c r="K411" i="1"/>
  <c r="K423" i="1"/>
  <c r="K412" i="1"/>
  <c r="K72" i="1"/>
  <c r="K76" i="1" s="1"/>
  <c r="L411" i="1"/>
  <c r="L72" i="1" s="1"/>
  <c r="L76" i="1" s="1"/>
  <c r="L423" i="1"/>
  <c r="L412" i="1"/>
  <c r="M411" i="1"/>
  <c r="M72" i="1" s="1"/>
  <c r="M76" i="1" s="1"/>
  <c r="M423" i="1"/>
  <c r="M412" i="1"/>
  <c r="N411" i="1"/>
  <c r="N72" i="1" s="1"/>
  <c r="N76" i="1" s="1"/>
  <c r="N423" i="1"/>
  <c r="N412" i="1"/>
  <c r="O411" i="1"/>
  <c r="O423" i="1"/>
  <c r="O412" i="1"/>
  <c r="O72" i="1"/>
  <c r="O76" i="1" s="1"/>
  <c r="P411" i="1"/>
  <c r="P72" i="1" s="1"/>
  <c r="P76" i="1" s="1"/>
  <c r="P423" i="1"/>
  <c r="P412" i="1"/>
  <c r="Q411" i="1"/>
  <c r="Q72" i="1" s="1"/>
  <c r="Q76" i="1" s="1"/>
  <c r="Q423" i="1"/>
  <c r="Q412" i="1"/>
  <c r="R411" i="1"/>
  <c r="R72" i="1" s="1"/>
  <c r="R76" i="1" s="1"/>
  <c r="R423" i="1"/>
  <c r="R412" i="1"/>
  <c r="S411" i="1"/>
  <c r="S423" i="1"/>
  <c r="S412" i="1"/>
  <c r="S72" i="1"/>
  <c r="S76" i="1" s="1"/>
  <c r="T411" i="1"/>
  <c r="T72" i="1" s="1"/>
  <c r="T423" i="1"/>
  <c r="T412" i="1"/>
  <c r="U411" i="1"/>
  <c r="U423" i="1"/>
  <c r="U72" i="1" s="1"/>
  <c r="U76" i="1" s="1"/>
  <c r="U412" i="1"/>
  <c r="V411" i="1"/>
  <c r="V72" i="1" s="1"/>
  <c r="V423" i="1"/>
  <c r="V412" i="1"/>
  <c r="W411" i="1"/>
  <c r="W423" i="1"/>
  <c r="W412" i="1"/>
  <c r="W72" i="1"/>
  <c r="W76" i="1" s="1"/>
  <c r="X411" i="1"/>
  <c r="X72" i="1" s="1"/>
  <c r="X423" i="1"/>
  <c r="X412" i="1"/>
  <c r="Y411" i="1"/>
  <c r="Y423" i="1"/>
  <c r="Y72" i="1" s="1"/>
  <c r="Y76" i="1" s="1"/>
  <c r="Y412" i="1"/>
  <c r="Z411" i="1"/>
  <c r="Z72" i="1" s="1"/>
  <c r="Z76" i="1" s="1"/>
  <c r="Z423" i="1"/>
  <c r="Z412" i="1"/>
  <c r="AA411" i="1"/>
  <c r="AA423" i="1"/>
  <c r="AA412" i="1"/>
  <c r="AA72" i="1"/>
  <c r="AA76" i="1" s="1"/>
  <c r="AB411" i="1"/>
  <c r="AB72" i="1" s="1"/>
  <c r="AB76" i="1" s="1"/>
  <c r="AB423" i="1"/>
  <c r="AB412" i="1"/>
  <c r="AC411" i="1"/>
  <c r="AC423" i="1"/>
  <c r="AC412" i="1"/>
  <c r="AC72" i="1" s="1"/>
  <c r="AC76" i="1" s="1"/>
  <c r="AG457" i="1"/>
  <c r="AG411" i="1" s="1"/>
  <c r="AG72" i="1" s="1"/>
  <c r="AG76" i="1" s="1"/>
  <c r="AG469" i="1"/>
  <c r="AG423" i="1"/>
  <c r="AG458" i="1"/>
  <c r="AG412" i="1"/>
  <c r="AH457" i="1"/>
  <c r="AH411" i="1" s="1"/>
  <c r="AH72" i="1" s="1"/>
  <c r="AH469" i="1"/>
  <c r="AH423" i="1"/>
  <c r="AH458" i="1"/>
  <c r="AH412" i="1"/>
  <c r="AI457" i="1"/>
  <c r="AI411" i="1"/>
  <c r="AI469" i="1"/>
  <c r="AI423" i="1" s="1"/>
  <c r="AI458" i="1"/>
  <c r="AI412" i="1"/>
  <c r="AJ457" i="1"/>
  <c r="AJ411" i="1" s="1"/>
  <c r="AJ469" i="1"/>
  <c r="AJ423" i="1" s="1"/>
  <c r="AJ458" i="1"/>
  <c r="AJ412" i="1"/>
  <c r="AK457" i="1"/>
  <c r="AK411" i="1" s="1"/>
  <c r="AK72" i="1" s="1"/>
  <c r="AK469" i="1"/>
  <c r="AK423" i="1"/>
  <c r="AK458" i="1"/>
  <c r="AK412" i="1" s="1"/>
  <c r="AL457" i="1"/>
  <c r="AL469" i="1"/>
  <c r="AL423" i="1" s="1"/>
  <c r="AL458" i="1"/>
  <c r="AL412" i="1" s="1"/>
  <c r="AM457" i="1"/>
  <c r="AM411" i="1"/>
  <c r="AM469" i="1"/>
  <c r="AM423" i="1" s="1"/>
  <c r="AM458" i="1"/>
  <c r="AM412" i="1"/>
  <c r="AN457" i="1"/>
  <c r="AN411" i="1" s="1"/>
  <c r="AN469" i="1"/>
  <c r="AN458" i="1"/>
  <c r="AN412" i="1" s="1"/>
  <c r="AP411" i="1"/>
  <c r="AP423" i="1"/>
  <c r="AP412" i="1"/>
  <c r="AP72" i="1"/>
  <c r="AQ411" i="1"/>
  <c r="AQ72" i="1" s="1"/>
  <c r="AQ76" i="1" s="1"/>
  <c r="AQ423" i="1"/>
  <c r="AQ412" i="1"/>
  <c r="AR411" i="1"/>
  <c r="AR72" i="1" s="1"/>
  <c r="AR76" i="1" s="1"/>
  <c r="AR423" i="1"/>
  <c r="AR412" i="1"/>
  <c r="AS411" i="1"/>
  <c r="AS423" i="1"/>
  <c r="AS412" i="1"/>
  <c r="AT457" i="1"/>
  <c r="AT411" i="1" s="1"/>
  <c r="AT72" i="1" s="1"/>
  <c r="AT469" i="1"/>
  <c r="AT423" i="1"/>
  <c r="AT458" i="1"/>
  <c r="AT412" i="1" s="1"/>
  <c r="AU457" i="1"/>
  <c r="AU411" i="1" s="1"/>
  <c r="AU469" i="1"/>
  <c r="AU423" i="1" s="1"/>
  <c r="AU458" i="1"/>
  <c r="AU412" i="1"/>
  <c r="AU72" i="1"/>
  <c r="AP76" i="1"/>
  <c r="F78" i="1"/>
  <c r="H78" i="1"/>
  <c r="I78" i="1"/>
  <c r="J78" i="1"/>
  <c r="K78" i="1"/>
  <c r="L78" i="1"/>
  <c r="M78" i="1"/>
  <c r="N78" i="1"/>
  <c r="O78" i="1"/>
  <c r="P78" i="1"/>
  <c r="Q78" i="1"/>
  <c r="R78" i="1"/>
  <c r="S78" i="1"/>
  <c r="T78" i="1"/>
  <c r="U78" i="1"/>
  <c r="AV78" i="1" s="1"/>
  <c r="V78" i="1"/>
  <c r="W78" i="1"/>
  <c r="X78" i="1"/>
  <c r="AW78" i="1" s="1"/>
  <c r="Y78" i="1"/>
  <c r="Z78" i="1"/>
  <c r="AA78" i="1"/>
  <c r="AB78" i="1"/>
  <c r="AX78" i="1" s="1"/>
  <c r="AC78" i="1"/>
  <c r="AD78" i="1"/>
  <c r="AE78" i="1"/>
  <c r="AG78" i="1"/>
  <c r="AH78" i="1"/>
  <c r="AI78" i="1"/>
  <c r="AJ78" i="1"/>
  <c r="AK78" i="1"/>
  <c r="AL78" i="1"/>
  <c r="AM78" i="1"/>
  <c r="AN78" i="1"/>
  <c r="AP78" i="1"/>
  <c r="AQ78" i="1"/>
  <c r="AR78" i="1"/>
  <c r="AS78" i="1"/>
  <c r="AT78" i="1"/>
  <c r="AU78" i="1"/>
  <c r="F82" i="1"/>
  <c r="H82" i="1"/>
  <c r="I82" i="1"/>
  <c r="J82" i="1"/>
  <c r="K82" i="1"/>
  <c r="L82" i="1"/>
  <c r="M82" i="1"/>
  <c r="N82" i="1"/>
  <c r="O82" i="1"/>
  <c r="P82" i="1"/>
  <c r="Q82" i="1"/>
  <c r="R82" i="1"/>
  <c r="S82" i="1"/>
  <c r="T82" i="1"/>
  <c r="U82" i="1"/>
  <c r="V82" i="1"/>
  <c r="W82" i="1"/>
  <c r="X82" i="1"/>
  <c r="AW82" i="1" s="1"/>
  <c r="Y82" i="1"/>
  <c r="Z82" i="1"/>
  <c r="AA82" i="1"/>
  <c r="AB82" i="1"/>
  <c r="AX82" i="1" s="1"/>
  <c r="AC82" i="1"/>
  <c r="AG82" i="1"/>
  <c r="AH82" i="1"/>
  <c r="AI82" i="1"/>
  <c r="AK82" i="1"/>
  <c r="AL82" i="1"/>
  <c r="AN82" i="1"/>
  <c r="AP82" i="1"/>
  <c r="AQ82" i="1"/>
  <c r="AR82" i="1"/>
  <c r="AS82" i="1"/>
  <c r="AT82" i="1"/>
  <c r="AU82" i="1"/>
  <c r="AV82" i="1"/>
  <c r="F455" i="1"/>
  <c r="E455" i="1"/>
  <c r="F409" i="1" s="1"/>
  <c r="F84" i="1" s="1"/>
  <c r="F431" i="1"/>
  <c r="G455" i="1"/>
  <c r="G409" i="1" s="1"/>
  <c r="G84" i="1" s="1"/>
  <c r="G431" i="1"/>
  <c r="H455" i="1"/>
  <c r="H409" i="1" s="1"/>
  <c r="H84" i="1" s="1"/>
  <c r="H431" i="1"/>
  <c r="I455" i="1"/>
  <c r="I431" i="1"/>
  <c r="J455" i="1"/>
  <c r="J409" i="1" s="1"/>
  <c r="J84" i="1" s="1"/>
  <c r="J431" i="1"/>
  <c r="K455" i="1"/>
  <c r="K409" i="1" s="1"/>
  <c r="K84" i="1" s="1"/>
  <c r="K431" i="1"/>
  <c r="L455" i="1"/>
  <c r="L409" i="1" s="1"/>
  <c r="L84" i="1" s="1"/>
  <c r="L431" i="1"/>
  <c r="M455" i="1"/>
  <c r="AK455" i="1" s="1"/>
  <c r="AK409" i="1" s="1"/>
  <c r="AK84" i="1" s="1"/>
  <c r="M409" i="1"/>
  <c r="M84" i="1" s="1"/>
  <c r="M431" i="1"/>
  <c r="N455" i="1"/>
  <c r="N409" i="1"/>
  <c r="N84" i="1" s="1"/>
  <c r="N431" i="1"/>
  <c r="O455" i="1"/>
  <c r="AL455" i="1" s="1"/>
  <c r="O431" i="1"/>
  <c r="P455" i="1"/>
  <c r="P431" i="1"/>
  <c r="Q455" i="1"/>
  <c r="AM455" i="1" s="1"/>
  <c r="Q431" i="1"/>
  <c r="R455" i="1"/>
  <c r="R409" i="1" s="1"/>
  <c r="R84" i="1" s="1"/>
  <c r="R431" i="1"/>
  <c r="S455" i="1"/>
  <c r="S409" i="1"/>
  <c r="S84" i="1" s="1"/>
  <c r="S431" i="1"/>
  <c r="T455" i="1"/>
  <c r="T409" i="1"/>
  <c r="T431" i="1"/>
  <c r="T84" i="1"/>
  <c r="U446" i="1"/>
  <c r="U455" i="1"/>
  <c r="U409" i="1" s="1"/>
  <c r="U84" i="1" s="1"/>
  <c r="U431" i="1"/>
  <c r="V446" i="1"/>
  <c r="V455" i="1"/>
  <c r="V431" i="1"/>
  <c r="W446" i="1"/>
  <c r="W455" i="1"/>
  <c r="W431" i="1"/>
  <c r="X455" i="1"/>
  <c r="X409" i="1" s="1"/>
  <c r="X84" i="1" s="1"/>
  <c r="X431" i="1"/>
  <c r="Y446" i="1"/>
  <c r="Y455" i="1" s="1"/>
  <c r="Y409" i="1" s="1"/>
  <c r="Y84" i="1" s="1"/>
  <c r="Y431" i="1"/>
  <c r="Z446" i="1"/>
  <c r="Z455" i="1"/>
  <c r="Z431" i="1"/>
  <c r="AA446" i="1"/>
  <c r="AA455" i="1" s="1"/>
  <c r="AA409" i="1" s="1"/>
  <c r="AA84" i="1" s="1"/>
  <c r="AA431" i="1"/>
  <c r="AB446" i="1"/>
  <c r="AB455" i="1" s="1"/>
  <c r="AB409" i="1" s="1"/>
  <c r="AB84" i="1" s="1"/>
  <c r="AB431" i="1"/>
  <c r="AC446" i="1"/>
  <c r="AC455" i="1" s="1"/>
  <c r="AC431" i="1"/>
  <c r="AG455" i="1"/>
  <c r="AG409" i="1"/>
  <c r="AG477" i="1"/>
  <c r="AH477" i="1"/>
  <c r="AI455" i="1"/>
  <c r="AI409" i="1" s="1"/>
  <c r="AI84" i="1" s="1"/>
  <c r="AI477" i="1"/>
  <c r="AI431" i="1" s="1"/>
  <c r="AP455" i="1"/>
  <c r="AP409" i="1"/>
  <c r="AP84" i="1" s="1"/>
  <c r="AP431" i="1"/>
  <c r="AQ455" i="1"/>
  <c r="AQ409" i="1" s="1"/>
  <c r="AQ84" i="1" s="1"/>
  <c r="AQ431" i="1"/>
  <c r="AR455" i="1"/>
  <c r="AR409" i="1"/>
  <c r="AR84" i="1" s="1"/>
  <c r="AR431" i="1"/>
  <c r="AS455" i="1"/>
  <c r="AS409" i="1"/>
  <c r="AS431" i="1"/>
  <c r="AT477" i="1"/>
  <c r="AT431" i="1" s="1"/>
  <c r="AU455" i="1"/>
  <c r="AU409" i="1"/>
  <c r="AU84" i="1" s="1"/>
  <c r="AU477" i="1"/>
  <c r="AU431" i="1"/>
  <c r="AJ455" i="1"/>
  <c r="AJ409" i="1" s="1"/>
  <c r="AJ477" i="1"/>
  <c r="AJ431" i="1" s="1"/>
  <c r="AK477" i="1"/>
  <c r="AK431" i="1"/>
  <c r="AL477" i="1"/>
  <c r="AL431" i="1"/>
  <c r="AM477" i="1"/>
  <c r="AM431" i="1" s="1"/>
  <c r="AN455" i="1"/>
  <c r="AN477" i="1"/>
  <c r="AN431" i="1" s="1"/>
  <c r="F413" i="1"/>
  <c r="F86" i="1"/>
  <c r="AH86" i="1" s="1"/>
  <c r="G413" i="1"/>
  <c r="G86" i="1" s="1"/>
  <c r="H413" i="1"/>
  <c r="H86" i="1" s="1"/>
  <c r="I413" i="1"/>
  <c r="I86" i="1" s="1"/>
  <c r="J413" i="1"/>
  <c r="J86" i="1"/>
  <c r="K413" i="1"/>
  <c r="K86" i="1" s="1"/>
  <c r="L413" i="1"/>
  <c r="L86" i="1" s="1"/>
  <c r="M413" i="1"/>
  <c r="M86" i="1"/>
  <c r="N413" i="1"/>
  <c r="N86" i="1"/>
  <c r="O413" i="1"/>
  <c r="O86" i="1" s="1"/>
  <c r="P413" i="1"/>
  <c r="P86" i="1" s="1"/>
  <c r="Q413" i="1"/>
  <c r="Q86" i="1" s="1"/>
  <c r="R413" i="1"/>
  <c r="R86" i="1"/>
  <c r="S413" i="1"/>
  <c r="S86" i="1" s="1"/>
  <c r="T413" i="1"/>
  <c r="T86" i="1" s="1"/>
  <c r="AV86" i="1" s="1"/>
  <c r="U413" i="1"/>
  <c r="U86" i="1"/>
  <c r="V413" i="1"/>
  <c r="V86" i="1"/>
  <c r="W413" i="1"/>
  <c r="W86" i="1" s="1"/>
  <c r="X413" i="1"/>
  <c r="X86" i="1" s="1"/>
  <c r="AW86" i="1" s="1"/>
  <c r="Y413" i="1"/>
  <c r="Y86" i="1" s="1"/>
  <c r="Z413" i="1"/>
  <c r="Z86" i="1"/>
  <c r="AA413" i="1"/>
  <c r="AA86" i="1" s="1"/>
  <c r="AB413" i="1"/>
  <c r="AB86" i="1" s="1"/>
  <c r="AX86" i="1" s="1"/>
  <c r="AC413" i="1"/>
  <c r="AC86" i="1"/>
  <c r="AI459" i="1"/>
  <c r="AI413" i="1" s="1"/>
  <c r="AI86" i="1" s="1"/>
  <c r="AJ459" i="1"/>
  <c r="AJ413" i="1" s="1"/>
  <c r="AJ86" i="1" s="1"/>
  <c r="AK459" i="1"/>
  <c r="AK413" i="1"/>
  <c r="AK86" i="1"/>
  <c r="AL459" i="1"/>
  <c r="AL413" i="1" s="1"/>
  <c r="AL86" i="1" s="1"/>
  <c r="AM459" i="1"/>
  <c r="AM413" i="1" s="1"/>
  <c r="AM86" i="1" s="1"/>
  <c r="AN459" i="1"/>
  <c r="AN413" i="1"/>
  <c r="AN86" i="1" s="1"/>
  <c r="AP413" i="1"/>
  <c r="AP86" i="1"/>
  <c r="AQ413" i="1"/>
  <c r="AQ86" i="1" s="1"/>
  <c r="AR413" i="1"/>
  <c r="AR86" i="1"/>
  <c r="AS413" i="1"/>
  <c r="AS86" i="1"/>
  <c r="AT459" i="1"/>
  <c r="AT413" i="1"/>
  <c r="AT86" i="1" s="1"/>
  <c r="AU459" i="1"/>
  <c r="AU413" i="1"/>
  <c r="AU86" i="1"/>
  <c r="F424" i="1"/>
  <c r="F87" i="1" s="1"/>
  <c r="F425" i="1"/>
  <c r="F426" i="1"/>
  <c r="G424" i="1"/>
  <c r="G425" i="1"/>
  <c r="G426" i="1"/>
  <c r="G87" i="1" s="1"/>
  <c r="H424" i="1"/>
  <c r="H87" i="1" s="1"/>
  <c r="H425" i="1"/>
  <c r="H426" i="1"/>
  <c r="H428" i="1"/>
  <c r="I424" i="1"/>
  <c r="I87" i="1" s="1"/>
  <c r="I425" i="1"/>
  <c r="I426" i="1"/>
  <c r="I428" i="1"/>
  <c r="J424" i="1"/>
  <c r="J425" i="1"/>
  <c r="J426" i="1"/>
  <c r="J428" i="1"/>
  <c r="J87" i="1"/>
  <c r="K424" i="1"/>
  <c r="K425" i="1"/>
  <c r="K87" i="1" s="1"/>
  <c r="K426" i="1"/>
  <c r="K428" i="1"/>
  <c r="L424" i="1"/>
  <c r="L425" i="1"/>
  <c r="L87" i="1" s="1"/>
  <c r="L426" i="1"/>
  <c r="L428" i="1"/>
  <c r="M424" i="1"/>
  <c r="M87" i="1" s="1"/>
  <c r="M425" i="1"/>
  <c r="M426" i="1"/>
  <c r="M428" i="1"/>
  <c r="N424" i="1"/>
  <c r="N87" i="1" s="1"/>
  <c r="N425" i="1"/>
  <c r="N426" i="1"/>
  <c r="N428" i="1"/>
  <c r="O470" i="1"/>
  <c r="O424" i="1" s="1"/>
  <c r="O87" i="1" s="1"/>
  <c r="O425" i="1"/>
  <c r="O426" i="1"/>
  <c r="O428" i="1"/>
  <c r="P424" i="1"/>
  <c r="P87" i="1" s="1"/>
  <c r="P425" i="1"/>
  <c r="P426" i="1"/>
  <c r="P428" i="1"/>
  <c r="Q424" i="1"/>
  <c r="Q87" i="1" s="1"/>
  <c r="Q425" i="1"/>
  <c r="Q426" i="1"/>
  <c r="Q428" i="1"/>
  <c r="R424" i="1"/>
  <c r="R87" i="1" s="1"/>
  <c r="R425" i="1"/>
  <c r="R426" i="1"/>
  <c r="R428" i="1"/>
  <c r="S424" i="1"/>
  <c r="S87" i="1" s="1"/>
  <c r="S425" i="1"/>
  <c r="S426" i="1"/>
  <c r="S428" i="1"/>
  <c r="T424" i="1"/>
  <c r="T425" i="1"/>
  <c r="T87" i="1" s="1"/>
  <c r="T426" i="1"/>
  <c r="T428" i="1"/>
  <c r="U424" i="1"/>
  <c r="U425" i="1"/>
  <c r="U87" i="1" s="1"/>
  <c r="AV87" i="1" s="1"/>
  <c r="U426" i="1"/>
  <c r="U428" i="1"/>
  <c r="V424" i="1"/>
  <c r="V87" i="1" s="1"/>
  <c r="V425" i="1"/>
  <c r="V426" i="1"/>
  <c r="V428" i="1"/>
  <c r="W424" i="1"/>
  <c r="W425" i="1"/>
  <c r="W426" i="1"/>
  <c r="W87" i="1" s="1"/>
  <c r="W428" i="1"/>
  <c r="X424" i="1"/>
  <c r="X425" i="1"/>
  <c r="X426" i="1"/>
  <c r="X428" i="1"/>
  <c r="X87" i="1"/>
  <c r="AW87" i="1" s="1"/>
  <c r="Y424" i="1"/>
  <c r="Y87" i="1" s="1"/>
  <c r="Y425" i="1"/>
  <c r="Y426" i="1"/>
  <c r="Y428" i="1"/>
  <c r="Z424" i="1"/>
  <c r="Z425" i="1"/>
  <c r="Z426" i="1"/>
  <c r="Z428" i="1"/>
  <c r="Z87" i="1" s="1"/>
  <c r="AA424" i="1"/>
  <c r="AA87" i="1" s="1"/>
  <c r="AA425" i="1"/>
  <c r="AA426" i="1"/>
  <c r="AA428" i="1"/>
  <c r="AB424" i="1"/>
  <c r="AB87" i="1" s="1"/>
  <c r="AB425" i="1"/>
  <c r="AB426" i="1"/>
  <c r="AB428" i="1"/>
  <c r="AC424" i="1"/>
  <c r="AC425" i="1"/>
  <c r="AC426" i="1"/>
  <c r="AC428" i="1"/>
  <c r="AC87" i="1"/>
  <c r="AG470" i="1"/>
  <c r="AG424" i="1"/>
  <c r="AG471" i="1"/>
  <c r="AG425" i="1" s="1"/>
  <c r="AG472" i="1"/>
  <c r="AG426" i="1" s="1"/>
  <c r="AG428" i="1"/>
  <c r="AH470" i="1"/>
  <c r="AH424" i="1"/>
  <c r="AH471" i="1"/>
  <c r="AH425" i="1" s="1"/>
  <c r="AH472" i="1"/>
  <c r="AH428" i="1"/>
  <c r="AI470" i="1"/>
  <c r="AI424" i="1"/>
  <c r="AI471" i="1"/>
  <c r="AI425" i="1" s="1"/>
  <c r="AI472" i="1"/>
  <c r="AI426" i="1" s="1"/>
  <c r="AI428" i="1"/>
  <c r="AJ470" i="1"/>
  <c r="AJ424" i="1"/>
  <c r="AJ471" i="1"/>
  <c r="AJ425" i="1" s="1"/>
  <c r="AJ472" i="1"/>
  <c r="AJ428" i="1"/>
  <c r="AK470" i="1"/>
  <c r="AK424" i="1"/>
  <c r="AK471" i="1"/>
  <c r="AK425" i="1" s="1"/>
  <c r="AK472" i="1"/>
  <c r="AK426" i="1" s="1"/>
  <c r="AK428" i="1"/>
  <c r="AL471" i="1"/>
  <c r="AL425" i="1" s="1"/>
  <c r="AL472" i="1"/>
  <c r="AL428" i="1"/>
  <c r="AM470" i="1"/>
  <c r="AM424" i="1"/>
  <c r="AM87" i="1" s="1"/>
  <c r="AM471" i="1"/>
  <c r="AM425" i="1" s="1"/>
  <c r="AM472" i="1"/>
  <c r="AM426" i="1" s="1"/>
  <c r="AM428" i="1"/>
  <c r="AN470" i="1"/>
  <c r="AN424" i="1"/>
  <c r="AN471" i="1"/>
  <c r="AN425" i="1" s="1"/>
  <c r="AN472" i="1"/>
  <c r="AN428" i="1"/>
  <c r="AP424" i="1"/>
  <c r="AP425" i="1"/>
  <c r="AP426" i="1"/>
  <c r="AP428" i="1"/>
  <c r="AP87" i="1"/>
  <c r="AQ424" i="1"/>
  <c r="AQ425" i="1"/>
  <c r="AQ87" i="1" s="1"/>
  <c r="AQ426" i="1"/>
  <c r="AQ428" i="1"/>
  <c r="AR424" i="1"/>
  <c r="AR87" i="1" s="1"/>
  <c r="AR425" i="1"/>
  <c r="AR426" i="1"/>
  <c r="AR428" i="1"/>
  <c r="AS424" i="1"/>
  <c r="AS87" i="1" s="1"/>
  <c r="AS425" i="1"/>
  <c r="AS426" i="1"/>
  <c r="AS428" i="1"/>
  <c r="AT470" i="1"/>
  <c r="AT424" i="1" s="1"/>
  <c r="AT471" i="1"/>
  <c r="AT425" i="1" s="1"/>
  <c r="AT472" i="1"/>
  <c r="AT426" i="1"/>
  <c r="AT474" i="1"/>
  <c r="AT428" i="1" s="1"/>
  <c r="AU470" i="1"/>
  <c r="AU424" i="1"/>
  <c r="AU471" i="1"/>
  <c r="AU425" i="1" s="1"/>
  <c r="AU87" i="1" s="1"/>
  <c r="AU472" i="1"/>
  <c r="AU426" i="1" s="1"/>
  <c r="AU474" i="1"/>
  <c r="AU428" i="1"/>
  <c r="I90" i="1"/>
  <c r="I92" i="1" s="1"/>
  <c r="J90" i="1"/>
  <c r="K90" i="1"/>
  <c r="L90" i="1"/>
  <c r="M90" i="1"/>
  <c r="N90" i="1"/>
  <c r="O90" i="1"/>
  <c r="P90" i="1"/>
  <c r="Q90" i="1"/>
  <c r="Q92" i="1" s="1"/>
  <c r="R90" i="1"/>
  <c r="S90" i="1"/>
  <c r="T90" i="1"/>
  <c r="T92" i="1" s="1"/>
  <c r="U90" i="1"/>
  <c r="U92" i="1" s="1"/>
  <c r="V90" i="1"/>
  <c r="V92" i="1" s="1"/>
  <c r="W90" i="1"/>
  <c r="X90" i="1"/>
  <c r="Y90" i="1"/>
  <c r="Y92" i="1" s="1"/>
  <c r="Z90" i="1"/>
  <c r="AA90" i="1"/>
  <c r="AB90" i="1"/>
  <c r="AC90" i="1"/>
  <c r="AD90" i="1" s="1"/>
  <c r="AE90" i="1" s="1"/>
  <c r="AH515" i="1"/>
  <c r="AH506" i="1"/>
  <c r="AH90" i="1" s="1"/>
  <c r="AI515" i="1"/>
  <c r="AI506" i="1"/>
  <c r="AI90" i="1"/>
  <c r="AJ515" i="1"/>
  <c r="AJ506" i="1"/>
  <c r="AK515" i="1"/>
  <c r="AK90" i="1" s="1"/>
  <c r="AK92" i="1" s="1"/>
  <c r="AK506" i="1"/>
  <c r="AL515" i="1"/>
  <c r="AL506" i="1"/>
  <c r="AL90" i="1"/>
  <c r="AM515" i="1"/>
  <c r="AM90" i="1" s="1"/>
  <c r="AM92" i="1" s="1"/>
  <c r="AM506" i="1"/>
  <c r="AN515" i="1"/>
  <c r="AN506" i="1"/>
  <c r="AN90" i="1"/>
  <c r="AQ90" i="1"/>
  <c r="AQ92" i="1" s="1"/>
  <c r="AR90" i="1"/>
  <c r="AS90" i="1"/>
  <c r="AS92" i="1" s="1"/>
  <c r="AT515" i="1"/>
  <c r="AT506" i="1"/>
  <c r="AT90" i="1"/>
  <c r="AT92" i="1" s="1"/>
  <c r="AU515" i="1"/>
  <c r="AU90" i="1" s="1"/>
  <c r="AU506" i="1"/>
  <c r="AW90" i="1"/>
  <c r="I91" i="1"/>
  <c r="J91" i="1"/>
  <c r="K91" i="1"/>
  <c r="L91" i="1"/>
  <c r="L92" i="1" s="1"/>
  <c r="M91" i="1"/>
  <c r="M92" i="1" s="1"/>
  <c r="N91" i="1"/>
  <c r="N92" i="1" s="1"/>
  <c r="O91" i="1"/>
  <c r="P91" i="1"/>
  <c r="Q91" i="1"/>
  <c r="R91" i="1"/>
  <c r="S91" i="1"/>
  <c r="T91" i="1"/>
  <c r="U91" i="1"/>
  <c r="V91" i="1"/>
  <c r="W91" i="1"/>
  <c r="AV91" i="1" s="1"/>
  <c r="X91" i="1"/>
  <c r="Y91" i="1"/>
  <c r="Z91" i="1"/>
  <c r="AA91" i="1"/>
  <c r="AB91" i="1"/>
  <c r="AB92" i="1" s="1"/>
  <c r="AC91" i="1"/>
  <c r="AC92" i="1" s="1"/>
  <c r="AH486" i="1"/>
  <c r="AH91" i="1"/>
  <c r="AI486" i="1"/>
  <c r="AI91" i="1" s="1"/>
  <c r="AJ486" i="1"/>
  <c r="AJ91" i="1"/>
  <c r="AK486" i="1"/>
  <c r="AK91" i="1"/>
  <c r="AL486" i="1"/>
  <c r="AL91" i="1"/>
  <c r="AL92" i="1" s="1"/>
  <c r="AM486" i="1"/>
  <c r="AM91" i="1" s="1"/>
  <c r="AN486" i="1"/>
  <c r="AN91" i="1" s="1"/>
  <c r="AQ91" i="1"/>
  <c r="AR91" i="1"/>
  <c r="AS91" i="1"/>
  <c r="AT486" i="1"/>
  <c r="AT91" i="1"/>
  <c r="AU486" i="1"/>
  <c r="AU91" i="1" s="1"/>
  <c r="AW91" i="1"/>
  <c r="J92" i="1"/>
  <c r="K92" i="1"/>
  <c r="O92" i="1"/>
  <c r="P92" i="1"/>
  <c r="R92" i="1"/>
  <c r="S92" i="1"/>
  <c r="X92" i="1"/>
  <c r="Z92" i="1"/>
  <c r="AA92" i="1"/>
  <c r="AH92" i="1"/>
  <c r="AR92" i="1"/>
  <c r="AW92" i="1"/>
  <c r="D97" i="1"/>
  <c r="H98" i="1" s="1"/>
  <c r="E177" i="1"/>
  <c r="AG177" i="1" s="1"/>
  <c r="F177" i="1"/>
  <c r="F97" i="1"/>
  <c r="G99" i="1" s="1"/>
  <c r="G177" i="1"/>
  <c r="G97" i="1" s="1"/>
  <c r="G112" i="1" s="1"/>
  <c r="H97" i="1"/>
  <c r="I97" i="1"/>
  <c r="J97" i="1"/>
  <c r="K97" i="1"/>
  <c r="L97" i="1"/>
  <c r="M99" i="1" s="1"/>
  <c r="M100" i="1" s="1"/>
  <c r="M97" i="1"/>
  <c r="M98" i="1" s="1"/>
  <c r="N97" i="1"/>
  <c r="O97" i="1"/>
  <c r="P97" i="1"/>
  <c r="Q97" i="1"/>
  <c r="R97" i="1"/>
  <c r="S99" i="1" s="1"/>
  <c r="S97" i="1"/>
  <c r="AN97" i="1" s="1"/>
  <c r="AN98" i="1" s="1"/>
  <c r="T97" i="1"/>
  <c r="X98" i="1" s="1"/>
  <c r="X110" i="1" s="1"/>
  <c r="U97" i="1"/>
  <c r="U98" i="1" s="1"/>
  <c r="U110" i="1" s="1"/>
  <c r="V97" i="1"/>
  <c r="V99" i="1" s="1"/>
  <c r="W97" i="1"/>
  <c r="X97" i="1"/>
  <c r="Y97" i="1"/>
  <c r="Z97" i="1"/>
  <c r="AA97" i="1"/>
  <c r="AA98" i="1" s="1"/>
  <c r="AA110" i="1" s="1"/>
  <c r="AB97" i="1"/>
  <c r="AB98" i="1" s="1"/>
  <c r="AC97" i="1"/>
  <c r="AC98" i="1" s="1"/>
  <c r="Z179" i="1"/>
  <c r="Z108" i="1"/>
  <c r="Z109" i="1" s="1"/>
  <c r="AA179" i="1"/>
  <c r="AA108" i="1" s="1"/>
  <c r="AH177" i="1"/>
  <c r="AI177" i="1"/>
  <c r="AI97" i="1"/>
  <c r="AJ177" i="1"/>
  <c r="AS177" i="1" s="1"/>
  <c r="AS97" i="1" s="1"/>
  <c r="AJ97" i="1"/>
  <c r="AK99" i="1" s="1"/>
  <c r="AK177" i="1"/>
  <c r="AK97" i="1" s="1"/>
  <c r="AL97" i="1"/>
  <c r="AM97" i="1"/>
  <c r="AR176" i="1"/>
  <c r="AT97" i="1"/>
  <c r="AU97" i="1"/>
  <c r="AU98" i="1" s="1"/>
  <c r="AV97" i="1"/>
  <c r="AW98" i="1" s="1"/>
  <c r="AW97" i="1"/>
  <c r="L98" i="1"/>
  <c r="Q98" i="1"/>
  <c r="S98" i="1"/>
  <c r="W98" i="1"/>
  <c r="AK98" i="1"/>
  <c r="AL98" i="1"/>
  <c r="AM98" i="1"/>
  <c r="H99" i="1"/>
  <c r="I99" i="1"/>
  <c r="L99" i="1"/>
  <c r="L100" i="1" s="1"/>
  <c r="T99" i="1"/>
  <c r="U99" i="1"/>
  <c r="Y100" i="1" s="1"/>
  <c r="W99" i="1"/>
  <c r="W100" i="1" s="1"/>
  <c r="X99" i="1"/>
  <c r="Y99" i="1"/>
  <c r="AB99" i="1"/>
  <c r="AB100" i="1" s="1"/>
  <c r="AL99" i="1"/>
  <c r="BA103" i="1"/>
  <c r="BA104" i="1"/>
  <c r="AQ106" i="1"/>
  <c r="AR106" i="1"/>
  <c r="AS106" i="1"/>
  <c r="AT106" i="1"/>
  <c r="AU106" i="1"/>
  <c r="AV106" i="1"/>
  <c r="AW106" i="1"/>
  <c r="BH107" i="1"/>
  <c r="D179" i="1"/>
  <c r="D108" i="1"/>
  <c r="D113" i="1" s="1"/>
  <c r="F179" i="1"/>
  <c r="F108" i="1" s="1"/>
  <c r="F113" i="1" s="1"/>
  <c r="G179" i="1"/>
  <c r="G108" i="1" s="1"/>
  <c r="H179" i="1"/>
  <c r="H108" i="1" s="1"/>
  <c r="I179" i="1"/>
  <c r="I108" i="1"/>
  <c r="J179" i="1"/>
  <c r="J108" i="1" s="1"/>
  <c r="J109" i="1" s="1"/>
  <c r="K179" i="1"/>
  <c r="K108" i="1"/>
  <c r="L179" i="1"/>
  <c r="L108" i="1"/>
  <c r="M179" i="1"/>
  <c r="M108" i="1"/>
  <c r="M109" i="1" s="1"/>
  <c r="N179" i="1"/>
  <c r="N108" i="1" s="1"/>
  <c r="N109" i="1" s="1"/>
  <c r="O179" i="1"/>
  <c r="O108" i="1"/>
  <c r="AL108" i="1" s="1"/>
  <c r="AT108" i="1" s="1"/>
  <c r="P179" i="1"/>
  <c r="P108" i="1" s="1"/>
  <c r="Q179" i="1"/>
  <c r="Q108" i="1"/>
  <c r="AM108" i="1" s="1"/>
  <c r="R179" i="1"/>
  <c r="R108" i="1" s="1"/>
  <c r="R109" i="1" s="1"/>
  <c r="S179" i="1"/>
  <c r="S108" i="1"/>
  <c r="T179" i="1"/>
  <c r="T108" i="1"/>
  <c r="T113" i="1" s="1"/>
  <c r="U179" i="1"/>
  <c r="U108" i="1"/>
  <c r="V179" i="1"/>
  <c r="V108" i="1" s="1"/>
  <c r="W179" i="1"/>
  <c r="W108" i="1" s="1"/>
  <c r="X179" i="1"/>
  <c r="X108" i="1"/>
  <c r="Y179" i="1"/>
  <c r="Y108" i="1"/>
  <c r="AB179" i="1"/>
  <c r="AB108" i="1" s="1"/>
  <c r="AC179" i="1"/>
  <c r="AC108" i="1"/>
  <c r="AC109" i="1" s="1"/>
  <c r="AG175" i="1"/>
  <c r="AH175" i="1"/>
  <c r="AH179" i="1"/>
  <c r="AH108" i="1" s="1"/>
  <c r="AH113" i="1" s="1"/>
  <c r="AI175" i="1"/>
  <c r="AI179" i="1"/>
  <c r="AI108" i="1" s="1"/>
  <c r="AJ175" i="1"/>
  <c r="AJ179" i="1" s="1"/>
  <c r="AJ108" i="1" s="1"/>
  <c r="AK175" i="1"/>
  <c r="AK179" i="1" s="1"/>
  <c r="AK108" i="1" s="1"/>
  <c r="AN108" i="1"/>
  <c r="AN113" i="1" s="1"/>
  <c r="AS179" i="1"/>
  <c r="AS108" i="1" s="1"/>
  <c r="AU108" i="1"/>
  <c r="O109" i="1"/>
  <c r="S109" i="1"/>
  <c r="AB109" i="1"/>
  <c r="AN109" i="1"/>
  <c r="H115" i="1"/>
  <c r="H290" i="1"/>
  <c r="H305" i="1" s="1"/>
  <c r="I115" i="1"/>
  <c r="J115" i="1"/>
  <c r="K115" i="1"/>
  <c r="L115" i="1"/>
  <c r="L290" i="1"/>
  <c r="L305" i="1" s="1"/>
  <c r="M115" i="1"/>
  <c r="M290" i="1"/>
  <c r="M305" i="1" s="1"/>
  <c r="N115" i="1"/>
  <c r="N290" i="1"/>
  <c r="N305" i="1" s="1"/>
  <c r="O115" i="1"/>
  <c r="O290" i="1"/>
  <c r="O305" i="1" s="1"/>
  <c r="P115" i="1"/>
  <c r="P290" i="1"/>
  <c r="P305" i="1" s="1"/>
  <c r="Q115" i="1"/>
  <c r="Q290" i="1"/>
  <c r="Q305" i="1" s="1"/>
  <c r="R115" i="1"/>
  <c r="R290" i="1"/>
  <c r="R305" i="1" s="1"/>
  <c r="S115" i="1"/>
  <c r="S290" i="1"/>
  <c r="S305" i="1" s="1"/>
  <c r="T115" i="1"/>
  <c r="T290" i="1"/>
  <c r="T305" i="1" s="1"/>
  <c r="W110" i="1"/>
  <c r="Y115" i="1"/>
  <c r="Y290" i="1"/>
  <c r="Y305" i="1" s="1"/>
  <c r="Z115" i="1"/>
  <c r="Z290" i="1"/>
  <c r="Z305" i="1" s="1"/>
  <c r="AB115" i="1"/>
  <c r="AB290" i="1"/>
  <c r="AB305" i="1" s="1"/>
  <c r="AC115" i="1"/>
  <c r="AC290" i="1"/>
  <c r="AC305" i="1" s="1"/>
  <c r="AD115" i="1"/>
  <c r="AD290" i="1"/>
  <c r="AD305" i="1" s="1"/>
  <c r="AE115" i="1"/>
  <c r="AE290" i="1"/>
  <c r="AE305" i="1" s="1"/>
  <c r="AQ115" i="1"/>
  <c r="AQ290" i="1"/>
  <c r="AQ305" i="1" s="1"/>
  <c r="AR115" i="1"/>
  <c r="AR290" i="1"/>
  <c r="AR305" i="1" s="1"/>
  <c r="AS115" i="1"/>
  <c r="AS290" i="1"/>
  <c r="AR300" i="1"/>
  <c r="AS305" i="1" s="1"/>
  <c r="AT115" i="1"/>
  <c r="AT290" i="1"/>
  <c r="AT305" i="1" s="1"/>
  <c r="AS300" i="1"/>
  <c r="AU115" i="1"/>
  <c r="AU290" i="1"/>
  <c r="AT300" i="1"/>
  <c r="AV115" i="1"/>
  <c r="AV290" i="1"/>
  <c r="AU300" i="1"/>
  <c r="AW115" i="1"/>
  <c r="AW285" i="1"/>
  <c r="AW290" i="1" s="1"/>
  <c r="AW305" i="1" s="1"/>
  <c r="AV300" i="1"/>
  <c r="AX115" i="1"/>
  <c r="AX285" i="1"/>
  <c r="AW300" i="1"/>
  <c r="D112" i="1"/>
  <c r="H112" i="1"/>
  <c r="I112" i="1"/>
  <c r="J112" i="1"/>
  <c r="K112" i="1"/>
  <c r="L112" i="1"/>
  <c r="M112" i="1"/>
  <c r="N112" i="1"/>
  <c r="R112" i="1"/>
  <c r="S112" i="1"/>
  <c r="T112" i="1"/>
  <c r="U112" i="1"/>
  <c r="V112" i="1"/>
  <c r="W112" i="1"/>
  <c r="X112" i="1"/>
  <c r="Y112" i="1"/>
  <c r="AA112" i="1"/>
  <c r="AB112" i="1"/>
  <c r="AC112" i="1"/>
  <c r="AK112" i="1"/>
  <c r="AL112" i="1"/>
  <c r="AM112" i="1"/>
  <c r="AN112" i="1"/>
  <c r="AT112" i="1"/>
  <c r="AV112" i="1"/>
  <c r="AW112" i="1"/>
  <c r="I113" i="1"/>
  <c r="J113" i="1"/>
  <c r="K113" i="1"/>
  <c r="L113" i="1"/>
  <c r="N113" i="1"/>
  <c r="R113" i="1"/>
  <c r="S113" i="1"/>
  <c r="X113" i="1"/>
  <c r="Y113" i="1"/>
  <c r="AB113" i="1"/>
  <c r="AC113" i="1"/>
  <c r="AK113" i="1"/>
  <c r="AT113" i="1"/>
  <c r="AG114" i="1"/>
  <c r="AH114" i="1"/>
  <c r="AH117" i="1" s="1"/>
  <c r="AI114" i="1"/>
  <c r="AJ122" i="1" s="1"/>
  <c r="AJ114" i="1"/>
  <c r="AK122" i="1" s="1"/>
  <c r="AK114" i="1"/>
  <c r="AM114" i="1"/>
  <c r="G115" i="1"/>
  <c r="U115" i="1"/>
  <c r="V115" i="1"/>
  <c r="W115" i="1"/>
  <c r="X115" i="1"/>
  <c r="AA115" i="1"/>
  <c r="AN115" i="1"/>
  <c r="D117" i="1"/>
  <c r="H118" i="1" s="1"/>
  <c r="AG117" i="1"/>
  <c r="AL117" i="1"/>
  <c r="AM117" i="1"/>
  <c r="AN117" i="1"/>
  <c r="I118" i="1"/>
  <c r="J118" i="1"/>
  <c r="K118" i="1"/>
  <c r="L118" i="1"/>
  <c r="M118" i="1"/>
  <c r="N118" i="1"/>
  <c r="O118" i="1"/>
  <c r="P118" i="1"/>
  <c r="Q118" i="1"/>
  <c r="R118" i="1"/>
  <c r="S118" i="1"/>
  <c r="T118" i="1"/>
  <c r="U118" i="1"/>
  <c r="AW118" i="1"/>
  <c r="AX118" i="1"/>
  <c r="I295" i="1"/>
  <c r="I311" i="1" s="1"/>
  <c r="J295" i="1"/>
  <c r="J311" i="1" s="1"/>
  <c r="K295" i="1"/>
  <c r="K311" i="1" s="1"/>
  <c r="L295" i="1"/>
  <c r="L311" i="1" s="1"/>
  <c r="M295" i="1"/>
  <c r="M311" i="1" s="1"/>
  <c r="O295" i="1"/>
  <c r="O311" i="1"/>
  <c r="P295" i="1"/>
  <c r="P311" i="1"/>
  <c r="Q295" i="1"/>
  <c r="Q311" i="1" s="1"/>
  <c r="R295" i="1"/>
  <c r="R311" i="1" s="1"/>
  <c r="S295" i="1"/>
  <c r="S311" i="1" s="1"/>
  <c r="T295" i="1"/>
  <c r="T311" i="1" s="1"/>
  <c r="U295" i="1"/>
  <c r="U311" i="1" s="1"/>
  <c r="AA295" i="1"/>
  <c r="AA311" i="1" s="1"/>
  <c r="AD295" i="1"/>
  <c r="AD311" i="1" s="1"/>
  <c r="AB300" i="1"/>
  <c r="AC300" i="1" s="1"/>
  <c r="AD300" i="1" s="1"/>
  <c r="AE300" i="1" s="1"/>
  <c r="AX300" i="1" s="1"/>
  <c r="AE295" i="1"/>
  <c r="AE311" i="1" s="1"/>
  <c r="AQ295" i="1"/>
  <c r="AQ311" i="1" s="1"/>
  <c r="AR295" i="1"/>
  <c r="AR311" i="1" s="1"/>
  <c r="AS295" i="1"/>
  <c r="AS311" i="1" s="1"/>
  <c r="AT295" i="1"/>
  <c r="AT311" i="1" s="1"/>
  <c r="AU295" i="1"/>
  <c r="AV295" i="1"/>
  <c r="AV311" i="1" s="1"/>
  <c r="Z120" i="1"/>
  <c r="AB120" i="1"/>
  <c r="AC120" i="1"/>
  <c r="AI120" i="1"/>
  <c r="AJ120" i="1"/>
  <c r="AK120" i="1"/>
  <c r="AL120" i="1"/>
  <c r="AM120" i="1"/>
  <c r="AN120" i="1"/>
  <c r="BA121" i="1"/>
  <c r="BB121" i="1"/>
  <c r="F122" i="1"/>
  <c r="G122" i="1"/>
  <c r="H122" i="1"/>
  <c r="I122" i="1"/>
  <c r="J122" i="1"/>
  <c r="K122" i="1"/>
  <c r="L122" i="1"/>
  <c r="L124" i="1" s="1"/>
  <c r="M122" i="1"/>
  <c r="N122" i="1"/>
  <c r="N124" i="1" s="1"/>
  <c r="O122" i="1"/>
  <c r="P122" i="1"/>
  <c r="Q122" i="1"/>
  <c r="Q124" i="1" s="1"/>
  <c r="R122" i="1"/>
  <c r="R124" i="1" s="1"/>
  <c r="S122" i="1"/>
  <c r="T122" i="1"/>
  <c r="U122" i="1"/>
  <c r="V122" i="1"/>
  <c r="W122" i="1"/>
  <c r="X122" i="1"/>
  <c r="Y122" i="1"/>
  <c r="Y124" i="1" s="1"/>
  <c r="Z122" i="1"/>
  <c r="AA122" i="1"/>
  <c r="AB122" i="1"/>
  <c r="AB124" i="1" s="1"/>
  <c r="AC122" i="1"/>
  <c r="AC124" i="1" s="1"/>
  <c r="AG122" i="1"/>
  <c r="AG124" i="1" s="1"/>
  <c r="N123" i="1"/>
  <c r="O123" i="1"/>
  <c r="O124" i="1" s="1"/>
  <c r="O127" i="1" s="1"/>
  <c r="O128" i="1" s="1"/>
  <c r="P123" i="1"/>
  <c r="AM123" i="1" s="1"/>
  <c r="P124" i="1"/>
  <c r="Q123" i="1"/>
  <c r="R123" i="1"/>
  <c r="AN123" i="1" s="1"/>
  <c r="S123" i="1"/>
  <c r="S124" i="1" s="1"/>
  <c r="AQ122" i="1"/>
  <c r="AQ124" i="1" s="1"/>
  <c r="AQ127" i="1" s="1"/>
  <c r="F123" i="1"/>
  <c r="F124" i="1" s="1"/>
  <c r="G123" i="1"/>
  <c r="G124" i="1"/>
  <c r="G127" i="1" s="1"/>
  <c r="AR123" i="1"/>
  <c r="H123" i="1"/>
  <c r="H124" i="1" s="1"/>
  <c r="I123" i="1"/>
  <c r="I124" i="1"/>
  <c r="J123" i="1"/>
  <c r="J124" i="1"/>
  <c r="K123" i="1"/>
  <c r="K124" i="1"/>
  <c r="K127" i="1" s="1"/>
  <c r="K128" i="1" s="1"/>
  <c r="AS123" i="1"/>
  <c r="L123" i="1"/>
  <c r="M123" i="1"/>
  <c r="M124" i="1"/>
  <c r="AT123" i="1"/>
  <c r="AU123" i="1"/>
  <c r="T123" i="1"/>
  <c r="T124" i="1"/>
  <c r="AV124" i="1" s="1"/>
  <c r="U123" i="1"/>
  <c r="U124" i="1"/>
  <c r="V123" i="1"/>
  <c r="V124" i="1" s="1"/>
  <c r="W123" i="1"/>
  <c r="W124" i="1"/>
  <c r="AV123" i="1"/>
  <c r="X123" i="1"/>
  <c r="Y123" i="1"/>
  <c r="Z123" i="1"/>
  <c r="Z124" i="1" s="1"/>
  <c r="AA123" i="1"/>
  <c r="AA124" i="1" s="1"/>
  <c r="AA127" i="1" s="1"/>
  <c r="AW123" i="1"/>
  <c r="AB123" i="1"/>
  <c r="AC123" i="1"/>
  <c r="AX123" i="1"/>
  <c r="D123" i="1"/>
  <c r="D124" i="1" s="1"/>
  <c r="D127" i="1" s="1"/>
  <c r="E123" i="1"/>
  <c r="E124" i="1" s="1"/>
  <c r="E127" i="1" s="1"/>
  <c r="AJ123" i="1"/>
  <c r="AK123" i="1"/>
  <c r="AP123" i="1"/>
  <c r="AQ123" i="1"/>
  <c r="AP124" i="1"/>
  <c r="K125" i="1"/>
  <c r="J127" i="1"/>
  <c r="P127" i="1"/>
  <c r="T127" i="1"/>
  <c r="U127" i="1"/>
  <c r="V127" i="1"/>
  <c r="V128" i="1" s="1"/>
  <c r="AP127" i="1"/>
  <c r="D150" i="1"/>
  <c r="D129" i="1" s="1"/>
  <c r="E129" i="1"/>
  <c r="F129" i="1"/>
  <c r="AH150" i="1"/>
  <c r="AH129" i="1" s="1"/>
  <c r="H129" i="1"/>
  <c r="I129" i="1"/>
  <c r="I134" i="1" s="1"/>
  <c r="I135" i="1" s="1"/>
  <c r="J129" i="1"/>
  <c r="J128" i="1" s="1"/>
  <c r="K129" i="1"/>
  <c r="K134" i="1" s="1"/>
  <c r="L129" i="1"/>
  <c r="M129" i="1"/>
  <c r="P128" i="1"/>
  <c r="T129" i="1"/>
  <c r="AV129" i="1" s="1"/>
  <c r="AV134" i="1" s="1"/>
  <c r="AV135" i="1" s="1"/>
  <c r="AV136" i="1" s="1"/>
  <c r="U129" i="1"/>
  <c r="U128" i="1" s="1"/>
  <c r="V129" i="1"/>
  <c r="W129" i="1"/>
  <c r="X129" i="1"/>
  <c r="Y129" i="1"/>
  <c r="Y134" i="1" s="1"/>
  <c r="Y135" i="1" s="1"/>
  <c r="Y136" i="1" s="1"/>
  <c r="Z129" i="1"/>
  <c r="Z130" i="1" s="1"/>
  <c r="Z131" i="1" s="1"/>
  <c r="Z132" i="1" s="1"/>
  <c r="AA129" i="1"/>
  <c r="AA134" i="1" s="1"/>
  <c r="AA135" i="1" s="1"/>
  <c r="AA136" i="1" s="1"/>
  <c r="AB129" i="1"/>
  <c r="AC129" i="1"/>
  <c r="AG129" i="1"/>
  <c r="AI129" i="1"/>
  <c r="AJ150" i="1"/>
  <c r="AJ129" i="1" s="1"/>
  <c r="AK150" i="1"/>
  <c r="AK129" i="1"/>
  <c r="AT129" i="1" s="1"/>
  <c r="AP129" i="1"/>
  <c r="AP128" i="1" s="1"/>
  <c r="AQ129" i="1"/>
  <c r="AQ130" i="1" s="1"/>
  <c r="AR129" i="1"/>
  <c r="AU129" i="1"/>
  <c r="AU130" i="1" s="1"/>
  <c r="AU142" i="1" s="1"/>
  <c r="L130" i="1"/>
  <c r="L131" i="1" s="1"/>
  <c r="L132" i="1" s="1"/>
  <c r="M130" i="1"/>
  <c r="O130" i="1"/>
  <c r="O142" i="1" s="1"/>
  <c r="O131" i="1" s="1"/>
  <c r="O132" i="1" s="1"/>
  <c r="P130" i="1"/>
  <c r="P142" i="1" s="1"/>
  <c r="P131" i="1" s="1"/>
  <c r="P132" i="1" s="1"/>
  <c r="R130" i="1"/>
  <c r="S130" i="1"/>
  <c r="S142" i="1" s="1"/>
  <c r="U130" i="1"/>
  <c r="V130" i="1"/>
  <c r="W130" i="1"/>
  <c r="AA130" i="1"/>
  <c r="AB130" i="1"/>
  <c r="AB131" i="1" s="1"/>
  <c r="AB132" i="1" s="1"/>
  <c r="AC130" i="1"/>
  <c r="AL130" i="1"/>
  <c r="AN130" i="1"/>
  <c r="AN142" i="1" s="1"/>
  <c r="M131" i="1"/>
  <c r="M132" i="1" s="1"/>
  <c r="O141" i="1"/>
  <c r="P141" i="1"/>
  <c r="AM141" i="1" s="1"/>
  <c r="AU141" i="1" s="1"/>
  <c r="Q141" i="1"/>
  <c r="R141" i="1"/>
  <c r="AN141" i="1" s="1"/>
  <c r="R142" i="1"/>
  <c r="R131" i="1" s="1"/>
  <c r="R132" i="1" s="1"/>
  <c r="S141" i="1"/>
  <c r="S131" i="1"/>
  <c r="S132" i="1" s="1"/>
  <c r="U131" i="1"/>
  <c r="V131" i="1"/>
  <c r="W131" i="1"/>
  <c r="AA131" i="1"/>
  <c r="AA132" i="1" s="1"/>
  <c r="AC131" i="1"/>
  <c r="AC132" i="1" s="1"/>
  <c r="AL141" i="1"/>
  <c r="AT141" i="1" s="1"/>
  <c r="AN131" i="1"/>
  <c r="AQ131" i="1"/>
  <c r="AQ132" i="1" s="1"/>
  <c r="V132" i="1"/>
  <c r="W132" i="1"/>
  <c r="J134" i="1"/>
  <c r="M134" i="1"/>
  <c r="M135" i="1" s="1"/>
  <c r="N134" i="1"/>
  <c r="N135" i="1" s="1"/>
  <c r="N136" i="1" s="1"/>
  <c r="O134" i="1"/>
  <c r="O135" i="1" s="1"/>
  <c r="O136" i="1" s="1"/>
  <c r="P134" i="1"/>
  <c r="Q134" i="1"/>
  <c r="Q135" i="1" s="1"/>
  <c r="Q136" i="1" s="1"/>
  <c r="R134" i="1"/>
  <c r="S134" i="1"/>
  <c r="S135" i="1" s="1"/>
  <c r="S136" i="1" s="1"/>
  <c r="U134" i="1"/>
  <c r="U135" i="1" s="1"/>
  <c r="U136" i="1" s="1"/>
  <c r="W134" i="1"/>
  <c r="Z134" i="1"/>
  <c r="AC134" i="1"/>
  <c r="AC135" i="1" s="1"/>
  <c r="AR134" i="1"/>
  <c r="AR135" i="1" s="1"/>
  <c r="AR136" i="1" s="1"/>
  <c r="J135" i="1"/>
  <c r="J136" i="1" s="1"/>
  <c r="K135" i="1"/>
  <c r="K136" i="1" s="1"/>
  <c r="P135" i="1"/>
  <c r="P136" i="1" s="1"/>
  <c r="R135" i="1"/>
  <c r="R136" i="1" s="1"/>
  <c r="W135" i="1"/>
  <c r="W136" i="1" s="1"/>
  <c r="Z135" i="1"/>
  <c r="Z136" i="1" s="1"/>
  <c r="I136" i="1"/>
  <c r="M136" i="1"/>
  <c r="AC136" i="1"/>
  <c r="D151" i="1"/>
  <c r="D145" i="1"/>
  <c r="E151" i="1"/>
  <c r="E145" i="1" s="1"/>
  <c r="F151" i="1"/>
  <c r="F145" i="1"/>
  <c r="H151" i="1"/>
  <c r="I151" i="1"/>
  <c r="I145" i="1" s="1"/>
  <c r="I146" i="1" s="1"/>
  <c r="I147" i="1" s="1"/>
  <c r="J151" i="1"/>
  <c r="J145" i="1" s="1"/>
  <c r="J146" i="1" s="1"/>
  <c r="J147" i="1" s="1"/>
  <c r="K151" i="1"/>
  <c r="O165" i="1" s="1"/>
  <c r="L151" i="1"/>
  <c r="P165" i="1" s="1"/>
  <c r="L145" i="1"/>
  <c r="M151" i="1"/>
  <c r="M145" i="1" s="1"/>
  <c r="M146" i="1" s="1"/>
  <c r="M147" i="1" s="1"/>
  <c r="T151" i="1"/>
  <c r="T145" i="1"/>
  <c r="T146" i="1" s="1"/>
  <c r="T147" i="1" s="1"/>
  <c r="U151" i="1"/>
  <c r="U145" i="1" s="1"/>
  <c r="U146" i="1" s="1"/>
  <c r="U147" i="1" s="1"/>
  <c r="V151" i="1"/>
  <c r="V145" i="1" s="1"/>
  <c r="V146" i="1" s="1"/>
  <c r="V147" i="1" s="1"/>
  <c r="W151" i="1"/>
  <c r="W145" i="1" s="1"/>
  <c r="W146" i="1" s="1"/>
  <c r="W147" i="1" s="1"/>
  <c r="X151" i="1"/>
  <c r="Y151" i="1"/>
  <c r="AC165" i="1" s="1"/>
  <c r="Y145" i="1"/>
  <c r="Y146" i="1" s="1"/>
  <c r="AB151" i="1"/>
  <c r="AB145" i="1"/>
  <c r="AC151" i="1"/>
  <c r="AC145" i="1" s="1"/>
  <c r="AG151" i="1"/>
  <c r="AG145" i="1" s="1"/>
  <c r="AI151" i="1"/>
  <c r="AJ151" i="1"/>
  <c r="AJ145" i="1" s="1"/>
  <c r="AK151" i="1"/>
  <c r="AP151" i="1"/>
  <c r="AP145" i="1"/>
  <c r="AQ151" i="1"/>
  <c r="AQ145" i="1" s="1"/>
  <c r="AR151" i="1"/>
  <c r="AR145" i="1"/>
  <c r="AS150" i="1"/>
  <c r="AS151" i="1"/>
  <c r="AS165" i="1" s="1"/>
  <c r="AS145" i="1"/>
  <c r="AS146" i="1" s="1"/>
  <c r="AS147" i="1" s="1"/>
  <c r="AU145" i="1"/>
  <c r="P146" i="1"/>
  <c r="Q146" i="1"/>
  <c r="S146" i="1"/>
  <c r="S147" i="1" s="1"/>
  <c r="AA146" i="1"/>
  <c r="AA147" i="1" s="1"/>
  <c r="AC146" i="1"/>
  <c r="P147" i="1"/>
  <c r="Q147" i="1"/>
  <c r="Y147" i="1"/>
  <c r="AC147" i="1"/>
  <c r="AE147" i="1"/>
  <c r="AT150" i="1"/>
  <c r="AU150" i="1"/>
  <c r="AV164" i="1" s="1"/>
  <c r="AV150" i="1"/>
  <c r="AW150" i="1"/>
  <c r="AU151" i="1"/>
  <c r="AV151" i="1"/>
  <c r="O153" i="1"/>
  <c r="P153" i="1"/>
  <c r="Q153" i="1"/>
  <c r="R153" i="1"/>
  <c r="S153" i="1"/>
  <c r="AM153" i="1"/>
  <c r="E157" i="1"/>
  <c r="F157" i="1"/>
  <c r="E158" i="1"/>
  <c r="F158" i="1"/>
  <c r="F159" i="1" s="1"/>
  <c r="E159" i="1"/>
  <c r="H164" i="1"/>
  <c r="I164" i="1"/>
  <c r="J164" i="1"/>
  <c r="L164" i="1"/>
  <c r="M164" i="1"/>
  <c r="N164" i="1"/>
  <c r="O164" i="1"/>
  <c r="P164" i="1"/>
  <c r="Q164" i="1"/>
  <c r="R164" i="1"/>
  <c r="S164" i="1"/>
  <c r="T164" i="1"/>
  <c r="U164" i="1"/>
  <c r="V164" i="1"/>
  <c r="W164" i="1"/>
  <c r="X164" i="1"/>
  <c r="Y164" i="1"/>
  <c r="Z164" i="1"/>
  <c r="AA164" i="1"/>
  <c r="AB164" i="1"/>
  <c r="AC164" i="1"/>
  <c r="AI164" i="1"/>
  <c r="AJ164" i="1"/>
  <c r="AK164" i="1"/>
  <c r="AL164" i="1"/>
  <c r="AM164" i="1"/>
  <c r="AN164" i="1"/>
  <c r="AQ164" i="1"/>
  <c r="AR164" i="1"/>
  <c r="AS164" i="1"/>
  <c r="AT164" i="1"/>
  <c r="AU164" i="1"/>
  <c r="AW164" i="1"/>
  <c r="Q165" i="1"/>
  <c r="S165" i="1"/>
  <c r="T165" i="1"/>
  <c r="U165" i="1"/>
  <c r="V165" i="1"/>
  <c r="W165" i="1"/>
  <c r="Y165" i="1"/>
  <c r="AA165" i="1"/>
  <c r="AE165" i="1"/>
  <c r="AK165" i="1"/>
  <c r="AM165" i="1"/>
  <c r="AV165" i="1"/>
  <c r="H166" i="1"/>
  <c r="I166" i="1"/>
  <c r="J166" i="1"/>
  <c r="L166" i="1"/>
  <c r="M166" i="1"/>
  <c r="N166" i="1"/>
  <c r="T166" i="1"/>
  <c r="U166" i="1"/>
  <c r="V166" i="1"/>
  <c r="W166" i="1"/>
  <c r="X166" i="1"/>
  <c r="Y166" i="1"/>
  <c r="Z166" i="1"/>
  <c r="AA166" i="1"/>
  <c r="AB166" i="1"/>
  <c r="AC166" i="1"/>
  <c r="AI166" i="1"/>
  <c r="AK166" i="1"/>
  <c r="AQ166" i="1"/>
  <c r="AR166" i="1"/>
  <c r="AS166" i="1"/>
  <c r="Q171" i="1"/>
  <c r="AG174" i="1"/>
  <c r="AH174" i="1"/>
  <c r="AI174" i="1"/>
  <c r="AJ174" i="1"/>
  <c r="AK174" i="1"/>
  <c r="AL174" i="1"/>
  <c r="AM174" i="1"/>
  <c r="AN174" i="1"/>
  <c r="AR174" i="1"/>
  <c r="AS174" i="1"/>
  <c r="AT174" i="1"/>
  <c r="AU174" i="1"/>
  <c r="AV174" i="1"/>
  <c r="AW174" i="1"/>
  <c r="AL175" i="1"/>
  <c r="AM175" i="1"/>
  <c r="AN175" i="1"/>
  <c r="AN179" i="1" s="1"/>
  <c r="AT175" i="1"/>
  <c r="AU175" i="1"/>
  <c r="AV175" i="1"/>
  <c r="AW175" i="1"/>
  <c r="AG176" i="1"/>
  <c r="AH176" i="1"/>
  <c r="AH178" i="1" s="1"/>
  <c r="AI176" i="1"/>
  <c r="AI178" i="1" s="1"/>
  <c r="AJ176" i="1"/>
  <c r="AK176" i="1"/>
  <c r="AL176" i="1"/>
  <c r="AT176" i="1" s="1"/>
  <c r="AT178" i="1" s="1"/>
  <c r="AM176" i="1"/>
  <c r="AN176" i="1"/>
  <c r="AU176" i="1" s="1"/>
  <c r="AU178" i="1" s="1"/>
  <c r="AS176" i="1"/>
  <c r="AV176" i="1"/>
  <c r="AW176" i="1"/>
  <c r="AL177" i="1"/>
  <c r="AT177" i="1" s="1"/>
  <c r="AM177" i="1"/>
  <c r="AN177" i="1"/>
  <c r="AU177" i="1"/>
  <c r="AV177" i="1"/>
  <c r="AW177" i="1"/>
  <c r="D178" i="1"/>
  <c r="E178" i="1"/>
  <c r="F178" i="1"/>
  <c r="G178" i="1"/>
  <c r="H178" i="1"/>
  <c r="I178" i="1"/>
  <c r="J178" i="1"/>
  <c r="K178" i="1"/>
  <c r="L178" i="1"/>
  <c r="M178" i="1"/>
  <c r="N178" i="1"/>
  <c r="O178" i="1"/>
  <c r="P178" i="1"/>
  <c r="Q178" i="1"/>
  <c r="R178" i="1"/>
  <c r="S178" i="1"/>
  <c r="T178" i="1"/>
  <c r="U178" i="1"/>
  <c r="V178" i="1"/>
  <c r="W178" i="1"/>
  <c r="AV178" i="1" s="1"/>
  <c r="X178" i="1"/>
  <c r="Y178" i="1"/>
  <c r="Z178" i="1"/>
  <c r="AA178" i="1"/>
  <c r="AB178" i="1"/>
  <c r="AC178" i="1"/>
  <c r="AG178" i="1"/>
  <c r="AJ178" i="1"/>
  <c r="AK178" i="1"/>
  <c r="AL178" i="1"/>
  <c r="AP178" i="1"/>
  <c r="AQ178" i="1"/>
  <c r="AR178" i="1"/>
  <c r="AS178" i="1"/>
  <c r="AW178" i="1"/>
  <c r="AL179" i="1"/>
  <c r="AT179" i="1"/>
  <c r="AU179" i="1"/>
  <c r="AV179" i="1"/>
  <c r="AW179" i="1"/>
  <c r="AG180" i="1"/>
  <c r="AH180" i="1"/>
  <c r="AI180" i="1"/>
  <c r="AJ180" i="1"/>
  <c r="AK180" i="1"/>
  <c r="AL180" i="1"/>
  <c r="AM180" i="1"/>
  <c r="AN180" i="1"/>
  <c r="AR180" i="1"/>
  <c r="AS180" i="1"/>
  <c r="AT180" i="1"/>
  <c r="AU180" i="1"/>
  <c r="AV180" i="1"/>
  <c r="AW180" i="1"/>
  <c r="F191" i="1"/>
  <c r="AH191" i="1" s="1"/>
  <c r="J191" i="1"/>
  <c r="J196" i="1" s="1"/>
  <c r="S191" i="1"/>
  <c r="W191" i="1"/>
  <c r="AA191" i="1"/>
  <c r="AG191" i="1"/>
  <c r="AI191" i="1"/>
  <c r="AJ191" i="1"/>
  <c r="AK191" i="1"/>
  <c r="AL191" i="1"/>
  <c r="AM191" i="1"/>
  <c r="AM196" i="1" s="1"/>
  <c r="D193" i="1"/>
  <c r="D192" i="1"/>
  <c r="E193" i="1"/>
  <c r="AG193" i="1" s="1"/>
  <c r="E192" i="1"/>
  <c r="I197" i="1" s="1"/>
  <c r="F193" i="1"/>
  <c r="F192" i="1"/>
  <c r="H193" i="1"/>
  <c r="H192" i="1"/>
  <c r="H197" i="1" s="1"/>
  <c r="I193" i="1"/>
  <c r="I192" i="1"/>
  <c r="J193" i="1"/>
  <c r="J192" i="1" s="1"/>
  <c r="K193" i="1"/>
  <c r="K192" i="1" s="1"/>
  <c r="L193" i="1"/>
  <c r="L192" i="1"/>
  <c r="M193" i="1"/>
  <c r="M192" i="1"/>
  <c r="AK192" i="1" s="1"/>
  <c r="AK197" i="1" s="1"/>
  <c r="N193" i="1"/>
  <c r="N198" i="1" s="1"/>
  <c r="O193" i="1"/>
  <c r="O192" i="1"/>
  <c r="P193" i="1"/>
  <c r="P192" i="1" s="1"/>
  <c r="Q193" i="1"/>
  <c r="Q192" i="1" s="1"/>
  <c r="R193" i="1"/>
  <c r="R192" i="1"/>
  <c r="S193" i="1"/>
  <c r="T193" i="1"/>
  <c r="T192" i="1"/>
  <c r="U193" i="1"/>
  <c r="U192" i="1"/>
  <c r="U197" i="1" s="1"/>
  <c r="V193" i="1"/>
  <c r="V198" i="1" s="1"/>
  <c r="V192" i="1"/>
  <c r="V197" i="1" s="1"/>
  <c r="W193" i="1"/>
  <c r="W198" i="1" s="1"/>
  <c r="W192" i="1"/>
  <c r="X193" i="1"/>
  <c r="X192" i="1" s="1"/>
  <c r="Y193" i="1"/>
  <c r="Y192" i="1"/>
  <c r="Z193" i="1"/>
  <c r="Z192" i="1"/>
  <c r="AA193" i="1"/>
  <c r="AA192" i="1" s="1"/>
  <c r="AA197" i="1" s="1"/>
  <c r="AB193" i="1"/>
  <c r="AB192" i="1"/>
  <c r="AC193" i="1"/>
  <c r="AC198" i="1" s="1"/>
  <c r="AC192" i="1"/>
  <c r="AI192" i="1"/>
  <c r="AP193" i="1"/>
  <c r="AP192" i="1" s="1"/>
  <c r="AP266" i="1" s="1"/>
  <c r="AQ193" i="1"/>
  <c r="AQ192" i="1" s="1"/>
  <c r="AR193" i="1"/>
  <c r="AR192" i="1"/>
  <c r="AR197" i="1" s="1"/>
  <c r="AS193" i="1"/>
  <c r="AS198" i="1" s="1"/>
  <c r="AV193" i="1"/>
  <c r="AV192" i="1"/>
  <c r="AI193" i="1"/>
  <c r="AM193" i="1"/>
  <c r="AN193" i="1"/>
  <c r="H196" i="1"/>
  <c r="I196" i="1"/>
  <c r="K196" i="1"/>
  <c r="L196" i="1"/>
  <c r="M196" i="1"/>
  <c r="N196" i="1"/>
  <c r="O196" i="1"/>
  <c r="P196" i="1"/>
  <c r="Q196" i="1"/>
  <c r="R196" i="1"/>
  <c r="T196" i="1"/>
  <c r="U196" i="1"/>
  <c r="V196" i="1"/>
  <c r="W196" i="1"/>
  <c r="X196" i="1"/>
  <c r="Y196" i="1"/>
  <c r="Z196" i="1"/>
  <c r="AA196" i="1"/>
  <c r="AB196" i="1"/>
  <c r="AC196" i="1"/>
  <c r="AI196" i="1"/>
  <c r="AK196" i="1"/>
  <c r="AL196" i="1"/>
  <c r="AQ196" i="1"/>
  <c r="AR196" i="1"/>
  <c r="AS196" i="1"/>
  <c r="AT196" i="1"/>
  <c r="AU196" i="1"/>
  <c r="AV196" i="1"/>
  <c r="AW196" i="1"/>
  <c r="L197" i="1"/>
  <c r="M197" i="1"/>
  <c r="O197" i="1"/>
  <c r="Y197" i="1"/>
  <c r="AC197" i="1"/>
  <c r="H198" i="1"/>
  <c r="L198" i="1"/>
  <c r="O198" i="1"/>
  <c r="P198" i="1"/>
  <c r="Q198" i="1"/>
  <c r="R198" i="1"/>
  <c r="U198" i="1"/>
  <c r="X198" i="1"/>
  <c r="Y198" i="1"/>
  <c r="Z198" i="1"/>
  <c r="AQ198" i="1"/>
  <c r="U203" i="1"/>
  <c r="V203" i="1"/>
  <c r="W203" i="1"/>
  <c r="X203" i="1"/>
  <c r="D206" i="1"/>
  <c r="E206" i="1"/>
  <c r="F206" i="1"/>
  <c r="H206" i="1"/>
  <c r="I206" i="1"/>
  <c r="J206" i="1"/>
  <c r="K206" i="1"/>
  <c r="K208" i="1" s="1"/>
  <c r="L206" i="1"/>
  <c r="M206" i="1"/>
  <c r="N206" i="1"/>
  <c r="O206" i="1"/>
  <c r="P206" i="1"/>
  <c r="P208" i="1" s="1"/>
  <c r="Q206" i="1"/>
  <c r="R206" i="1"/>
  <c r="AN206" i="1" s="1"/>
  <c r="S206" i="1"/>
  <c r="S208" i="1" s="1"/>
  <c r="S209" i="1" s="1"/>
  <c r="T206" i="1"/>
  <c r="U206" i="1"/>
  <c r="V206" i="1"/>
  <c r="V208" i="1" s="1"/>
  <c r="W206" i="1"/>
  <c r="X206" i="1"/>
  <c r="Y206" i="1"/>
  <c r="Z206" i="1"/>
  <c r="AA206" i="1"/>
  <c r="AA208" i="1" s="1"/>
  <c r="AB206" i="1"/>
  <c r="AC206" i="1"/>
  <c r="AG206" i="1"/>
  <c r="AI206" i="1"/>
  <c r="AJ206" i="1"/>
  <c r="AK206" i="1"/>
  <c r="AP206" i="1"/>
  <c r="AQ206" i="1"/>
  <c r="AR206" i="1"/>
  <c r="AS206" i="1"/>
  <c r="AV206" i="1"/>
  <c r="D207" i="1"/>
  <c r="D208" i="1" s="1"/>
  <c r="H209" i="1" s="1"/>
  <c r="E207" i="1"/>
  <c r="E208" i="1" s="1"/>
  <c r="F207" i="1"/>
  <c r="G207" i="1"/>
  <c r="H207" i="1"/>
  <c r="I213" i="1"/>
  <c r="I207" i="1" s="1"/>
  <c r="I208" i="1" s="1"/>
  <c r="I209" i="1" s="1"/>
  <c r="J213" i="1"/>
  <c r="K213" i="1"/>
  <c r="K207" i="1"/>
  <c r="L213" i="1"/>
  <c r="L214" i="1" s="1"/>
  <c r="M213" i="1"/>
  <c r="M214" i="1" s="1"/>
  <c r="N213" i="1"/>
  <c r="O213" i="1"/>
  <c r="P207" i="1" s="1"/>
  <c r="AM207" i="1" s="1"/>
  <c r="O207" i="1"/>
  <c r="P213" i="1"/>
  <c r="P214" i="1" s="1"/>
  <c r="Q213" i="1"/>
  <c r="Q207" i="1" s="1"/>
  <c r="Q208" i="1" s="1"/>
  <c r="R213" i="1"/>
  <c r="S213" i="1"/>
  <c r="S207" i="1"/>
  <c r="T213" i="1"/>
  <c r="T207" i="1" s="1"/>
  <c r="T208" i="1" s="1"/>
  <c r="U213" i="1"/>
  <c r="U207" i="1" s="1"/>
  <c r="U208" i="1" s="1"/>
  <c r="V213" i="1"/>
  <c r="V207" i="1"/>
  <c r="W213" i="1"/>
  <c r="X207" i="1" s="1"/>
  <c r="X208" i="1" s="1"/>
  <c r="X209" i="1" s="1"/>
  <c r="W207" i="1"/>
  <c r="W208" i="1" s="1"/>
  <c r="W209" i="1" s="1"/>
  <c r="X213" i="1"/>
  <c r="Y213" i="1"/>
  <c r="Y207" i="1" s="1"/>
  <c r="Y208" i="1" s="1"/>
  <c r="Y209" i="1" s="1"/>
  <c r="Z213" i="1"/>
  <c r="AA213" i="1"/>
  <c r="AA207" i="1"/>
  <c r="AB213" i="1"/>
  <c r="AB214" i="1" s="1"/>
  <c r="AC213" i="1"/>
  <c r="AC214" i="1" s="1"/>
  <c r="AG207" i="1"/>
  <c r="AH508" i="1"/>
  <c r="AH213" i="1" s="1"/>
  <c r="AI508" i="1"/>
  <c r="AI213" i="1"/>
  <c r="AK214" i="1" s="1"/>
  <c r="AJ508" i="1"/>
  <c r="AJ213" i="1" s="1"/>
  <c r="AK508" i="1"/>
  <c r="AK213" i="1"/>
  <c r="AL508" i="1"/>
  <c r="AL213" i="1"/>
  <c r="AL207" i="1" s="1"/>
  <c r="AP207" i="1"/>
  <c r="AQ213" i="1"/>
  <c r="AQ207" i="1" s="1"/>
  <c r="AQ208" i="1" s="1"/>
  <c r="AR213" i="1"/>
  <c r="AR214" i="1" s="1"/>
  <c r="AS213" i="1"/>
  <c r="AS207" i="1" s="1"/>
  <c r="AS208" i="1" s="1"/>
  <c r="AT508" i="1"/>
  <c r="AT213" i="1" s="1"/>
  <c r="AU508" i="1"/>
  <c r="AU213" i="1" s="1"/>
  <c r="AU521" i="1"/>
  <c r="AV508" i="1"/>
  <c r="AV521" i="1"/>
  <c r="AV213" i="1"/>
  <c r="AW508" i="1"/>
  <c r="AW521" i="1"/>
  <c r="AW213" i="1"/>
  <c r="AW207" i="1" s="1"/>
  <c r="H208" i="1"/>
  <c r="O208" i="1"/>
  <c r="O209" i="1" s="1"/>
  <c r="AG208" i="1"/>
  <c r="V295" i="1"/>
  <c r="V311" i="1" s="1"/>
  <c r="W295" i="1"/>
  <c r="W311" i="1" s="1"/>
  <c r="X295" i="1"/>
  <c r="X311" i="1" s="1"/>
  <c r="Y295" i="1"/>
  <c r="Y311" i="1" s="1"/>
  <c r="Z295" i="1"/>
  <c r="Z311" i="1"/>
  <c r="AB295" i="1"/>
  <c r="AB311" i="1"/>
  <c r="AC295" i="1"/>
  <c r="AC311" i="1" s="1"/>
  <c r="AM508" i="1"/>
  <c r="AM213" i="1"/>
  <c r="AN508" i="1"/>
  <c r="AN213" i="1"/>
  <c r="AN214" i="1" s="1"/>
  <c r="H214" i="1"/>
  <c r="I214" i="1"/>
  <c r="J214" i="1"/>
  <c r="K214" i="1"/>
  <c r="N214" i="1"/>
  <c r="Q214" i="1"/>
  <c r="R214" i="1"/>
  <c r="S214" i="1"/>
  <c r="V214" i="1"/>
  <c r="W214" i="1"/>
  <c r="X214" i="1"/>
  <c r="Y214" i="1"/>
  <c r="Z214" i="1"/>
  <c r="AA214" i="1"/>
  <c r="AI214" i="1"/>
  <c r="AM214" i="1"/>
  <c r="AS214" i="1"/>
  <c r="AW214" i="1"/>
  <c r="Y218" i="1"/>
  <c r="Z218" i="1" s="1"/>
  <c r="AS218" i="1"/>
  <c r="AT218" i="1"/>
  <c r="AU218" i="1"/>
  <c r="AV218" i="1"/>
  <c r="AW218" i="1"/>
  <c r="AW219" i="1" s="1"/>
  <c r="D219" i="1"/>
  <c r="E219" i="1"/>
  <c r="F219" i="1"/>
  <c r="G219" i="1"/>
  <c r="H219" i="1"/>
  <c r="I219" i="1"/>
  <c r="J219" i="1"/>
  <c r="K219" i="1"/>
  <c r="L219" i="1"/>
  <c r="M219" i="1"/>
  <c r="O220" i="1"/>
  <c r="O219" i="1" s="1"/>
  <c r="N219" i="1" s="1"/>
  <c r="N220" i="1" s="1"/>
  <c r="S220" i="1"/>
  <c r="S219" i="1"/>
  <c r="R219" i="1"/>
  <c r="Q219" i="1" s="1"/>
  <c r="W220" i="1"/>
  <c r="W221" i="1" s="1"/>
  <c r="W219" i="1"/>
  <c r="V219" i="1"/>
  <c r="U219" i="1"/>
  <c r="T219" i="1"/>
  <c r="T220" i="1" s="1"/>
  <c r="AA220" i="1"/>
  <c r="AA219" i="1"/>
  <c r="Z219" i="1"/>
  <c r="Y219" i="1" s="1"/>
  <c r="X219" i="1" s="1"/>
  <c r="X220" i="1" s="1"/>
  <c r="AP219" i="1"/>
  <c r="AQ219" i="1"/>
  <c r="AR219" i="1"/>
  <c r="AT219" i="1"/>
  <c r="AU219" i="1"/>
  <c r="AV219" i="1"/>
  <c r="R220" i="1"/>
  <c r="S223" i="1" s="1"/>
  <c r="U220" i="1"/>
  <c r="V220" i="1"/>
  <c r="V223" i="1" s="1"/>
  <c r="H221" i="1"/>
  <c r="I221" i="1"/>
  <c r="J221" i="1"/>
  <c r="K221" i="1"/>
  <c r="L221" i="1"/>
  <c r="M221" i="1"/>
  <c r="O221" i="1"/>
  <c r="S221" i="1"/>
  <c r="AA221" i="1"/>
  <c r="AQ221" i="1"/>
  <c r="AR221" i="1"/>
  <c r="AS221" i="1"/>
  <c r="AT221" i="1"/>
  <c r="AU221" i="1"/>
  <c r="AV221" i="1"/>
  <c r="AW221" i="1"/>
  <c r="H222" i="1"/>
  <c r="I222" i="1"/>
  <c r="J222" i="1"/>
  <c r="K222" i="1"/>
  <c r="L222" i="1"/>
  <c r="M222" i="1"/>
  <c r="S222" i="1"/>
  <c r="AQ222" i="1"/>
  <c r="AR222" i="1"/>
  <c r="AS222" i="1"/>
  <c r="AT222" i="1"/>
  <c r="AU222" i="1"/>
  <c r="AV222" i="1"/>
  <c r="AW222" i="1"/>
  <c r="H223" i="1"/>
  <c r="I223" i="1"/>
  <c r="J223" i="1"/>
  <c r="K223" i="1"/>
  <c r="L223" i="1"/>
  <c r="M223" i="1"/>
  <c r="AQ223" i="1"/>
  <c r="AR223" i="1"/>
  <c r="AS223" i="1"/>
  <c r="AT223" i="1"/>
  <c r="AU223" i="1"/>
  <c r="AV223" i="1"/>
  <c r="AW223" i="1"/>
  <c r="H225" i="1"/>
  <c r="H226" i="1" s="1"/>
  <c r="I225" i="1"/>
  <c r="I227" i="1" s="1"/>
  <c r="J225" i="1"/>
  <c r="J227" i="1" s="1"/>
  <c r="K225" i="1"/>
  <c r="L225" i="1"/>
  <c r="L227" i="1" s="1"/>
  <c r="M225" i="1"/>
  <c r="M227" i="1" s="1"/>
  <c r="S225" i="1"/>
  <c r="W229" i="1"/>
  <c r="W233" i="1" s="1"/>
  <c r="W235" i="1" s="1"/>
  <c r="W225" i="1"/>
  <c r="W226" i="1" s="1"/>
  <c r="AA229" i="1"/>
  <c r="AA233" i="1" s="1"/>
  <c r="AP225" i="1"/>
  <c r="AQ225" i="1"/>
  <c r="AQ227" i="1" s="1"/>
  <c r="AR225" i="1"/>
  <c r="AR227" i="1" s="1"/>
  <c r="AS225" i="1"/>
  <c r="AT225" i="1"/>
  <c r="AU225" i="1"/>
  <c r="AU227" i="1" s="1"/>
  <c r="K226" i="1"/>
  <c r="L226" i="1"/>
  <c r="M226" i="1"/>
  <c r="AT226" i="1"/>
  <c r="AU226" i="1"/>
  <c r="H227" i="1"/>
  <c r="AT227" i="1"/>
  <c r="H230" i="1"/>
  <c r="I230" i="1"/>
  <c r="J230" i="1"/>
  <c r="K230" i="1"/>
  <c r="L230" i="1"/>
  <c r="M230" i="1"/>
  <c r="N230" i="1"/>
  <c r="O230" i="1"/>
  <c r="P230" i="1"/>
  <c r="Q230" i="1"/>
  <c r="R230" i="1"/>
  <c r="S230" i="1"/>
  <c r="T230" i="1"/>
  <c r="U230" i="1"/>
  <c r="V230" i="1"/>
  <c r="W230" i="1"/>
  <c r="X230" i="1"/>
  <c r="Y230" i="1"/>
  <c r="Z230" i="1"/>
  <c r="AA230" i="1"/>
  <c r="AQ230" i="1"/>
  <c r="AR230" i="1"/>
  <c r="AS230" i="1"/>
  <c r="AT230" i="1"/>
  <c r="AU230" i="1"/>
  <c r="H231" i="1"/>
  <c r="I231" i="1"/>
  <c r="J231" i="1"/>
  <c r="K231" i="1"/>
  <c r="L231" i="1"/>
  <c r="M231" i="1"/>
  <c r="N231" i="1"/>
  <c r="O231" i="1"/>
  <c r="P231" i="1"/>
  <c r="Q231" i="1"/>
  <c r="R231" i="1"/>
  <c r="S231" i="1"/>
  <c r="T231" i="1"/>
  <c r="U231" i="1"/>
  <c r="V231" i="1"/>
  <c r="X231" i="1"/>
  <c r="Y231" i="1"/>
  <c r="Z231" i="1"/>
  <c r="AA231" i="1"/>
  <c r="AQ231" i="1"/>
  <c r="AR231" i="1"/>
  <c r="AS231" i="1"/>
  <c r="AT231" i="1"/>
  <c r="AU231" i="1"/>
  <c r="D233" i="1"/>
  <c r="D235" i="1" s="1"/>
  <c r="E233" i="1"/>
  <c r="E235" i="1" s="1"/>
  <c r="E238" i="1" s="1"/>
  <c r="F233" i="1"/>
  <c r="F235" i="1" s="1"/>
  <c r="G233" i="1"/>
  <c r="H233" i="1"/>
  <c r="I233" i="1"/>
  <c r="I235" i="1" s="1"/>
  <c r="AS235" i="1" s="1"/>
  <c r="J233" i="1"/>
  <c r="K233" i="1"/>
  <c r="L233" i="1"/>
  <c r="M233" i="1"/>
  <c r="M235" i="1" s="1"/>
  <c r="M238" i="1" s="1"/>
  <c r="N233" i="1"/>
  <c r="O233" i="1"/>
  <c r="P233" i="1"/>
  <c r="P235" i="1" s="1"/>
  <c r="AU235" i="1" s="1"/>
  <c r="Q233" i="1"/>
  <c r="Q235" i="1" s="1"/>
  <c r="R233" i="1"/>
  <c r="R235" i="1" s="1"/>
  <c r="S233" i="1"/>
  <c r="S235" i="1" s="1"/>
  <c r="T233" i="1"/>
  <c r="T235" i="1" s="1"/>
  <c r="U233" i="1"/>
  <c r="V233" i="1"/>
  <c r="X233" i="1"/>
  <c r="Y233" i="1"/>
  <c r="Y235" i="1" s="1"/>
  <c r="Z233" i="1"/>
  <c r="AP233" i="1"/>
  <c r="AQ233" i="1"/>
  <c r="AQ235" i="1" s="1"/>
  <c r="AR233" i="1"/>
  <c r="AS233" i="1"/>
  <c r="AT233" i="1"/>
  <c r="AU233" i="1"/>
  <c r="W234" i="1"/>
  <c r="AV234" i="1" s="1"/>
  <c r="AA234" i="1"/>
  <c r="AW234" i="1" s="1"/>
  <c r="AS234" i="1"/>
  <c r="AT234" i="1"/>
  <c r="AU234" i="1"/>
  <c r="G235" i="1"/>
  <c r="H235" i="1"/>
  <c r="J235" i="1"/>
  <c r="K235" i="1"/>
  <c r="L235" i="1"/>
  <c r="AT235" i="1" s="1"/>
  <c r="N235" i="1"/>
  <c r="N238" i="1" s="1"/>
  <c r="O235" i="1"/>
  <c r="U235" i="1"/>
  <c r="U238" i="1" s="1"/>
  <c r="V235" i="1"/>
  <c r="V238" i="1" s="1"/>
  <c r="X235" i="1"/>
  <c r="Z235" i="1"/>
  <c r="AA235" i="1"/>
  <c r="AP235" i="1"/>
  <c r="AP238" i="1" s="1"/>
  <c r="AR235" i="1"/>
  <c r="D236" i="1"/>
  <c r="E236" i="1"/>
  <c r="F236" i="1"/>
  <c r="H236" i="1"/>
  <c r="I236" i="1"/>
  <c r="J236" i="1"/>
  <c r="K236" i="1"/>
  <c r="L236" i="1"/>
  <c r="M236" i="1"/>
  <c r="N236" i="1"/>
  <c r="O236" i="1"/>
  <c r="P236" i="1"/>
  <c r="Q236" i="1"/>
  <c r="R236" i="1"/>
  <c r="S236" i="1"/>
  <c r="T236" i="1"/>
  <c r="U236" i="1"/>
  <c r="W236" i="1"/>
  <c r="X236" i="1"/>
  <c r="Y236" i="1"/>
  <c r="Z236" i="1"/>
  <c r="AA236" i="1"/>
  <c r="AP236" i="1"/>
  <c r="AQ236" i="1"/>
  <c r="AR236" i="1"/>
  <c r="E242" i="1"/>
  <c r="I242" i="1"/>
  <c r="I238" i="1" s="1"/>
  <c r="J242" i="1"/>
  <c r="K242" i="1"/>
  <c r="L242" i="1"/>
  <c r="L238" i="1"/>
  <c r="M242" i="1"/>
  <c r="N242" i="1"/>
  <c r="N243" i="1" s="1"/>
  <c r="O242" i="1"/>
  <c r="O243" i="1" s="1"/>
  <c r="P242" i="1"/>
  <c r="P238" i="1" s="1"/>
  <c r="Q242" i="1"/>
  <c r="Q243" i="1" s="1"/>
  <c r="S242" i="1"/>
  <c r="T242" i="1"/>
  <c r="T244" i="1" s="1"/>
  <c r="U242" i="1"/>
  <c r="V244" i="1" s="1"/>
  <c r="V242" i="1"/>
  <c r="X242" i="1"/>
  <c r="X243" i="1" s="1"/>
  <c r="X238" i="1"/>
  <c r="Y242" i="1"/>
  <c r="Y243" i="1" s="1"/>
  <c r="Z242" i="1"/>
  <c r="AA242" i="1"/>
  <c r="AP242" i="1"/>
  <c r="AQ242" i="1"/>
  <c r="AQ244" i="1" s="1"/>
  <c r="I243" i="1"/>
  <c r="M243" i="1"/>
  <c r="T243" i="1"/>
  <c r="U243" i="1"/>
  <c r="Z243" i="1"/>
  <c r="J244" i="1"/>
  <c r="M244" i="1"/>
  <c r="N244" i="1"/>
  <c r="Q244" i="1"/>
  <c r="U244" i="1"/>
  <c r="Y244" i="1"/>
  <c r="AE264" i="1"/>
  <c r="AX264" i="1"/>
  <c r="D266" i="1"/>
  <c r="D265" i="1" s="1"/>
  <c r="E266" i="1"/>
  <c r="E265" i="1"/>
  <c r="F266" i="1"/>
  <c r="F265" i="1"/>
  <c r="H266" i="1"/>
  <c r="H265" i="1" s="1"/>
  <c r="I266" i="1"/>
  <c r="I265" i="1"/>
  <c r="J266" i="1"/>
  <c r="J265" i="1" s="1"/>
  <c r="K266" i="1"/>
  <c r="K265" i="1" s="1"/>
  <c r="L266" i="1"/>
  <c r="L265" i="1" s="1"/>
  <c r="M266" i="1"/>
  <c r="M265" i="1"/>
  <c r="O266" i="1"/>
  <c r="O265" i="1"/>
  <c r="P266" i="1"/>
  <c r="R266" i="1"/>
  <c r="R265" i="1"/>
  <c r="T266" i="1"/>
  <c r="T265" i="1" s="1"/>
  <c r="U266" i="1"/>
  <c r="U265" i="1"/>
  <c r="V266" i="1"/>
  <c r="V265" i="1"/>
  <c r="W266" i="1"/>
  <c r="W265" i="1"/>
  <c r="X266" i="1"/>
  <c r="Y266" i="1"/>
  <c r="Y265" i="1"/>
  <c r="Z266" i="1"/>
  <c r="Z265" i="1"/>
  <c r="AA266" i="1"/>
  <c r="AA265" i="1"/>
  <c r="AB266" i="1"/>
  <c r="AP265" i="1"/>
  <c r="AQ266" i="1"/>
  <c r="AQ265" i="1" s="1"/>
  <c r="AR266" i="1"/>
  <c r="AR265" i="1"/>
  <c r="AV266" i="1"/>
  <c r="AV265" i="1" s="1"/>
  <c r="AC266" i="1"/>
  <c r="AD266" i="1" s="1"/>
  <c r="AE266" i="1" s="1"/>
  <c r="U276" i="1"/>
  <c r="X276" i="1"/>
  <c r="BA285" i="1"/>
  <c r="BB285" i="1"/>
  <c r="AW286" i="1"/>
  <c r="AX286" i="1"/>
  <c r="AX296" i="1" s="1"/>
  <c r="BA286" i="1"/>
  <c r="BB286" i="1"/>
  <c r="AW287" i="1"/>
  <c r="AX287" i="1"/>
  <c r="BA287" i="1"/>
  <c r="BB287" i="1"/>
  <c r="U290" i="1"/>
  <c r="V290" i="1"/>
  <c r="V305" i="1" s="1"/>
  <c r="W290" i="1"/>
  <c r="X290" i="1"/>
  <c r="AA290" i="1"/>
  <c r="AA305" i="1" s="1"/>
  <c r="H291" i="1"/>
  <c r="L291" i="1"/>
  <c r="M291" i="1"/>
  <c r="N291" i="1"/>
  <c r="O291" i="1"/>
  <c r="P291" i="1"/>
  <c r="Q291" i="1"/>
  <c r="R291" i="1"/>
  <c r="S291" i="1"/>
  <c r="T291" i="1"/>
  <c r="U291" i="1"/>
  <c r="V291" i="1"/>
  <c r="W291" i="1"/>
  <c r="X291" i="1"/>
  <c r="Y291" i="1"/>
  <c r="Z291" i="1"/>
  <c r="AA291" i="1"/>
  <c r="AB291" i="1"/>
  <c r="AC291" i="1"/>
  <c r="AD291" i="1"/>
  <c r="AE291" i="1"/>
  <c r="AQ291" i="1"/>
  <c r="AR291" i="1"/>
  <c r="AS291" i="1"/>
  <c r="AT291" i="1"/>
  <c r="AU291" i="1"/>
  <c r="AV291" i="1"/>
  <c r="AW291" i="1"/>
  <c r="H292" i="1"/>
  <c r="L292" i="1"/>
  <c r="M292" i="1"/>
  <c r="N292" i="1"/>
  <c r="N307" i="1" s="1"/>
  <c r="O292" i="1"/>
  <c r="O307" i="1" s="1"/>
  <c r="P292" i="1"/>
  <c r="Q292" i="1"/>
  <c r="R292" i="1"/>
  <c r="S292" i="1"/>
  <c r="T292" i="1"/>
  <c r="T307" i="1" s="1"/>
  <c r="U292" i="1"/>
  <c r="V292" i="1"/>
  <c r="W292" i="1"/>
  <c r="X292" i="1"/>
  <c r="Y292" i="1"/>
  <c r="Z292" i="1"/>
  <c r="AA292" i="1"/>
  <c r="AB292" i="1"/>
  <c r="AC292" i="1"/>
  <c r="AD292" i="1"/>
  <c r="AD307" i="1" s="1"/>
  <c r="AE292" i="1"/>
  <c r="AE307" i="1" s="1"/>
  <c r="AQ292" i="1"/>
  <c r="AR292" i="1"/>
  <c r="AS292" i="1"/>
  <c r="AT292" i="1"/>
  <c r="AU292" i="1"/>
  <c r="AV292" i="1"/>
  <c r="AW292" i="1"/>
  <c r="I296" i="1"/>
  <c r="J296" i="1"/>
  <c r="K296" i="1"/>
  <c r="L296" i="1"/>
  <c r="M296" i="1"/>
  <c r="N296" i="1"/>
  <c r="O296" i="1"/>
  <c r="P296" i="1"/>
  <c r="Q296" i="1"/>
  <c r="R296" i="1"/>
  <c r="S296" i="1"/>
  <c r="T296" i="1"/>
  <c r="U296" i="1"/>
  <c r="V296" i="1"/>
  <c r="W296" i="1"/>
  <c r="X296" i="1"/>
  <c r="Y296" i="1"/>
  <c r="Z296" i="1"/>
  <c r="AA296" i="1"/>
  <c r="AB296" i="1"/>
  <c r="AC296" i="1"/>
  <c r="AD296" i="1"/>
  <c r="AE296" i="1"/>
  <c r="AQ296" i="1"/>
  <c r="AR296" i="1"/>
  <c r="AS296" i="1"/>
  <c r="AT296" i="1"/>
  <c r="AU296" i="1"/>
  <c r="AV296" i="1"/>
  <c r="AW296" i="1"/>
  <c r="I297" i="1"/>
  <c r="J297" i="1"/>
  <c r="K297" i="1"/>
  <c r="L297" i="1"/>
  <c r="M297" i="1"/>
  <c r="N297" i="1"/>
  <c r="O297" i="1"/>
  <c r="P297" i="1"/>
  <c r="Q297" i="1"/>
  <c r="R297" i="1"/>
  <c r="S297" i="1"/>
  <c r="T297" i="1"/>
  <c r="U297" i="1"/>
  <c r="U313" i="1" s="1"/>
  <c r="V297" i="1"/>
  <c r="V313" i="1" s="1"/>
  <c r="W297" i="1"/>
  <c r="X297" i="1"/>
  <c r="Y297" i="1"/>
  <c r="Z297" i="1"/>
  <c r="AA297" i="1"/>
  <c r="AB297" i="1"/>
  <c r="AC297" i="1"/>
  <c r="AD297" i="1"/>
  <c r="AE297" i="1"/>
  <c r="AQ297" i="1"/>
  <c r="AR297" i="1"/>
  <c r="AS297" i="1"/>
  <c r="AT297" i="1"/>
  <c r="AU297" i="1"/>
  <c r="AV297" i="1"/>
  <c r="AW297" i="1"/>
  <c r="D302" i="1"/>
  <c r="D301" i="1"/>
  <c r="H306" i="1" s="1"/>
  <c r="E302" i="1"/>
  <c r="E301" i="1"/>
  <c r="F302" i="1"/>
  <c r="F301" i="1"/>
  <c r="H302" i="1"/>
  <c r="I313" i="1" s="1"/>
  <c r="H301" i="1"/>
  <c r="L306" i="1" s="1"/>
  <c r="I302" i="1"/>
  <c r="I301" i="1"/>
  <c r="J302" i="1"/>
  <c r="J301" i="1" s="1"/>
  <c r="K312" i="1" s="1"/>
  <c r="K302" i="1"/>
  <c r="K301" i="1"/>
  <c r="L312" i="1" s="1"/>
  <c r="L302" i="1"/>
  <c r="L301" i="1"/>
  <c r="P306" i="1" s="1"/>
  <c r="M302" i="1"/>
  <c r="M301" i="1"/>
  <c r="O302" i="1"/>
  <c r="S307" i="1" s="1"/>
  <c r="O301" i="1"/>
  <c r="AT301" i="1" s="1"/>
  <c r="AU312" i="1" s="1"/>
  <c r="P302" i="1"/>
  <c r="Q313" i="1" s="1"/>
  <c r="P301" i="1"/>
  <c r="Q302" i="1"/>
  <c r="Q301" i="1"/>
  <c r="R302" i="1"/>
  <c r="S313" i="1" s="1"/>
  <c r="T302" i="1"/>
  <c r="T301" i="1"/>
  <c r="U312" i="1" s="1"/>
  <c r="U302" i="1"/>
  <c r="U301" i="1"/>
  <c r="V302" i="1"/>
  <c r="V301" i="1"/>
  <c r="W302" i="1"/>
  <c r="W301" i="1"/>
  <c r="AA306" i="1" s="1"/>
  <c r="X302" i="1"/>
  <c r="Y313" i="1" s="1"/>
  <c r="X301" i="1"/>
  <c r="AB306" i="1" s="1"/>
  <c r="Y302" i="1"/>
  <c r="Y301" i="1"/>
  <c r="Z302" i="1"/>
  <c r="Z301" i="1" s="1"/>
  <c r="AA312" i="1" s="1"/>
  <c r="AA302" i="1"/>
  <c r="AA301" i="1"/>
  <c r="AB312" i="1" s="1"/>
  <c r="AP302" i="1"/>
  <c r="AP301" i="1"/>
  <c r="AQ312" i="1" s="1"/>
  <c r="AQ302" i="1"/>
  <c r="AQ301" i="1"/>
  <c r="AR306" i="1" s="1"/>
  <c r="AS301" i="1"/>
  <c r="AT306" i="1" s="1"/>
  <c r="AV301" i="1"/>
  <c r="AW312" i="1" s="1"/>
  <c r="AB302" i="1"/>
  <c r="AC302" i="1"/>
  <c r="AD302" i="1" s="1"/>
  <c r="AE302" i="1" s="1"/>
  <c r="AX302" i="1" s="1"/>
  <c r="AS302" i="1"/>
  <c r="AT307" i="1" s="1"/>
  <c r="AT302" i="1"/>
  <c r="AU313" i="1" s="1"/>
  <c r="AV302" i="1"/>
  <c r="AW302" i="1"/>
  <c r="U305" i="1"/>
  <c r="W305" i="1"/>
  <c r="X305" i="1"/>
  <c r="Q306" i="1"/>
  <c r="U306" i="1"/>
  <c r="Y306" i="1"/>
  <c r="Z306" i="1"/>
  <c r="AQ306" i="1"/>
  <c r="H307" i="1"/>
  <c r="L307" i="1"/>
  <c r="M307" i="1"/>
  <c r="P307" i="1"/>
  <c r="Q307" i="1"/>
  <c r="U307" i="1"/>
  <c r="V307" i="1"/>
  <c r="X307" i="1"/>
  <c r="Y307" i="1"/>
  <c r="Z307" i="1"/>
  <c r="AA307" i="1"/>
  <c r="AB307" i="1"/>
  <c r="AC307" i="1"/>
  <c r="AQ307" i="1"/>
  <c r="AR307" i="1"/>
  <c r="AW307" i="1"/>
  <c r="J312" i="1"/>
  <c r="N312" i="1"/>
  <c r="Q312" i="1"/>
  <c r="R312" i="1"/>
  <c r="V312" i="1"/>
  <c r="W312" i="1"/>
  <c r="Z312" i="1"/>
  <c r="AR312" i="1"/>
  <c r="J313" i="1"/>
  <c r="L313" i="1"/>
  <c r="M313" i="1"/>
  <c r="N313" i="1"/>
  <c r="P313" i="1"/>
  <c r="R313" i="1"/>
  <c r="W313" i="1"/>
  <c r="X313" i="1"/>
  <c r="Z313" i="1"/>
  <c r="AB313" i="1"/>
  <c r="AC313" i="1"/>
  <c r="AQ313" i="1"/>
  <c r="AR313" i="1"/>
  <c r="AT313" i="1"/>
  <c r="AL318" i="1"/>
  <c r="AN319" i="1" s="1"/>
  <c r="AM318" i="1"/>
  <c r="AM344" i="1" s="1"/>
  <c r="AN318" i="1"/>
  <c r="AT318" i="1"/>
  <c r="AT343" i="1" s="1"/>
  <c r="AU318" i="1"/>
  <c r="AU343" i="1" s="1"/>
  <c r="AV318" i="1"/>
  <c r="AV319" i="1" s="1"/>
  <c r="AW318" i="1"/>
  <c r="H319" i="1"/>
  <c r="I319" i="1"/>
  <c r="J319" i="1"/>
  <c r="K319" i="1"/>
  <c r="L319" i="1"/>
  <c r="M319" i="1"/>
  <c r="N319" i="1"/>
  <c r="O319" i="1"/>
  <c r="P319" i="1"/>
  <c r="Q319" i="1"/>
  <c r="R319" i="1"/>
  <c r="S319" i="1"/>
  <c r="T319" i="1"/>
  <c r="U319" i="1"/>
  <c r="V319" i="1"/>
  <c r="W319" i="1"/>
  <c r="X319" i="1"/>
  <c r="Y319" i="1"/>
  <c r="Z319" i="1"/>
  <c r="AA319" i="1"/>
  <c r="AB319" i="1"/>
  <c r="AC319" i="1"/>
  <c r="AI319" i="1"/>
  <c r="AJ319" i="1"/>
  <c r="AK319" i="1"/>
  <c r="AL319" i="1"/>
  <c r="AM319" i="1"/>
  <c r="AQ319" i="1"/>
  <c r="AR319" i="1"/>
  <c r="AS319" i="1"/>
  <c r="AU319" i="1"/>
  <c r="AW319" i="1"/>
  <c r="AJ321" i="1"/>
  <c r="AK321" i="1"/>
  <c r="AL321" i="1"/>
  <c r="AM321" i="1"/>
  <c r="AN321" i="1"/>
  <c r="AS321" i="1"/>
  <c r="AT321" i="1"/>
  <c r="AU321" i="1"/>
  <c r="AV321" i="1"/>
  <c r="AW321" i="1"/>
  <c r="AV322" i="1"/>
  <c r="AV323" i="1" s="1"/>
  <c r="AW322" i="1"/>
  <c r="AW323" i="1" s="1"/>
  <c r="D323" i="1"/>
  <c r="E323" i="1"/>
  <c r="F323" i="1"/>
  <c r="H323" i="1"/>
  <c r="I323" i="1"/>
  <c r="J323" i="1"/>
  <c r="K323" i="1"/>
  <c r="L323" i="1"/>
  <c r="M323" i="1"/>
  <c r="N323" i="1"/>
  <c r="O323" i="1"/>
  <c r="P323" i="1"/>
  <c r="Q323" i="1"/>
  <c r="R323" i="1"/>
  <c r="S323" i="1"/>
  <c r="T323" i="1"/>
  <c r="U323" i="1"/>
  <c r="V323" i="1"/>
  <c r="W323" i="1"/>
  <c r="X323" i="1"/>
  <c r="Y323" i="1"/>
  <c r="Z323" i="1"/>
  <c r="AA323" i="1"/>
  <c r="AB323" i="1"/>
  <c r="AC323" i="1"/>
  <c r="AG323" i="1"/>
  <c r="AH323" i="1"/>
  <c r="AI323" i="1"/>
  <c r="AJ323" i="1"/>
  <c r="AK323" i="1"/>
  <c r="AL323" i="1"/>
  <c r="AN323" i="1"/>
  <c r="AP323" i="1"/>
  <c r="AQ323" i="1"/>
  <c r="AR323" i="1"/>
  <c r="AS323" i="1"/>
  <c r="AV325" i="1"/>
  <c r="AW325" i="1"/>
  <c r="AW337" i="1" s="1"/>
  <c r="AV326" i="1"/>
  <c r="AW326" i="1"/>
  <c r="AV327" i="1"/>
  <c r="AW327" i="1"/>
  <c r="AV328" i="1"/>
  <c r="AV346" i="1" s="1"/>
  <c r="AW328" i="1"/>
  <c r="AW346" i="1" s="1"/>
  <c r="AJ329" i="1"/>
  <c r="AK329" i="1"/>
  <c r="AL329" i="1"/>
  <c r="AM329" i="1"/>
  <c r="AN329" i="1"/>
  <c r="AS329" i="1"/>
  <c r="AT329" i="1"/>
  <c r="AU329" i="1"/>
  <c r="AV329" i="1"/>
  <c r="AW329" i="1"/>
  <c r="AJ330" i="1"/>
  <c r="AK330" i="1"/>
  <c r="AL330" i="1"/>
  <c r="AM330" i="1"/>
  <c r="AN330" i="1"/>
  <c r="AS330" i="1"/>
  <c r="AT330" i="1"/>
  <c r="AU330" i="1"/>
  <c r="AV330" i="1"/>
  <c r="AW330" i="1"/>
  <c r="AV331" i="1"/>
  <c r="AW331" i="1"/>
  <c r="AJ332" i="1"/>
  <c r="AJ334" i="1" s="1"/>
  <c r="AK332" i="1"/>
  <c r="AL332" i="1"/>
  <c r="AL333" i="1" s="1"/>
  <c r="AM332" i="1"/>
  <c r="AM334" i="1" s="1"/>
  <c r="AN332" i="1"/>
  <c r="AN333" i="1" s="1"/>
  <c r="AP332" i="1"/>
  <c r="AQ332" i="1"/>
  <c r="AR332" i="1"/>
  <c r="AR333" i="1" s="1"/>
  <c r="AS332" i="1"/>
  <c r="AT332" i="1"/>
  <c r="AT333" i="1" s="1"/>
  <c r="AU332" i="1"/>
  <c r="AU333" i="1" s="1"/>
  <c r="AV332" i="1"/>
  <c r="AV334" i="1" s="1"/>
  <c r="AW332" i="1"/>
  <c r="I333" i="1"/>
  <c r="J333" i="1"/>
  <c r="M333" i="1"/>
  <c r="N333" i="1"/>
  <c r="O333" i="1"/>
  <c r="P333" i="1"/>
  <c r="Q333" i="1"/>
  <c r="R333" i="1"/>
  <c r="S333" i="1"/>
  <c r="T333" i="1"/>
  <c r="U333" i="1"/>
  <c r="V333" i="1"/>
  <c r="W333" i="1"/>
  <c r="X333" i="1"/>
  <c r="Y333" i="1"/>
  <c r="Z333" i="1"/>
  <c r="AA333" i="1"/>
  <c r="AB333" i="1"/>
  <c r="AC333" i="1"/>
  <c r="AI333" i="1"/>
  <c r="AJ333" i="1"/>
  <c r="AK333" i="1"/>
  <c r="AQ333" i="1"/>
  <c r="AS333" i="1"/>
  <c r="AV333" i="1"/>
  <c r="AW333" i="1"/>
  <c r="D334" i="1"/>
  <c r="E334" i="1"/>
  <c r="F334" i="1"/>
  <c r="I334" i="1"/>
  <c r="J334" i="1"/>
  <c r="K334" i="1"/>
  <c r="L334" i="1"/>
  <c r="M334" i="1"/>
  <c r="N334" i="1"/>
  <c r="O334" i="1"/>
  <c r="P334" i="1"/>
  <c r="Q334" i="1"/>
  <c r="R334" i="1"/>
  <c r="S334" i="1"/>
  <c r="T334" i="1"/>
  <c r="U334" i="1"/>
  <c r="V334" i="1"/>
  <c r="W334" i="1"/>
  <c r="X334" i="1"/>
  <c r="Y334" i="1"/>
  <c r="Z334" i="1"/>
  <c r="AA334" i="1"/>
  <c r="AB334" i="1"/>
  <c r="AC334" i="1"/>
  <c r="AG334" i="1"/>
  <c r="AH334" i="1"/>
  <c r="AI334" i="1"/>
  <c r="AK334" i="1"/>
  <c r="AL334" i="1"/>
  <c r="AN334" i="1"/>
  <c r="AP334" i="1"/>
  <c r="AQ334" i="1"/>
  <c r="AS334" i="1"/>
  <c r="AU334" i="1"/>
  <c r="AW334" i="1"/>
  <c r="H337" i="1"/>
  <c r="I337" i="1"/>
  <c r="J337" i="1"/>
  <c r="K337" i="1"/>
  <c r="L337" i="1"/>
  <c r="M337" i="1"/>
  <c r="N337" i="1"/>
  <c r="O337" i="1"/>
  <c r="P337" i="1"/>
  <c r="Q337" i="1"/>
  <c r="R337" i="1"/>
  <c r="S337" i="1"/>
  <c r="T337" i="1"/>
  <c r="U337" i="1"/>
  <c r="V337" i="1"/>
  <c r="W337" i="1"/>
  <c r="X337" i="1"/>
  <c r="Y337" i="1"/>
  <c r="Z337" i="1"/>
  <c r="AA337" i="1"/>
  <c r="AB337" i="1"/>
  <c r="AC337" i="1"/>
  <c r="AI337" i="1"/>
  <c r="AJ337" i="1"/>
  <c r="AK337" i="1"/>
  <c r="AL337" i="1"/>
  <c r="AM337" i="1"/>
  <c r="AN337" i="1"/>
  <c r="AQ337" i="1"/>
  <c r="AR337" i="1"/>
  <c r="AS337" i="1"/>
  <c r="AT337" i="1"/>
  <c r="AU337" i="1"/>
  <c r="AV337" i="1"/>
  <c r="H338" i="1"/>
  <c r="I338" i="1"/>
  <c r="J338" i="1"/>
  <c r="K338" i="1"/>
  <c r="L338" i="1"/>
  <c r="M338" i="1"/>
  <c r="N338" i="1"/>
  <c r="O338" i="1"/>
  <c r="P338" i="1"/>
  <c r="Q338" i="1"/>
  <c r="R338" i="1"/>
  <c r="S338" i="1"/>
  <c r="T338" i="1"/>
  <c r="U338" i="1"/>
  <c r="V338" i="1"/>
  <c r="W338" i="1"/>
  <c r="X338" i="1"/>
  <c r="Y338" i="1"/>
  <c r="Z338" i="1"/>
  <c r="AA338" i="1"/>
  <c r="AB338" i="1"/>
  <c r="AC338" i="1"/>
  <c r="AI338" i="1"/>
  <c r="AJ338" i="1"/>
  <c r="AK338" i="1"/>
  <c r="AL338" i="1"/>
  <c r="AM338" i="1"/>
  <c r="AN338" i="1"/>
  <c r="AQ338" i="1"/>
  <c r="AR338" i="1"/>
  <c r="AU338" i="1"/>
  <c r="AV338" i="1"/>
  <c r="AW338" i="1"/>
  <c r="H339" i="1"/>
  <c r="I339" i="1"/>
  <c r="J339" i="1"/>
  <c r="K339" i="1"/>
  <c r="L339" i="1"/>
  <c r="M339" i="1"/>
  <c r="N339" i="1"/>
  <c r="O339" i="1"/>
  <c r="P339" i="1"/>
  <c r="Q339" i="1"/>
  <c r="R339" i="1"/>
  <c r="S339" i="1"/>
  <c r="T339" i="1"/>
  <c r="U339" i="1"/>
  <c r="V339" i="1"/>
  <c r="W339" i="1"/>
  <c r="X339" i="1"/>
  <c r="Y339" i="1"/>
  <c r="Z339" i="1"/>
  <c r="AA339" i="1"/>
  <c r="AB339" i="1"/>
  <c r="AC339" i="1"/>
  <c r="AI339" i="1"/>
  <c r="AJ339" i="1"/>
  <c r="AK339" i="1"/>
  <c r="AL339" i="1"/>
  <c r="AM339" i="1"/>
  <c r="AN339" i="1"/>
  <c r="AQ339" i="1"/>
  <c r="AR339" i="1"/>
  <c r="AU339" i="1"/>
  <c r="AV339" i="1"/>
  <c r="AW339" i="1"/>
  <c r="H340" i="1"/>
  <c r="I340" i="1"/>
  <c r="J340" i="1"/>
  <c r="K340" i="1"/>
  <c r="L340" i="1"/>
  <c r="M340" i="1"/>
  <c r="N340" i="1"/>
  <c r="O340" i="1"/>
  <c r="P340" i="1"/>
  <c r="Q340" i="1"/>
  <c r="R340" i="1"/>
  <c r="S340" i="1"/>
  <c r="T340" i="1"/>
  <c r="U340" i="1"/>
  <c r="V340" i="1"/>
  <c r="W340" i="1"/>
  <c r="X340" i="1"/>
  <c r="Y340" i="1"/>
  <c r="Z340" i="1"/>
  <c r="AA340" i="1"/>
  <c r="AB340" i="1"/>
  <c r="AC340" i="1"/>
  <c r="AI340" i="1"/>
  <c r="AJ340" i="1"/>
  <c r="AK340" i="1"/>
  <c r="AL340" i="1"/>
  <c r="AM340" i="1"/>
  <c r="AN340" i="1"/>
  <c r="AQ340" i="1"/>
  <c r="AR340" i="1"/>
  <c r="AS340" i="1"/>
  <c r="AT340" i="1"/>
  <c r="AU340" i="1"/>
  <c r="AV340" i="1"/>
  <c r="AW340" i="1"/>
  <c r="D343" i="1"/>
  <c r="E343" i="1"/>
  <c r="F343" i="1"/>
  <c r="G343" i="1"/>
  <c r="H343" i="1"/>
  <c r="I343" i="1"/>
  <c r="J343" i="1"/>
  <c r="K343" i="1"/>
  <c r="L343" i="1"/>
  <c r="M343" i="1"/>
  <c r="N343" i="1"/>
  <c r="O343" i="1"/>
  <c r="P343" i="1"/>
  <c r="Q343" i="1"/>
  <c r="R343" i="1"/>
  <c r="S343" i="1"/>
  <c r="T343" i="1"/>
  <c r="U343" i="1"/>
  <c r="V343" i="1"/>
  <c r="W343" i="1"/>
  <c r="X343" i="1"/>
  <c r="Y343" i="1"/>
  <c r="Z343" i="1"/>
  <c r="AA343" i="1"/>
  <c r="AB343" i="1"/>
  <c r="AC343" i="1"/>
  <c r="AG343" i="1"/>
  <c r="AH343" i="1"/>
  <c r="AI343" i="1"/>
  <c r="AJ343" i="1"/>
  <c r="AK343" i="1"/>
  <c r="AL343" i="1"/>
  <c r="AN343" i="1"/>
  <c r="AP343" i="1"/>
  <c r="AQ343" i="1"/>
  <c r="AR343" i="1"/>
  <c r="AS343" i="1"/>
  <c r="AV343" i="1"/>
  <c r="AW343" i="1"/>
  <c r="D344" i="1"/>
  <c r="E344" i="1"/>
  <c r="F344" i="1"/>
  <c r="G344" i="1"/>
  <c r="H344" i="1"/>
  <c r="I344" i="1"/>
  <c r="J344" i="1"/>
  <c r="K344" i="1"/>
  <c r="L344" i="1"/>
  <c r="M344" i="1"/>
  <c r="N344" i="1"/>
  <c r="O344" i="1"/>
  <c r="P344" i="1"/>
  <c r="Q344" i="1"/>
  <c r="R344" i="1"/>
  <c r="S344" i="1"/>
  <c r="T344" i="1"/>
  <c r="U344" i="1"/>
  <c r="V344" i="1"/>
  <c r="W344" i="1"/>
  <c r="X344" i="1"/>
  <c r="Y344" i="1"/>
  <c r="Z344" i="1"/>
  <c r="AA344" i="1"/>
  <c r="AB344" i="1"/>
  <c r="AC344" i="1"/>
  <c r="AG344" i="1"/>
  <c r="AH344" i="1"/>
  <c r="AI344" i="1"/>
  <c r="AJ344" i="1"/>
  <c r="AK344" i="1"/>
  <c r="AL344" i="1"/>
  <c r="AN344" i="1"/>
  <c r="AP344" i="1"/>
  <c r="AQ344" i="1"/>
  <c r="AR344" i="1"/>
  <c r="AT344" i="1"/>
  <c r="AU344" i="1"/>
  <c r="AV344" i="1"/>
  <c r="AW344" i="1"/>
  <c r="D345" i="1"/>
  <c r="E345" i="1"/>
  <c r="F345" i="1"/>
  <c r="G345" i="1"/>
  <c r="H345" i="1"/>
  <c r="I345" i="1"/>
  <c r="J345" i="1"/>
  <c r="K345" i="1"/>
  <c r="L345" i="1"/>
  <c r="M345" i="1"/>
  <c r="N345" i="1"/>
  <c r="O345" i="1"/>
  <c r="P345" i="1"/>
  <c r="Q345" i="1"/>
  <c r="R345" i="1"/>
  <c r="S345" i="1"/>
  <c r="T345" i="1"/>
  <c r="U345" i="1"/>
  <c r="V345" i="1"/>
  <c r="W345" i="1"/>
  <c r="X345" i="1"/>
  <c r="Y345" i="1"/>
  <c r="Z345" i="1"/>
  <c r="AA345" i="1"/>
  <c r="AB345" i="1"/>
  <c r="AC345" i="1"/>
  <c r="AG345" i="1"/>
  <c r="AH345" i="1"/>
  <c r="AI345" i="1"/>
  <c r="AJ345" i="1"/>
  <c r="AK345" i="1"/>
  <c r="AL345" i="1"/>
  <c r="AM345" i="1"/>
  <c r="AN345" i="1"/>
  <c r="AP345" i="1"/>
  <c r="AQ345" i="1"/>
  <c r="AR345" i="1"/>
  <c r="AU345" i="1"/>
  <c r="AV345" i="1"/>
  <c r="AW345" i="1"/>
  <c r="D346" i="1"/>
  <c r="E346" i="1"/>
  <c r="F346" i="1"/>
  <c r="G346" i="1"/>
  <c r="H346" i="1"/>
  <c r="I346" i="1"/>
  <c r="J346" i="1"/>
  <c r="K346" i="1"/>
  <c r="L346" i="1"/>
  <c r="M346" i="1"/>
  <c r="N346" i="1"/>
  <c r="O346" i="1"/>
  <c r="P346" i="1"/>
  <c r="Q346" i="1"/>
  <c r="R346" i="1"/>
  <c r="S346" i="1"/>
  <c r="T346" i="1"/>
  <c r="U346" i="1"/>
  <c r="V346" i="1"/>
  <c r="W346" i="1"/>
  <c r="X346" i="1"/>
  <c r="Y346" i="1"/>
  <c r="Z346" i="1"/>
  <c r="AA346" i="1"/>
  <c r="AB346" i="1"/>
  <c r="AC346" i="1"/>
  <c r="AG346" i="1"/>
  <c r="AH346" i="1"/>
  <c r="AI346" i="1"/>
  <c r="AJ346" i="1"/>
  <c r="AK346" i="1"/>
  <c r="AL346" i="1"/>
  <c r="AM346" i="1"/>
  <c r="AN346" i="1"/>
  <c r="AP346" i="1"/>
  <c r="AQ346" i="1"/>
  <c r="AR346" i="1"/>
  <c r="AS346" i="1"/>
  <c r="AT346" i="1"/>
  <c r="AU346" i="1"/>
  <c r="AJ348" i="1"/>
  <c r="AS348" i="1" s="1"/>
  <c r="AS349" i="1" s="1"/>
  <c r="AK348" i="1"/>
  <c r="AK349" i="1" s="1"/>
  <c r="AL348" i="1"/>
  <c r="AM348" i="1"/>
  <c r="AN348" i="1"/>
  <c r="AN349" i="1" s="1"/>
  <c r="AP348" i="1"/>
  <c r="AP349" i="1" s="1"/>
  <c r="AQ348" i="1"/>
  <c r="AR348" i="1"/>
  <c r="AR355" i="1" s="1"/>
  <c r="AR359" i="1" s="1"/>
  <c r="AT348" i="1"/>
  <c r="AT349" i="1" s="1"/>
  <c r="AU348" i="1"/>
  <c r="AV348" i="1"/>
  <c r="AW348" i="1"/>
  <c r="AW349" i="1" s="1"/>
  <c r="D349" i="1"/>
  <c r="E349" i="1"/>
  <c r="F349" i="1"/>
  <c r="I349" i="1"/>
  <c r="J349" i="1"/>
  <c r="K349" i="1"/>
  <c r="L349" i="1"/>
  <c r="M349" i="1"/>
  <c r="N349" i="1"/>
  <c r="O349" i="1"/>
  <c r="P349" i="1"/>
  <c r="Q349" i="1"/>
  <c r="R349" i="1"/>
  <c r="S349" i="1"/>
  <c r="T349" i="1"/>
  <c r="U349" i="1"/>
  <c r="V349" i="1"/>
  <c r="W349" i="1"/>
  <c r="X349" i="1"/>
  <c r="Y349" i="1"/>
  <c r="Z349" i="1"/>
  <c r="AA349" i="1"/>
  <c r="AB349" i="1"/>
  <c r="AC349" i="1"/>
  <c r="AG349" i="1"/>
  <c r="AH349" i="1"/>
  <c r="AI349" i="1"/>
  <c r="AL349" i="1"/>
  <c r="AM349" i="1"/>
  <c r="AQ349" i="1"/>
  <c r="AR349" i="1"/>
  <c r="AU349" i="1"/>
  <c r="AV349" i="1"/>
  <c r="AK351" i="1"/>
  <c r="AL351" i="1"/>
  <c r="AM351" i="1"/>
  <c r="AN351" i="1"/>
  <c r="AV351" i="1"/>
  <c r="AW351" i="1"/>
  <c r="AJ352" i="1"/>
  <c r="AS352" i="1" s="1"/>
  <c r="AK352" i="1"/>
  <c r="AL352" i="1"/>
  <c r="AM352" i="1"/>
  <c r="AN352" i="1"/>
  <c r="AT352" i="1"/>
  <c r="AU352" i="1"/>
  <c r="AV352" i="1"/>
  <c r="AW352" i="1"/>
  <c r="AK353" i="1"/>
  <c r="AL353" i="1"/>
  <c r="AM353" i="1"/>
  <c r="AN353" i="1"/>
  <c r="AV353" i="1"/>
  <c r="AW353" i="1"/>
  <c r="AJ355" i="1"/>
  <c r="AK355" i="1"/>
  <c r="AL355" i="1"/>
  <c r="AM355" i="1"/>
  <c r="AN355" i="1"/>
  <c r="AQ355" i="1"/>
  <c r="AQ359" i="1" s="1"/>
  <c r="AS355" i="1"/>
  <c r="AT355" i="1"/>
  <c r="AU355" i="1"/>
  <c r="AV355" i="1"/>
  <c r="AW355" i="1"/>
  <c r="AJ357" i="1"/>
  <c r="AS357" i="1" s="1"/>
  <c r="AK357" i="1"/>
  <c r="AL357" i="1"/>
  <c r="AM357" i="1"/>
  <c r="AN357" i="1"/>
  <c r="AT357" i="1"/>
  <c r="AU357" i="1"/>
  <c r="AV357" i="1"/>
  <c r="AW357" i="1"/>
  <c r="AJ359" i="1"/>
  <c r="AS359" i="1" s="1"/>
  <c r="AK359" i="1"/>
  <c r="AL359" i="1"/>
  <c r="AM359" i="1"/>
  <c r="AN359" i="1"/>
  <c r="AT359" i="1"/>
  <c r="AU359" i="1"/>
  <c r="AV359" i="1"/>
  <c r="AW359" i="1"/>
  <c r="D360" i="1"/>
  <c r="D361" i="1" s="1"/>
  <c r="H360" i="1"/>
  <c r="AH360" i="1"/>
  <c r="AJ360" i="1"/>
  <c r="AK360" i="1"/>
  <c r="AL360" i="1"/>
  <c r="AM360" i="1"/>
  <c r="AN360" i="1"/>
  <c r="AS360" i="1"/>
  <c r="AT360" i="1"/>
  <c r="AU360" i="1"/>
  <c r="AV360" i="1"/>
  <c r="AW360" i="1"/>
  <c r="E361" i="1"/>
  <c r="F361" i="1"/>
  <c r="F364" i="1" s="1"/>
  <c r="I361" i="1"/>
  <c r="I364" i="1" s="1"/>
  <c r="J361" i="1"/>
  <c r="J363" i="1" s="1"/>
  <c r="K361" i="1"/>
  <c r="AJ361" i="1" s="1"/>
  <c r="L361" i="1"/>
  <c r="L364" i="1" s="1"/>
  <c r="M361" i="1"/>
  <c r="AK361" i="1" s="1"/>
  <c r="N361" i="1"/>
  <c r="N363" i="1" s="1"/>
  <c r="O361" i="1"/>
  <c r="AL361" i="1" s="1"/>
  <c r="P361" i="1"/>
  <c r="AM361" i="1" s="1"/>
  <c r="Q361" i="1"/>
  <c r="R361" i="1"/>
  <c r="AN361" i="1" s="1"/>
  <c r="S361" i="1"/>
  <c r="S363" i="1" s="1"/>
  <c r="T361" i="1"/>
  <c r="U361" i="1"/>
  <c r="V361" i="1"/>
  <c r="V364" i="1" s="1"/>
  <c r="W361" i="1"/>
  <c r="W363" i="1" s="1"/>
  <c r="X361" i="1"/>
  <c r="X364" i="1" s="1"/>
  <c r="Y361" i="1"/>
  <c r="Y364" i="1" s="1"/>
  <c r="Z361" i="1"/>
  <c r="Z363" i="1" s="1"/>
  <c r="AA361" i="1"/>
  <c r="AA363" i="1" s="1"/>
  <c r="AB361" i="1"/>
  <c r="AB364" i="1" s="1"/>
  <c r="AC361" i="1"/>
  <c r="AG361" i="1"/>
  <c r="AI361" i="1"/>
  <c r="AU361" i="1"/>
  <c r="AU363" i="1" s="1"/>
  <c r="E363" i="1"/>
  <c r="I363" i="1"/>
  <c r="L363" i="1"/>
  <c r="M363" i="1"/>
  <c r="P363" i="1"/>
  <c r="Q363" i="1"/>
  <c r="R363" i="1"/>
  <c r="T363" i="1"/>
  <c r="U363" i="1"/>
  <c r="X363" i="1"/>
  <c r="Y363" i="1"/>
  <c r="AB363" i="1"/>
  <c r="AC363" i="1"/>
  <c r="AG366" i="1"/>
  <c r="AG363" i="1"/>
  <c r="AH366" i="1"/>
  <c r="AI366" i="1"/>
  <c r="AI363" i="1"/>
  <c r="AJ366" i="1"/>
  <c r="AK366" i="1"/>
  <c r="AL366" i="1"/>
  <c r="AM366" i="1"/>
  <c r="AN366" i="1"/>
  <c r="E364" i="1"/>
  <c r="J364" i="1"/>
  <c r="K364" i="1"/>
  <c r="M364" i="1"/>
  <c r="N364" i="1"/>
  <c r="O364" i="1"/>
  <c r="P364" i="1"/>
  <c r="Q364" i="1"/>
  <c r="S364" i="1"/>
  <c r="T364" i="1"/>
  <c r="U364" i="1"/>
  <c r="Z364" i="1"/>
  <c r="AA364" i="1"/>
  <c r="AC364" i="1"/>
  <c r="AG364" i="1"/>
  <c r="AI364" i="1"/>
  <c r="AU364" i="1"/>
  <c r="F368" i="1"/>
  <c r="AJ370" i="1"/>
  <c r="AS370" i="1" s="1"/>
  <c r="AK370" i="1"/>
  <c r="AL370" i="1"/>
  <c r="AM370" i="1"/>
  <c r="AN370" i="1"/>
  <c r="AT370" i="1"/>
  <c r="AU370" i="1"/>
  <c r="AV370" i="1"/>
  <c r="AW370" i="1"/>
  <c r="AJ371" i="1"/>
  <c r="AK371" i="1"/>
  <c r="AL371" i="1"/>
  <c r="AM371" i="1"/>
  <c r="AN371" i="1"/>
  <c r="AP371" i="1"/>
  <c r="AQ371" i="1"/>
  <c r="AR371" i="1"/>
  <c r="AS371" i="1"/>
  <c r="AT371" i="1"/>
  <c r="AU371" i="1"/>
  <c r="AV371" i="1"/>
  <c r="AW371" i="1"/>
  <c r="AJ372" i="1"/>
  <c r="AK372" i="1"/>
  <c r="AL372" i="1"/>
  <c r="AM372" i="1"/>
  <c r="AN372" i="1"/>
  <c r="AP372" i="1"/>
  <c r="AQ372" i="1"/>
  <c r="AR372" i="1"/>
  <c r="AS372" i="1"/>
  <c r="AT372" i="1"/>
  <c r="AU372" i="1"/>
  <c r="AV372" i="1"/>
  <c r="AW372" i="1"/>
  <c r="AJ373" i="1"/>
  <c r="AK373" i="1"/>
  <c r="AL373" i="1"/>
  <c r="AM373" i="1"/>
  <c r="AN373" i="1"/>
  <c r="AP373" i="1"/>
  <c r="AQ373" i="1"/>
  <c r="AR373" i="1"/>
  <c r="AS373" i="1"/>
  <c r="AT373" i="1"/>
  <c r="AU373" i="1"/>
  <c r="AV373" i="1"/>
  <c r="AW373" i="1"/>
  <c r="AJ374" i="1"/>
  <c r="AK374" i="1"/>
  <c r="AL374" i="1"/>
  <c r="AM374" i="1"/>
  <c r="AN374" i="1"/>
  <c r="AP374" i="1"/>
  <c r="AQ374" i="1"/>
  <c r="AR374" i="1"/>
  <c r="AS374" i="1"/>
  <c r="AT374" i="1"/>
  <c r="AU374" i="1"/>
  <c r="AV374" i="1"/>
  <c r="AW374" i="1"/>
  <c r="AJ375" i="1"/>
  <c r="AS375" i="1" s="1"/>
  <c r="AK375" i="1"/>
  <c r="AL375" i="1"/>
  <c r="AM375" i="1"/>
  <c r="AN375" i="1"/>
  <c r="AP375" i="1"/>
  <c r="AQ375" i="1"/>
  <c r="AR375" i="1"/>
  <c r="AT375" i="1"/>
  <c r="AU375" i="1"/>
  <c r="AV375" i="1"/>
  <c r="AW375" i="1"/>
  <c r="AJ376" i="1"/>
  <c r="AS376" i="1" s="1"/>
  <c r="AK376" i="1"/>
  <c r="AL376" i="1"/>
  <c r="AM376" i="1"/>
  <c r="AN376" i="1"/>
  <c r="AP376" i="1"/>
  <c r="AQ376" i="1"/>
  <c r="AR376" i="1"/>
  <c r="AT376" i="1"/>
  <c r="AU376" i="1"/>
  <c r="AV376" i="1"/>
  <c r="AW376" i="1"/>
  <c r="AJ377" i="1"/>
  <c r="AK377" i="1"/>
  <c r="AL377" i="1"/>
  <c r="AM377" i="1"/>
  <c r="AN377" i="1"/>
  <c r="AP377" i="1"/>
  <c r="AQ377" i="1"/>
  <c r="AR377" i="1"/>
  <c r="AS377" i="1"/>
  <c r="AT377" i="1"/>
  <c r="AU377" i="1"/>
  <c r="AV377" i="1"/>
  <c r="AW377" i="1"/>
  <c r="AJ378" i="1"/>
  <c r="AS378" i="1" s="1"/>
  <c r="AK378" i="1"/>
  <c r="AL378" i="1"/>
  <c r="AM378" i="1"/>
  <c r="AN378" i="1"/>
  <c r="AP378" i="1"/>
  <c r="AQ378" i="1"/>
  <c r="AT378" i="1"/>
  <c r="AU378" i="1"/>
  <c r="AV378" i="1"/>
  <c r="AW378" i="1"/>
  <c r="AV379" i="1"/>
  <c r="AW379" i="1"/>
  <c r="AJ380" i="1"/>
  <c r="AK380" i="1"/>
  <c r="AL380" i="1"/>
  <c r="AM380" i="1"/>
  <c r="AN380" i="1"/>
  <c r="AS380" i="1"/>
  <c r="AT380" i="1"/>
  <c r="AU380" i="1"/>
  <c r="AV380" i="1"/>
  <c r="AW380" i="1"/>
  <c r="AV381" i="1"/>
  <c r="AW381" i="1"/>
  <c r="AT382" i="1"/>
  <c r="AU382" i="1"/>
  <c r="AU383" i="1" s="1"/>
  <c r="AW382" i="1"/>
  <c r="D383" i="1"/>
  <c r="E383" i="1"/>
  <c r="J383" i="1"/>
  <c r="K383" i="1"/>
  <c r="L383" i="1"/>
  <c r="M383" i="1"/>
  <c r="N383" i="1"/>
  <c r="O383" i="1"/>
  <c r="P383" i="1"/>
  <c r="Q383" i="1"/>
  <c r="R383" i="1"/>
  <c r="S383" i="1"/>
  <c r="U383" i="1"/>
  <c r="W383" i="1"/>
  <c r="X383" i="1"/>
  <c r="Y383" i="1"/>
  <c r="Z383" i="1"/>
  <c r="AA383" i="1"/>
  <c r="AI383" i="1"/>
  <c r="AT383" i="1"/>
  <c r="AW383" i="1"/>
  <c r="X390" i="1"/>
  <c r="X386" i="1" s="1"/>
  <c r="AW386" i="1" s="1"/>
  <c r="AA390" i="1"/>
  <c r="AA386" i="1" s="1"/>
  <c r="AB390" i="1"/>
  <c r="AB386" i="1" s="1"/>
  <c r="AC390" i="1"/>
  <c r="AC386" i="1"/>
  <c r="AW387" i="1"/>
  <c r="AW388" i="1"/>
  <c r="AW389" i="1"/>
  <c r="AW390" i="1"/>
  <c r="F394" i="1"/>
  <c r="G394" i="1"/>
  <c r="H394" i="1"/>
  <c r="I394" i="1"/>
  <c r="J394" i="1"/>
  <c r="K394" i="1"/>
  <c r="L394" i="1"/>
  <c r="M394" i="1"/>
  <c r="N394" i="1"/>
  <c r="O394" i="1"/>
  <c r="P394" i="1"/>
  <c r="Q394" i="1"/>
  <c r="R394" i="1"/>
  <c r="S394" i="1"/>
  <c r="T394" i="1"/>
  <c r="U394" i="1"/>
  <c r="V394" i="1"/>
  <c r="W394" i="1"/>
  <c r="X394" i="1"/>
  <c r="Y394" i="1"/>
  <c r="Z394" i="1"/>
  <c r="AA394" i="1"/>
  <c r="AB394" i="1"/>
  <c r="AC394" i="1"/>
  <c r="AG440" i="1"/>
  <c r="AG394" i="1" s="1"/>
  <c r="AH440" i="1"/>
  <c r="AH394" i="1"/>
  <c r="AI440" i="1"/>
  <c r="AI394" i="1"/>
  <c r="AJ440" i="1"/>
  <c r="AJ394" i="1"/>
  <c r="AK440" i="1"/>
  <c r="AK394" i="1"/>
  <c r="AL440" i="1"/>
  <c r="AL394" i="1"/>
  <c r="AM440" i="1"/>
  <c r="AM394" i="1"/>
  <c r="AN440" i="1"/>
  <c r="AN394" i="1"/>
  <c r="AP394" i="1"/>
  <c r="AQ394" i="1"/>
  <c r="AR394" i="1"/>
  <c r="AS394" i="1"/>
  <c r="AT440" i="1"/>
  <c r="AT394" i="1"/>
  <c r="AU440" i="1"/>
  <c r="AU394" i="1"/>
  <c r="AV440" i="1"/>
  <c r="AV394" i="1"/>
  <c r="AW440" i="1"/>
  <c r="AW394" i="1"/>
  <c r="F395" i="1"/>
  <c r="G395" i="1"/>
  <c r="H395" i="1"/>
  <c r="I395" i="1"/>
  <c r="J395" i="1"/>
  <c r="K395" i="1"/>
  <c r="L395" i="1"/>
  <c r="M395" i="1"/>
  <c r="N395" i="1"/>
  <c r="O395" i="1"/>
  <c r="P395" i="1"/>
  <c r="Q395" i="1"/>
  <c r="R395" i="1"/>
  <c r="S395" i="1"/>
  <c r="T395" i="1"/>
  <c r="U395" i="1"/>
  <c r="V395" i="1"/>
  <c r="W395" i="1"/>
  <c r="X395" i="1"/>
  <c r="Y395" i="1"/>
  <c r="Z395" i="1"/>
  <c r="AA395" i="1"/>
  <c r="AB395" i="1"/>
  <c r="AC395" i="1"/>
  <c r="AG441" i="1"/>
  <c r="AG395" i="1"/>
  <c r="AH441" i="1"/>
  <c r="AH395" i="1"/>
  <c r="AI441" i="1"/>
  <c r="AI395" i="1"/>
  <c r="AJ441" i="1"/>
  <c r="AJ395" i="1"/>
  <c r="AK441" i="1"/>
  <c r="AK395" i="1"/>
  <c r="AL441" i="1"/>
  <c r="AL395" i="1"/>
  <c r="AM441" i="1"/>
  <c r="AM395" i="1"/>
  <c r="AN441" i="1"/>
  <c r="AN395" i="1"/>
  <c r="AP395" i="1"/>
  <c r="AQ395" i="1"/>
  <c r="AR395" i="1"/>
  <c r="AS395" i="1"/>
  <c r="AT441" i="1"/>
  <c r="AT395" i="1"/>
  <c r="AU441" i="1"/>
  <c r="AU395" i="1"/>
  <c r="AV441" i="1"/>
  <c r="AV395" i="1"/>
  <c r="AW441" i="1"/>
  <c r="AW395" i="1"/>
  <c r="F396" i="1"/>
  <c r="G396" i="1"/>
  <c r="H396" i="1"/>
  <c r="I396" i="1"/>
  <c r="J396" i="1"/>
  <c r="K396" i="1"/>
  <c r="L396" i="1"/>
  <c r="M396" i="1"/>
  <c r="N396" i="1"/>
  <c r="O396" i="1"/>
  <c r="P396" i="1"/>
  <c r="Q396" i="1"/>
  <c r="R396" i="1"/>
  <c r="S396" i="1"/>
  <c r="T396" i="1"/>
  <c r="U396" i="1"/>
  <c r="V396" i="1"/>
  <c r="W396" i="1"/>
  <c r="X396" i="1"/>
  <c r="Y396" i="1"/>
  <c r="Z396" i="1"/>
  <c r="AA396" i="1"/>
  <c r="AB396" i="1"/>
  <c r="AC396" i="1"/>
  <c r="AG442" i="1"/>
  <c r="AG396" i="1"/>
  <c r="AH442" i="1"/>
  <c r="AH396" i="1"/>
  <c r="AI442" i="1"/>
  <c r="AI396" i="1"/>
  <c r="AJ442" i="1"/>
  <c r="AJ396" i="1"/>
  <c r="AK442" i="1"/>
  <c r="AK396" i="1"/>
  <c r="AL442" i="1"/>
  <c r="AL396" i="1"/>
  <c r="AM442" i="1"/>
  <c r="AM396" i="1"/>
  <c r="AN442" i="1"/>
  <c r="AN396" i="1"/>
  <c r="AP396" i="1"/>
  <c r="AQ396" i="1"/>
  <c r="AR396" i="1"/>
  <c r="AS396" i="1"/>
  <c r="AT442" i="1"/>
  <c r="AT396" i="1"/>
  <c r="AU442" i="1"/>
  <c r="AU396" i="1"/>
  <c r="AV442" i="1"/>
  <c r="AV396" i="1"/>
  <c r="AW442" i="1"/>
  <c r="AW396" i="1"/>
  <c r="F397" i="1"/>
  <c r="G397" i="1"/>
  <c r="H397" i="1"/>
  <c r="I397" i="1"/>
  <c r="J397" i="1"/>
  <c r="K397" i="1"/>
  <c r="L397" i="1"/>
  <c r="M397" i="1"/>
  <c r="N397" i="1"/>
  <c r="O397" i="1"/>
  <c r="P397" i="1"/>
  <c r="Q397" i="1"/>
  <c r="R397" i="1"/>
  <c r="S397" i="1"/>
  <c r="T397" i="1"/>
  <c r="U397" i="1"/>
  <c r="V397" i="1"/>
  <c r="W397" i="1"/>
  <c r="X397" i="1"/>
  <c r="Y397" i="1"/>
  <c r="Z397" i="1"/>
  <c r="AA397" i="1"/>
  <c r="AB397" i="1"/>
  <c r="AC397" i="1"/>
  <c r="AG443" i="1"/>
  <c r="AG397" i="1"/>
  <c r="AH443" i="1"/>
  <c r="AH397" i="1"/>
  <c r="AI443" i="1"/>
  <c r="AI397" i="1"/>
  <c r="AJ443" i="1"/>
  <c r="AJ397" i="1"/>
  <c r="AK443" i="1"/>
  <c r="AK397" i="1"/>
  <c r="AL443" i="1"/>
  <c r="AL397" i="1"/>
  <c r="AM443" i="1"/>
  <c r="AM397" i="1"/>
  <c r="AN443" i="1"/>
  <c r="AN397" i="1"/>
  <c r="AP397" i="1"/>
  <c r="AQ397" i="1"/>
  <c r="AR397" i="1"/>
  <c r="AS397" i="1"/>
  <c r="AT443" i="1"/>
  <c r="AT397" i="1"/>
  <c r="AU443" i="1"/>
  <c r="AU397" i="1"/>
  <c r="AV443" i="1"/>
  <c r="AV397" i="1"/>
  <c r="AW443" i="1"/>
  <c r="AW397" i="1"/>
  <c r="F398" i="1"/>
  <c r="G398" i="1"/>
  <c r="H398" i="1"/>
  <c r="I398" i="1"/>
  <c r="J398" i="1"/>
  <c r="K398" i="1"/>
  <c r="L398" i="1"/>
  <c r="M398" i="1"/>
  <c r="N398" i="1"/>
  <c r="O398" i="1"/>
  <c r="P398" i="1"/>
  <c r="Q398" i="1"/>
  <c r="R398" i="1"/>
  <c r="S398" i="1"/>
  <c r="T398" i="1"/>
  <c r="U398" i="1"/>
  <c r="V398" i="1"/>
  <c r="W398" i="1"/>
  <c r="X398" i="1"/>
  <c r="Y398" i="1"/>
  <c r="Z398" i="1"/>
  <c r="AA398" i="1"/>
  <c r="AB398" i="1"/>
  <c r="AC398" i="1"/>
  <c r="AG444" i="1"/>
  <c r="AG398" i="1"/>
  <c r="AH444" i="1"/>
  <c r="AH398" i="1"/>
  <c r="AI444" i="1"/>
  <c r="AI398" i="1"/>
  <c r="AJ444" i="1"/>
  <c r="AJ398" i="1"/>
  <c r="AK444" i="1"/>
  <c r="AK398" i="1"/>
  <c r="AL444" i="1"/>
  <c r="AL398" i="1"/>
  <c r="AM444" i="1"/>
  <c r="AM398" i="1"/>
  <c r="AN444" i="1"/>
  <c r="AN398" i="1"/>
  <c r="AP398" i="1"/>
  <c r="AQ398" i="1"/>
  <c r="AR398" i="1"/>
  <c r="AS398" i="1"/>
  <c r="AT444" i="1"/>
  <c r="AT398" i="1"/>
  <c r="AU444" i="1"/>
  <c r="AU398" i="1"/>
  <c r="AV444" i="1"/>
  <c r="AV398" i="1"/>
  <c r="AW444" i="1"/>
  <c r="AW398" i="1"/>
  <c r="F399" i="1"/>
  <c r="G399" i="1"/>
  <c r="H399" i="1"/>
  <c r="I399" i="1"/>
  <c r="J399" i="1"/>
  <c r="K399" i="1"/>
  <c r="L399" i="1"/>
  <c r="M399" i="1"/>
  <c r="N399" i="1"/>
  <c r="O399" i="1"/>
  <c r="P399" i="1"/>
  <c r="Q399" i="1"/>
  <c r="R399" i="1"/>
  <c r="S399" i="1"/>
  <c r="T399" i="1"/>
  <c r="U399" i="1"/>
  <c r="V399" i="1"/>
  <c r="W399" i="1"/>
  <c r="X399" i="1"/>
  <c r="Y399" i="1"/>
  <c r="Z399" i="1"/>
  <c r="AA399" i="1"/>
  <c r="AB399" i="1"/>
  <c r="AC399" i="1"/>
  <c r="AG445" i="1"/>
  <c r="AG399" i="1"/>
  <c r="AH445" i="1"/>
  <c r="AH399" i="1"/>
  <c r="AI445" i="1"/>
  <c r="AI399" i="1"/>
  <c r="AJ445" i="1"/>
  <c r="AJ399" i="1"/>
  <c r="AK445" i="1"/>
  <c r="AK399" i="1"/>
  <c r="AL445" i="1"/>
  <c r="AL399" i="1"/>
  <c r="AM445" i="1"/>
  <c r="AM399" i="1"/>
  <c r="AN445" i="1"/>
  <c r="AN399" i="1"/>
  <c r="AP399" i="1"/>
  <c r="AQ399" i="1"/>
  <c r="AR399" i="1"/>
  <c r="AS399" i="1"/>
  <c r="AT445" i="1"/>
  <c r="AT399" i="1"/>
  <c r="AU445" i="1"/>
  <c r="AU399" i="1"/>
  <c r="AV445" i="1"/>
  <c r="AV399" i="1"/>
  <c r="AW445" i="1"/>
  <c r="AW399" i="1"/>
  <c r="F400" i="1"/>
  <c r="G400" i="1"/>
  <c r="H400" i="1"/>
  <c r="I400" i="1"/>
  <c r="J400" i="1"/>
  <c r="K400" i="1"/>
  <c r="L400" i="1"/>
  <c r="M400" i="1"/>
  <c r="N400" i="1"/>
  <c r="O400" i="1"/>
  <c r="P400" i="1"/>
  <c r="Q400" i="1"/>
  <c r="R400" i="1"/>
  <c r="S400" i="1"/>
  <c r="T400" i="1"/>
  <c r="U400" i="1"/>
  <c r="V400" i="1"/>
  <c r="W400" i="1"/>
  <c r="X400" i="1"/>
  <c r="Y400" i="1"/>
  <c r="Z400" i="1"/>
  <c r="AA400" i="1"/>
  <c r="AB400" i="1"/>
  <c r="AC400" i="1"/>
  <c r="AG446" i="1"/>
  <c r="AG400" i="1"/>
  <c r="AH446" i="1"/>
  <c r="AH400" i="1"/>
  <c r="AI446" i="1"/>
  <c r="AI400" i="1"/>
  <c r="AJ446" i="1"/>
  <c r="AJ400" i="1"/>
  <c r="AK446" i="1"/>
  <c r="AK400" i="1" s="1"/>
  <c r="AL446" i="1"/>
  <c r="AL400" i="1"/>
  <c r="AM446" i="1"/>
  <c r="AM400" i="1"/>
  <c r="AN446" i="1"/>
  <c r="AN400" i="1"/>
  <c r="AP400" i="1"/>
  <c r="AQ400" i="1"/>
  <c r="AR400" i="1"/>
  <c r="AS400" i="1"/>
  <c r="AT446" i="1"/>
  <c r="AT400" i="1"/>
  <c r="AU446" i="1"/>
  <c r="AU400" i="1"/>
  <c r="AV446" i="1"/>
  <c r="AV400" i="1"/>
  <c r="AW446" i="1"/>
  <c r="AW400" i="1"/>
  <c r="F401" i="1"/>
  <c r="G401" i="1"/>
  <c r="H401" i="1"/>
  <c r="I401" i="1"/>
  <c r="J401" i="1"/>
  <c r="K401" i="1"/>
  <c r="L401" i="1"/>
  <c r="M401" i="1"/>
  <c r="N401" i="1"/>
  <c r="O401" i="1"/>
  <c r="P401" i="1"/>
  <c r="Q401" i="1"/>
  <c r="R401" i="1"/>
  <c r="S401" i="1"/>
  <c r="T401" i="1"/>
  <c r="U401" i="1"/>
  <c r="V401" i="1"/>
  <c r="W401" i="1"/>
  <c r="X401" i="1"/>
  <c r="Y401" i="1"/>
  <c r="Z401" i="1"/>
  <c r="AA401" i="1"/>
  <c r="AB401" i="1"/>
  <c r="AC401" i="1"/>
  <c r="AG447" i="1"/>
  <c r="AG401" i="1"/>
  <c r="AH447" i="1"/>
  <c r="AH401" i="1"/>
  <c r="AI447" i="1"/>
  <c r="AI401" i="1"/>
  <c r="AJ447" i="1"/>
  <c r="AJ401" i="1"/>
  <c r="AK447" i="1"/>
  <c r="AK401" i="1"/>
  <c r="AL447" i="1"/>
  <c r="AL401" i="1"/>
  <c r="AM447" i="1"/>
  <c r="AM401" i="1"/>
  <c r="AN447" i="1"/>
  <c r="AN401" i="1"/>
  <c r="AP401" i="1"/>
  <c r="AQ401" i="1"/>
  <c r="AR401" i="1"/>
  <c r="AS401" i="1"/>
  <c r="AT447" i="1"/>
  <c r="AT401" i="1"/>
  <c r="AU447" i="1"/>
  <c r="AU401" i="1"/>
  <c r="AV447" i="1"/>
  <c r="AV401" i="1"/>
  <c r="AW447" i="1"/>
  <c r="AW401" i="1"/>
  <c r="F402" i="1"/>
  <c r="G402" i="1"/>
  <c r="H402" i="1"/>
  <c r="I402" i="1"/>
  <c r="J402" i="1"/>
  <c r="K402" i="1"/>
  <c r="L402" i="1"/>
  <c r="M402" i="1"/>
  <c r="N402" i="1"/>
  <c r="O402" i="1"/>
  <c r="P402" i="1"/>
  <c r="Q402" i="1"/>
  <c r="R402" i="1"/>
  <c r="S402" i="1"/>
  <c r="T402" i="1"/>
  <c r="U402" i="1"/>
  <c r="V402" i="1"/>
  <c r="W402" i="1"/>
  <c r="X402" i="1"/>
  <c r="Y402" i="1"/>
  <c r="Z402" i="1"/>
  <c r="AA402" i="1"/>
  <c r="AB402" i="1"/>
  <c r="AC402" i="1"/>
  <c r="AG448" i="1"/>
  <c r="AG402" i="1"/>
  <c r="AH448" i="1"/>
  <c r="AH402" i="1"/>
  <c r="AI448" i="1"/>
  <c r="AI402" i="1"/>
  <c r="AJ448" i="1"/>
  <c r="AJ402" i="1"/>
  <c r="AK448" i="1"/>
  <c r="AK402" i="1"/>
  <c r="AL448" i="1"/>
  <c r="AL402" i="1"/>
  <c r="AM448" i="1"/>
  <c r="AM402" i="1"/>
  <c r="AN448" i="1"/>
  <c r="AN402" i="1"/>
  <c r="AP402" i="1"/>
  <c r="AQ402" i="1"/>
  <c r="AR402" i="1"/>
  <c r="AS402" i="1"/>
  <c r="AT448" i="1"/>
  <c r="AT402" i="1"/>
  <c r="AU448" i="1"/>
  <c r="AU402" i="1"/>
  <c r="AV448" i="1"/>
  <c r="AV402" i="1"/>
  <c r="AW448" i="1"/>
  <c r="AW402" i="1"/>
  <c r="F403" i="1"/>
  <c r="G403" i="1"/>
  <c r="H403" i="1"/>
  <c r="I403" i="1"/>
  <c r="J403" i="1"/>
  <c r="K403" i="1"/>
  <c r="L403" i="1"/>
  <c r="M403" i="1"/>
  <c r="N403" i="1"/>
  <c r="O403" i="1"/>
  <c r="P403" i="1"/>
  <c r="Q403" i="1"/>
  <c r="R403" i="1"/>
  <c r="S403" i="1"/>
  <c r="T403" i="1"/>
  <c r="U403" i="1"/>
  <c r="V403" i="1"/>
  <c r="W403" i="1"/>
  <c r="X403" i="1"/>
  <c r="Y403" i="1"/>
  <c r="Z403" i="1"/>
  <c r="AA403" i="1"/>
  <c r="AB403" i="1"/>
  <c r="AC403" i="1"/>
  <c r="AG449" i="1"/>
  <c r="AG403" i="1"/>
  <c r="AH449" i="1"/>
  <c r="AH403" i="1"/>
  <c r="AI449" i="1"/>
  <c r="AI403" i="1"/>
  <c r="AJ449" i="1"/>
  <c r="AJ403" i="1"/>
  <c r="AK449" i="1"/>
  <c r="AK403" i="1"/>
  <c r="AL449" i="1"/>
  <c r="AL403" i="1"/>
  <c r="AM449" i="1"/>
  <c r="AM403" i="1"/>
  <c r="AN449" i="1"/>
  <c r="AN403" i="1"/>
  <c r="AP403" i="1"/>
  <c r="AQ403" i="1"/>
  <c r="AR403" i="1"/>
  <c r="AS403" i="1"/>
  <c r="AT449" i="1"/>
  <c r="AT403" i="1"/>
  <c r="AU449" i="1"/>
  <c r="AU403" i="1"/>
  <c r="AV449" i="1"/>
  <c r="AV403" i="1"/>
  <c r="AW449" i="1"/>
  <c r="AW403" i="1"/>
  <c r="F404" i="1"/>
  <c r="G404" i="1"/>
  <c r="H404" i="1"/>
  <c r="I404" i="1"/>
  <c r="J404" i="1"/>
  <c r="K404" i="1"/>
  <c r="L404" i="1"/>
  <c r="M404" i="1"/>
  <c r="N404" i="1"/>
  <c r="O404" i="1"/>
  <c r="P404" i="1"/>
  <c r="Q404" i="1"/>
  <c r="R404" i="1"/>
  <c r="S404" i="1"/>
  <c r="T404" i="1"/>
  <c r="U404" i="1"/>
  <c r="V404" i="1"/>
  <c r="W404" i="1"/>
  <c r="X404" i="1"/>
  <c r="Y404" i="1"/>
  <c r="Z404" i="1"/>
  <c r="AA404" i="1"/>
  <c r="AB404" i="1"/>
  <c r="AC404" i="1"/>
  <c r="AG450" i="1"/>
  <c r="AG404" i="1"/>
  <c r="AH450" i="1"/>
  <c r="AH404" i="1"/>
  <c r="AI450" i="1"/>
  <c r="AI404" i="1"/>
  <c r="AJ450" i="1"/>
  <c r="AJ404" i="1"/>
  <c r="AK450" i="1"/>
  <c r="AK404" i="1"/>
  <c r="AL450" i="1"/>
  <c r="AL404" i="1"/>
  <c r="AM450" i="1"/>
  <c r="AM404" i="1"/>
  <c r="AN450" i="1"/>
  <c r="AN404" i="1"/>
  <c r="AP404" i="1"/>
  <c r="AQ404" i="1"/>
  <c r="AR404" i="1"/>
  <c r="AS404" i="1"/>
  <c r="AT450" i="1"/>
  <c r="AT404" i="1"/>
  <c r="AU450" i="1"/>
  <c r="AU404" i="1"/>
  <c r="AV450" i="1"/>
  <c r="AV404" i="1"/>
  <c r="AW450" i="1"/>
  <c r="AW404" i="1"/>
  <c r="F405" i="1"/>
  <c r="G405" i="1"/>
  <c r="H405" i="1"/>
  <c r="I405" i="1"/>
  <c r="J405" i="1"/>
  <c r="K405" i="1"/>
  <c r="L405" i="1"/>
  <c r="M405" i="1"/>
  <c r="N405" i="1"/>
  <c r="O405" i="1"/>
  <c r="P405" i="1"/>
  <c r="Q405" i="1"/>
  <c r="R405" i="1"/>
  <c r="S405" i="1"/>
  <c r="T405" i="1"/>
  <c r="U405" i="1"/>
  <c r="V405" i="1"/>
  <c r="W405" i="1"/>
  <c r="X405" i="1"/>
  <c r="Y405" i="1"/>
  <c r="Z405" i="1"/>
  <c r="AA405" i="1"/>
  <c r="AB405" i="1"/>
  <c r="AC405" i="1"/>
  <c r="AG451" i="1"/>
  <c r="AG405" i="1"/>
  <c r="AH451" i="1"/>
  <c r="AH405" i="1"/>
  <c r="AI451" i="1"/>
  <c r="AI405" i="1"/>
  <c r="AJ451" i="1"/>
  <c r="AJ405" i="1"/>
  <c r="AK451" i="1"/>
  <c r="AK405" i="1"/>
  <c r="AL451" i="1"/>
  <c r="AL405" i="1"/>
  <c r="AM451" i="1"/>
  <c r="AM405" i="1"/>
  <c r="AN451" i="1"/>
  <c r="AN405" i="1"/>
  <c r="AP405" i="1"/>
  <c r="AQ405" i="1"/>
  <c r="AR405" i="1"/>
  <c r="AS405" i="1"/>
  <c r="AT451" i="1"/>
  <c r="AT405" i="1"/>
  <c r="AU451" i="1"/>
  <c r="AU405" i="1"/>
  <c r="AV451" i="1"/>
  <c r="AV405" i="1"/>
  <c r="AW451" i="1"/>
  <c r="AW405" i="1"/>
  <c r="F406" i="1"/>
  <c r="G406" i="1"/>
  <c r="H406" i="1"/>
  <c r="I406" i="1"/>
  <c r="J406" i="1"/>
  <c r="K406" i="1"/>
  <c r="L406" i="1"/>
  <c r="M406" i="1"/>
  <c r="N406" i="1"/>
  <c r="O406" i="1"/>
  <c r="P406" i="1"/>
  <c r="Q406" i="1"/>
  <c r="R406" i="1"/>
  <c r="S406" i="1"/>
  <c r="T406" i="1"/>
  <c r="U406" i="1"/>
  <c r="V406" i="1"/>
  <c r="W406" i="1"/>
  <c r="X406" i="1"/>
  <c r="Y406" i="1"/>
  <c r="Z406" i="1"/>
  <c r="AA406" i="1"/>
  <c r="AB406" i="1"/>
  <c r="AC406" i="1"/>
  <c r="AG452" i="1"/>
  <c r="AG406" i="1"/>
  <c r="AH452" i="1"/>
  <c r="AH406" i="1"/>
  <c r="AI452" i="1"/>
  <c r="AI406" i="1"/>
  <c r="AJ452" i="1"/>
  <c r="AJ406" i="1"/>
  <c r="AK452" i="1"/>
  <c r="AK406" i="1"/>
  <c r="AL452" i="1"/>
  <c r="AL406" i="1"/>
  <c r="AM452" i="1"/>
  <c r="AM406" i="1"/>
  <c r="AN452" i="1"/>
  <c r="AN406" i="1"/>
  <c r="AP406" i="1"/>
  <c r="AQ406" i="1"/>
  <c r="AR406" i="1"/>
  <c r="AS406" i="1"/>
  <c r="AT452" i="1"/>
  <c r="AT406" i="1"/>
  <c r="AU452" i="1"/>
  <c r="AU406" i="1"/>
  <c r="AV452" i="1"/>
  <c r="AV406" i="1"/>
  <c r="AW452" i="1"/>
  <c r="AW406" i="1"/>
  <c r="F407" i="1"/>
  <c r="G407" i="1"/>
  <c r="H407" i="1"/>
  <c r="I407" i="1"/>
  <c r="J407" i="1"/>
  <c r="K407" i="1"/>
  <c r="L407" i="1"/>
  <c r="M407" i="1"/>
  <c r="N407" i="1"/>
  <c r="O407" i="1"/>
  <c r="P407" i="1"/>
  <c r="Q407" i="1"/>
  <c r="R407" i="1"/>
  <c r="S407" i="1"/>
  <c r="T407" i="1"/>
  <c r="U407" i="1"/>
  <c r="V407" i="1"/>
  <c r="W407" i="1"/>
  <c r="X407" i="1"/>
  <c r="Y407" i="1"/>
  <c r="Z407" i="1"/>
  <c r="AA407" i="1"/>
  <c r="AB407" i="1"/>
  <c r="AC407" i="1"/>
  <c r="AG453" i="1"/>
  <c r="AG407" i="1"/>
  <c r="AH453" i="1"/>
  <c r="AH407" i="1"/>
  <c r="AI453" i="1"/>
  <c r="AI407" i="1"/>
  <c r="AJ453" i="1"/>
  <c r="AJ407" i="1"/>
  <c r="AK453" i="1"/>
  <c r="AK407" i="1"/>
  <c r="AL453" i="1"/>
  <c r="AL407" i="1"/>
  <c r="AM453" i="1"/>
  <c r="AM407" i="1"/>
  <c r="AN453" i="1"/>
  <c r="AN407" i="1"/>
  <c r="AP407" i="1"/>
  <c r="AQ407" i="1"/>
  <c r="AR407" i="1"/>
  <c r="AS407" i="1"/>
  <c r="AT453" i="1"/>
  <c r="AT407" i="1"/>
  <c r="AU453" i="1"/>
  <c r="AU407" i="1"/>
  <c r="AV453" i="1"/>
  <c r="AV407" i="1"/>
  <c r="AW453" i="1"/>
  <c r="AW407" i="1"/>
  <c r="F408" i="1"/>
  <c r="G408" i="1"/>
  <c r="H408" i="1"/>
  <c r="I408" i="1"/>
  <c r="J408" i="1"/>
  <c r="K408" i="1"/>
  <c r="L408" i="1"/>
  <c r="M408" i="1"/>
  <c r="N408" i="1"/>
  <c r="O408" i="1"/>
  <c r="P408" i="1"/>
  <c r="Q408" i="1"/>
  <c r="R408" i="1"/>
  <c r="S408" i="1"/>
  <c r="T408" i="1"/>
  <c r="U408" i="1"/>
  <c r="V408" i="1"/>
  <c r="W408" i="1"/>
  <c r="X408" i="1"/>
  <c r="Y408" i="1"/>
  <c r="Z408" i="1"/>
  <c r="AA408" i="1"/>
  <c r="AB408" i="1"/>
  <c r="AC408" i="1"/>
  <c r="AG454" i="1"/>
  <c r="AG408" i="1"/>
  <c r="AH454" i="1"/>
  <c r="AH408" i="1"/>
  <c r="AI454" i="1"/>
  <c r="AI408" i="1"/>
  <c r="AJ454" i="1"/>
  <c r="AJ408" i="1"/>
  <c r="AK454" i="1"/>
  <c r="AK408" i="1"/>
  <c r="AL454" i="1"/>
  <c r="AL408" i="1"/>
  <c r="AM454" i="1"/>
  <c r="AM408" i="1"/>
  <c r="AN454" i="1"/>
  <c r="AN408" i="1"/>
  <c r="AP408" i="1"/>
  <c r="AQ408" i="1"/>
  <c r="AR408" i="1"/>
  <c r="AS408" i="1"/>
  <c r="AT454" i="1"/>
  <c r="AT408" i="1"/>
  <c r="AU454" i="1"/>
  <c r="AU408" i="1"/>
  <c r="AV454" i="1"/>
  <c r="AV408" i="1"/>
  <c r="AW454" i="1"/>
  <c r="AW408" i="1"/>
  <c r="AV455" i="1"/>
  <c r="AV409" i="1"/>
  <c r="AW455" i="1"/>
  <c r="AW409" i="1"/>
  <c r="AV457" i="1"/>
  <c r="AV411" i="1"/>
  <c r="AW457" i="1"/>
  <c r="AW411" i="1"/>
  <c r="AV458" i="1"/>
  <c r="AV412" i="1"/>
  <c r="AW458" i="1"/>
  <c r="AW412" i="1"/>
  <c r="AG459" i="1"/>
  <c r="AG413" i="1"/>
  <c r="AH459" i="1"/>
  <c r="AH413" i="1"/>
  <c r="AV459" i="1"/>
  <c r="AV413" i="1"/>
  <c r="AW459" i="1"/>
  <c r="AW413" i="1"/>
  <c r="H414" i="1"/>
  <c r="I414" i="1"/>
  <c r="J414" i="1"/>
  <c r="K414" i="1"/>
  <c r="L414" i="1"/>
  <c r="M414" i="1"/>
  <c r="N414" i="1"/>
  <c r="O414" i="1"/>
  <c r="P414" i="1"/>
  <c r="Q414" i="1"/>
  <c r="R414" i="1"/>
  <c r="S414" i="1"/>
  <c r="T414" i="1"/>
  <c r="U414" i="1"/>
  <c r="V414" i="1"/>
  <c r="W414" i="1"/>
  <c r="X414" i="1"/>
  <c r="Y414" i="1"/>
  <c r="Z414" i="1"/>
  <c r="AA414" i="1"/>
  <c r="AB414" i="1"/>
  <c r="AC414" i="1"/>
  <c r="AG414" i="1"/>
  <c r="AH414" i="1"/>
  <c r="AI414" i="1"/>
  <c r="AJ414" i="1"/>
  <c r="AK414" i="1"/>
  <c r="AL414" i="1"/>
  <c r="AM414" i="1"/>
  <c r="AN414" i="1"/>
  <c r="AP414" i="1"/>
  <c r="AQ414" i="1"/>
  <c r="AR414" i="1"/>
  <c r="AS414" i="1"/>
  <c r="AT460" i="1"/>
  <c r="AT414" i="1"/>
  <c r="AU460" i="1"/>
  <c r="AU414" i="1"/>
  <c r="AV460" i="1"/>
  <c r="AV414" i="1"/>
  <c r="AW460" i="1"/>
  <c r="AW414" i="1"/>
  <c r="F415" i="1"/>
  <c r="G415" i="1"/>
  <c r="H415" i="1"/>
  <c r="I415" i="1"/>
  <c r="J415" i="1"/>
  <c r="K415" i="1"/>
  <c r="L415" i="1"/>
  <c r="M415" i="1"/>
  <c r="N415" i="1"/>
  <c r="O415" i="1"/>
  <c r="P415" i="1"/>
  <c r="Q415" i="1"/>
  <c r="R415" i="1"/>
  <c r="S415" i="1"/>
  <c r="T415" i="1"/>
  <c r="U415" i="1"/>
  <c r="V415" i="1"/>
  <c r="W415" i="1"/>
  <c r="X415" i="1"/>
  <c r="Y415" i="1"/>
  <c r="Z415" i="1"/>
  <c r="AA415" i="1"/>
  <c r="AB415" i="1"/>
  <c r="AC415" i="1"/>
  <c r="AG461" i="1"/>
  <c r="AG415" i="1"/>
  <c r="AH461" i="1"/>
  <c r="AH415" i="1"/>
  <c r="AI461" i="1"/>
  <c r="AJ415" i="1" s="1"/>
  <c r="AI415" i="1"/>
  <c r="AJ461" i="1"/>
  <c r="AK461" i="1"/>
  <c r="AL415" i="1" s="1"/>
  <c r="AK415" i="1"/>
  <c r="AL461" i="1"/>
  <c r="AM461" i="1"/>
  <c r="AM415" i="1"/>
  <c r="AN461" i="1"/>
  <c r="AN415" i="1"/>
  <c r="AP415" i="1"/>
  <c r="AQ415" i="1"/>
  <c r="AR415" i="1"/>
  <c r="AS415" i="1"/>
  <c r="AT461" i="1"/>
  <c r="AT415" i="1"/>
  <c r="AU461" i="1"/>
  <c r="AU415" i="1"/>
  <c r="AV461" i="1"/>
  <c r="AV415" i="1"/>
  <c r="AW461" i="1"/>
  <c r="AW415" i="1"/>
  <c r="F462" i="1"/>
  <c r="E462" i="1"/>
  <c r="F416" i="1" s="1"/>
  <c r="G462" i="1"/>
  <c r="G416" i="1" s="1"/>
  <c r="H462" i="1"/>
  <c r="H481" i="1" s="1"/>
  <c r="I462" i="1"/>
  <c r="I416" i="1" s="1"/>
  <c r="J462" i="1"/>
  <c r="J416" i="1" s="1"/>
  <c r="K462" i="1"/>
  <c r="K416" i="1"/>
  <c r="L462" i="1"/>
  <c r="L416" i="1" s="1"/>
  <c r="M462" i="1"/>
  <c r="M416" i="1" s="1"/>
  <c r="N462" i="1"/>
  <c r="N416" i="1" s="1"/>
  <c r="O462" i="1"/>
  <c r="AT462" i="1" s="1"/>
  <c r="AT416" i="1" s="1"/>
  <c r="P462" i="1"/>
  <c r="P481" i="1" s="1"/>
  <c r="Q462" i="1"/>
  <c r="Q416" i="1" s="1"/>
  <c r="R462" i="1"/>
  <c r="R416" i="1" s="1"/>
  <c r="S462" i="1"/>
  <c r="S416" i="1"/>
  <c r="T462" i="1"/>
  <c r="T416" i="1" s="1"/>
  <c r="U462" i="1"/>
  <c r="U416" i="1" s="1"/>
  <c r="V462" i="1"/>
  <c r="V416" i="1" s="1"/>
  <c r="W462" i="1"/>
  <c r="W416" i="1" s="1"/>
  <c r="X462" i="1"/>
  <c r="X481" i="1" s="1"/>
  <c r="Y462" i="1"/>
  <c r="Y416" i="1" s="1"/>
  <c r="Z462" i="1"/>
  <c r="Z416" i="1" s="1"/>
  <c r="AA462" i="1"/>
  <c r="AA416" i="1"/>
  <c r="AB462" i="1"/>
  <c r="AB416" i="1" s="1"/>
  <c r="AC462" i="1"/>
  <c r="AC416" i="1" s="1"/>
  <c r="AG462" i="1"/>
  <c r="AG416" i="1" s="1"/>
  <c r="AH462" i="1"/>
  <c r="AH416" i="1" s="1"/>
  <c r="AI462" i="1"/>
  <c r="AI416" i="1" s="1"/>
  <c r="AJ462" i="1"/>
  <c r="AJ416" i="1" s="1"/>
  <c r="AK462" i="1"/>
  <c r="AK416" i="1" s="1"/>
  <c r="AM462" i="1"/>
  <c r="AM416" i="1" s="1"/>
  <c r="AN462" i="1"/>
  <c r="AN416" i="1" s="1"/>
  <c r="AP462" i="1"/>
  <c r="AP416" i="1" s="1"/>
  <c r="AQ462" i="1"/>
  <c r="AQ416" i="1" s="1"/>
  <c r="AR462" i="1"/>
  <c r="AR481" i="1" s="1"/>
  <c r="AR435" i="1" s="1"/>
  <c r="AS462" i="1"/>
  <c r="AS416" i="1" s="1"/>
  <c r="AU462" i="1"/>
  <c r="AU416" i="1"/>
  <c r="AV462" i="1"/>
  <c r="AV416" i="1" s="1"/>
  <c r="AW462" i="1"/>
  <c r="AW416" i="1" s="1"/>
  <c r="F418" i="1"/>
  <c r="G418" i="1"/>
  <c r="H418" i="1"/>
  <c r="I418" i="1"/>
  <c r="J418" i="1"/>
  <c r="K418" i="1"/>
  <c r="L418" i="1"/>
  <c r="M418" i="1"/>
  <c r="N418" i="1"/>
  <c r="O418" i="1"/>
  <c r="P418" i="1"/>
  <c r="Q418" i="1"/>
  <c r="R418" i="1"/>
  <c r="S418" i="1"/>
  <c r="T418" i="1"/>
  <c r="U418" i="1"/>
  <c r="V418" i="1"/>
  <c r="W418" i="1"/>
  <c r="X418" i="1"/>
  <c r="Y418" i="1"/>
  <c r="Z418" i="1"/>
  <c r="AA418" i="1"/>
  <c r="AB418" i="1"/>
  <c r="AC418" i="1"/>
  <c r="AG464" i="1"/>
  <c r="AG418" i="1" s="1"/>
  <c r="AH464" i="1"/>
  <c r="AH418" i="1"/>
  <c r="AI464" i="1"/>
  <c r="AI418" i="1" s="1"/>
  <c r="AJ464" i="1"/>
  <c r="AK464" i="1"/>
  <c r="AK418" i="1" s="1"/>
  <c r="AL464" i="1"/>
  <c r="AL418" i="1" s="1"/>
  <c r="AM464" i="1"/>
  <c r="AM418" i="1" s="1"/>
  <c r="AN464" i="1"/>
  <c r="AN418" i="1" s="1"/>
  <c r="AP418" i="1"/>
  <c r="AQ418" i="1"/>
  <c r="AR418" i="1"/>
  <c r="AS418" i="1"/>
  <c r="AT464" i="1"/>
  <c r="AT418" i="1" s="1"/>
  <c r="AU464" i="1"/>
  <c r="AU418" i="1" s="1"/>
  <c r="AV464" i="1"/>
  <c r="AV418" i="1" s="1"/>
  <c r="AW464" i="1"/>
  <c r="AW418" i="1" s="1"/>
  <c r="F419" i="1"/>
  <c r="G419" i="1"/>
  <c r="H419" i="1"/>
  <c r="I419" i="1"/>
  <c r="J419" i="1"/>
  <c r="K419" i="1"/>
  <c r="L419" i="1"/>
  <c r="M419" i="1"/>
  <c r="N419" i="1"/>
  <c r="O419" i="1"/>
  <c r="P419" i="1"/>
  <c r="Q419" i="1"/>
  <c r="R419" i="1"/>
  <c r="S419" i="1"/>
  <c r="T419" i="1"/>
  <c r="U419" i="1"/>
  <c r="V419" i="1"/>
  <c r="W419" i="1"/>
  <c r="X419" i="1"/>
  <c r="Y419" i="1"/>
  <c r="Z419" i="1"/>
  <c r="AA419" i="1"/>
  <c r="AB419" i="1"/>
  <c r="AC419" i="1"/>
  <c r="AG465" i="1"/>
  <c r="AG419" i="1" s="1"/>
  <c r="AH465" i="1"/>
  <c r="AH419" i="1" s="1"/>
  <c r="AI465" i="1"/>
  <c r="AI419" i="1" s="1"/>
  <c r="AJ465" i="1"/>
  <c r="AJ419" i="1" s="1"/>
  <c r="AK465" i="1"/>
  <c r="AK419" i="1" s="1"/>
  <c r="AL465" i="1"/>
  <c r="AM465" i="1"/>
  <c r="AM419" i="1" s="1"/>
  <c r="AN465" i="1"/>
  <c r="AN419" i="1"/>
  <c r="AP419" i="1"/>
  <c r="AQ419" i="1"/>
  <c r="AR419" i="1"/>
  <c r="AS419" i="1"/>
  <c r="AT465" i="1"/>
  <c r="AT419" i="1" s="1"/>
  <c r="AU465" i="1"/>
  <c r="AU419" i="1" s="1"/>
  <c r="AV465" i="1"/>
  <c r="AV419" i="1" s="1"/>
  <c r="AW465" i="1"/>
  <c r="AW419" i="1" s="1"/>
  <c r="F420" i="1"/>
  <c r="G420" i="1"/>
  <c r="H420" i="1"/>
  <c r="I420" i="1"/>
  <c r="J420" i="1"/>
  <c r="K420" i="1"/>
  <c r="L420" i="1"/>
  <c r="M420" i="1"/>
  <c r="N420" i="1"/>
  <c r="O420" i="1"/>
  <c r="P420" i="1"/>
  <c r="Q420" i="1"/>
  <c r="R420" i="1"/>
  <c r="S420" i="1"/>
  <c r="T420" i="1"/>
  <c r="U420" i="1"/>
  <c r="V420" i="1"/>
  <c r="W420" i="1"/>
  <c r="X420" i="1"/>
  <c r="Y420" i="1"/>
  <c r="Z420" i="1"/>
  <c r="AA420" i="1"/>
  <c r="AB420" i="1"/>
  <c r="AC420" i="1"/>
  <c r="AG466" i="1"/>
  <c r="AG420" i="1" s="1"/>
  <c r="AH466" i="1"/>
  <c r="AH420" i="1" s="1"/>
  <c r="AI466" i="1"/>
  <c r="AI420" i="1" s="1"/>
  <c r="AJ466" i="1"/>
  <c r="AJ420" i="1" s="1"/>
  <c r="AK466" i="1"/>
  <c r="AK420" i="1" s="1"/>
  <c r="AL466" i="1"/>
  <c r="AL420" i="1"/>
  <c r="AM466" i="1"/>
  <c r="AM420" i="1" s="1"/>
  <c r="AN466" i="1"/>
  <c r="AN420" i="1" s="1"/>
  <c r="AP420" i="1"/>
  <c r="AQ420" i="1"/>
  <c r="AR420" i="1"/>
  <c r="AS420" i="1"/>
  <c r="AT466" i="1"/>
  <c r="AT420" i="1" s="1"/>
  <c r="AU466" i="1"/>
  <c r="AU420" i="1" s="1"/>
  <c r="AV466" i="1"/>
  <c r="AV420" i="1" s="1"/>
  <c r="AW466" i="1"/>
  <c r="AW420" i="1"/>
  <c r="F421" i="1"/>
  <c r="G421" i="1"/>
  <c r="H421" i="1"/>
  <c r="I421" i="1"/>
  <c r="J421" i="1"/>
  <c r="K421" i="1"/>
  <c r="L421" i="1"/>
  <c r="M421" i="1"/>
  <c r="N421" i="1"/>
  <c r="O421" i="1"/>
  <c r="P421" i="1"/>
  <c r="Q421" i="1"/>
  <c r="R421" i="1"/>
  <c r="S421" i="1"/>
  <c r="T421" i="1"/>
  <c r="U421" i="1"/>
  <c r="V421" i="1"/>
  <c r="W421" i="1"/>
  <c r="X421" i="1"/>
  <c r="Y421" i="1"/>
  <c r="Z421" i="1"/>
  <c r="AA421" i="1"/>
  <c r="AB421" i="1"/>
  <c r="AC421" i="1"/>
  <c r="AG467" i="1"/>
  <c r="AG421" i="1" s="1"/>
  <c r="AH467" i="1"/>
  <c r="AH421" i="1" s="1"/>
  <c r="AI467" i="1"/>
  <c r="AI421" i="1" s="1"/>
  <c r="AJ467" i="1"/>
  <c r="AK467" i="1"/>
  <c r="AK421" i="1" s="1"/>
  <c r="AL467" i="1"/>
  <c r="AM467" i="1"/>
  <c r="AM421" i="1" s="1"/>
  <c r="AN467" i="1"/>
  <c r="AN421" i="1" s="1"/>
  <c r="AP421" i="1"/>
  <c r="AQ421" i="1"/>
  <c r="AR421" i="1"/>
  <c r="AS421" i="1"/>
  <c r="AT467" i="1"/>
  <c r="AT421" i="1" s="1"/>
  <c r="AU467" i="1"/>
  <c r="AU421" i="1"/>
  <c r="AV467" i="1"/>
  <c r="AV421" i="1" s="1"/>
  <c r="AW467" i="1"/>
  <c r="AW421" i="1" s="1"/>
  <c r="F422" i="1"/>
  <c r="G422" i="1"/>
  <c r="H422" i="1"/>
  <c r="I422" i="1"/>
  <c r="J422" i="1"/>
  <c r="K422" i="1"/>
  <c r="L422" i="1"/>
  <c r="M422" i="1"/>
  <c r="N422" i="1"/>
  <c r="O422" i="1"/>
  <c r="P422" i="1"/>
  <c r="Q422" i="1"/>
  <c r="R422" i="1"/>
  <c r="S422" i="1"/>
  <c r="T422" i="1"/>
  <c r="U422" i="1"/>
  <c r="V422" i="1"/>
  <c r="W422" i="1"/>
  <c r="X422" i="1"/>
  <c r="Y422" i="1"/>
  <c r="Z422" i="1"/>
  <c r="AA422" i="1"/>
  <c r="AB422" i="1"/>
  <c r="AC422" i="1"/>
  <c r="AG468" i="1"/>
  <c r="AG422" i="1" s="1"/>
  <c r="AH468" i="1"/>
  <c r="AI468" i="1"/>
  <c r="AI422" i="1" s="1"/>
  <c r="AJ468" i="1"/>
  <c r="AJ422" i="1" s="1"/>
  <c r="AK468" i="1"/>
  <c r="AK422" i="1" s="1"/>
  <c r="AL468" i="1"/>
  <c r="AM468" i="1"/>
  <c r="AM422" i="1" s="1"/>
  <c r="AN468" i="1"/>
  <c r="AP422" i="1"/>
  <c r="AQ422" i="1"/>
  <c r="AR422" i="1"/>
  <c r="AS422" i="1"/>
  <c r="AT468" i="1"/>
  <c r="AT422" i="1" s="1"/>
  <c r="AU468" i="1"/>
  <c r="AU422" i="1" s="1"/>
  <c r="AV468" i="1"/>
  <c r="AV422" i="1" s="1"/>
  <c r="AW468" i="1"/>
  <c r="AW422" i="1" s="1"/>
  <c r="AV469" i="1"/>
  <c r="AV423" i="1" s="1"/>
  <c r="AW469" i="1"/>
  <c r="AW423" i="1" s="1"/>
  <c r="AV470" i="1"/>
  <c r="AV424" i="1" s="1"/>
  <c r="AW470" i="1"/>
  <c r="AW424" i="1"/>
  <c r="AV471" i="1"/>
  <c r="AV425" i="1" s="1"/>
  <c r="AW471" i="1"/>
  <c r="AW425" i="1" s="1"/>
  <c r="AV472" i="1"/>
  <c r="AV426" i="1" s="1"/>
  <c r="AW472" i="1"/>
  <c r="AW426" i="1" s="1"/>
  <c r="F427" i="1"/>
  <c r="G427" i="1"/>
  <c r="H427" i="1"/>
  <c r="I427" i="1"/>
  <c r="J427" i="1"/>
  <c r="K427" i="1"/>
  <c r="L427" i="1"/>
  <c r="M427" i="1"/>
  <c r="N427" i="1"/>
  <c r="O427" i="1"/>
  <c r="P427" i="1"/>
  <c r="Q427" i="1"/>
  <c r="R427" i="1"/>
  <c r="S427" i="1"/>
  <c r="T427" i="1"/>
  <c r="U427" i="1"/>
  <c r="V427" i="1"/>
  <c r="W427" i="1"/>
  <c r="X427" i="1"/>
  <c r="Y427" i="1"/>
  <c r="Z427" i="1"/>
  <c r="AA427" i="1"/>
  <c r="AB427" i="1"/>
  <c r="AC427" i="1"/>
  <c r="AG473" i="1"/>
  <c r="AG427" i="1" s="1"/>
  <c r="AH473" i="1"/>
  <c r="AH427" i="1" s="1"/>
  <c r="AI473" i="1"/>
  <c r="AI427" i="1" s="1"/>
  <c r="AJ473" i="1"/>
  <c r="AK473" i="1"/>
  <c r="AK427" i="1" s="1"/>
  <c r="AL473" i="1"/>
  <c r="AL427" i="1" s="1"/>
  <c r="AM473" i="1"/>
  <c r="AM427" i="1" s="1"/>
  <c r="AN473" i="1"/>
  <c r="AP427" i="1"/>
  <c r="AQ427" i="1"/>
  <c r="AR427" i="1"/>
  <c r="AS427" i="1"/>
  <c r="AT473" i="1"/>
  <c r="AT427" i="1" s="1"/>
  <c r="AU473" i="1"/>
  <c r="AU427" i="1" s="1"/>
  <c r="AV473" i="1"/>
  <c r="AV427" i="1" s="1"/>
  <c r="AW473" i="1"/>
  <c r="AW427" i="1" s="1"/>
  <c r="F428" i="1"/>
  <c r="G428" i="1"/>
  <c r="AV474" i="1"/>
  <c r="AV428" i="1"/>
  <c r="AW474" i="1"/>
  <c r="AW428" i="1" s="1"/>
  <c r="F429" i="1"/>
  <c r="G429" i="1"/>
  <c r="H429" i="1"/>
  <c r="I429" i="1"/>
  <c r="J429" i="1"/>
  <c r="K429" i="1"/>
  <c r="L429" i="1"/>
  <c r="M429" i="1"/>
  <c r="N429" i="1"/>
  <c r="O429" i="1"/>
  <c r="P429" i="1"/>
  <c r="Q429" i="1"/>
  <c r="R429" i="1"/>
  <c r="S429" i="1"/>
  <c r="T429" i="1"/>
  <c r="U429" i="1"/>
  <c r="V429" i="1"/>
  <c r="W429" i="1"/>
  <c r="X429" i="1"/>
  <c r="Y429" i="1"/>
  <c r="Z429" i="1"/>
  <c r="AA429" i="1"/>
  <c r="AB429" i="1"/>
  <c r="AC429" i="1"/>
  <c r="AG475" i="1"/>
  <c r="AG429" i="1" s="1"/>
  <c r="AH475" i="1"/>
  <c r="AI475" i="1"/>
  <c r="AI429" i="1"/>
  <c r="AJ475" i="1"/>
  <c r="AJ429" i="1" s="1"/>
  <c r="AK475" i="1"/>
  <c r="AK429" i="1" s="1"/>
  <c r="AL475" i="1"/>
  <c r="AM475" i="1"/>
  <c r="AM429" i="1" s="1"/>
  <c r="AN475" i="1"/>
  <c r="AP429" i="1"/>
  <c r="AQ429" i="1"/>
  <c r="AR429" i="1"/>
  <c r="AS429" i="1"/>
  <c r="AT475" i="1"/>
  <c r="AT429" i="1"/>
  <c r="AU475" i="1"/>
  <c r="AU429" i="1" s="1"/>
  <c r="AV475" i="1"/>
  <c r="AV429" i="1" s="1"/>
  <c r="AW475" i="1"/>
  <c r="AW429" i="1"/>
  <c r="H430" i="1"/>
  <c r="I430" i="1"/>
  <c r="J430" i="1"/>
  <c r="K430" i="1"/>
  <c r="L430" i="1"/>
  <c r="M430" i="1"/>
  <c r="N430" i="1"/>
  <c r="O430" i="1"/>
  <c r="P430" i="1"/>
  <c r="Q430" i="1"/>
  <c r="R430" i="1"/>
  <c r="S430" i="1"/>
  <c r="T430" i="1"/>
  <c r="U430" i="1"/>
  <c r="V430" i="1"/>
  <c r="W430" i="1"/>
  <c r="X430" i="1"/>
  <c r="Y430" i="1"/>
  <c r="Z430" i="1"/>
  <c r="AA430" i="1"/>
  <c r="AB430" i="1"/>
  <c r="AC430" i="1"/>
  <c r="AG430" i="1"/>
  <c r="AH430" i="1"/>
  <c r="AI430" i="1"/>
  <c r="AJ430" i="1"/>
  <c r="AK430" i="1"/>
  <c r="AL430" i="1"/>
  <c r="AM430" i="1"/>
  <c r="AN430" i="1"/>
  <c r="AP430" i="1"/>
  <c r="AQ430" i="1"/>
  <c r="AR430" i="1"/>
  <c r="AS430" i="1"/>
  <c r="AT476" i="1"/>
  <c r="AT430" i="1" s="1"/>
  <c r="AU476" i="1"/>
  <c r="AU430" i="1" s="1"/>
  <c r="AV476" i="1"/>
  <c r="AV430" i="1" s="1"/>
  <c r="AW476" i="1"/>
  <c r="AW430" i="1"/>
  <c r="AV477" i="1"/>
  <c r="AV431" i="1" s="1"/>
  <c r="AW477" i="1"/>
  <c r="AW431" i="1" s="1"/>
  <c r="F478" i="1"/>
  <c r="F481" i="1" s="1"/>
  <c r="F435" i="1" s="1"/>
  <c r="E478" i="1"/>
  <c r="G478" i="1"/>
  <c r="G432" i="1"/>
  <c r="H478" i="1"/>
  <c r="H432" i="1"/>
  <c r="I478" i="1"/>
  <c r="AI478" i="1" s="1"/>
  <c r="AI432" i="1" s="1"/>
  <c r="I432" i="1"/>
  <c r="J478" i="1"/>
  <c r="J432" i="1" s="1"/>
  <c r="K478" i="1"/>
  <c r="K481" i="1" s="1"/>
  <c r="K432" i="1"/>
  <c r="L478" i="1"/>
  <c r="L432" i="1"/>
  <c r="M478" i="1"/>
  <c r="AK478" i="1" s="1"/>
  <c r="AK432" i="1" s="1"/>
  <c r="M432" i="1"/>
  <c r="N478" i="1"/>
  <c r="N432" i="1" s="1"/>
  <c r="O478" i="1"/>
  <c r="AT478" i="1" s="1"/>
  <c r="AT432" i="1" s="1"/>
  <c r="P478" i="1"/>
  <c r="P432" i="1"/>
  <c r="Q478" i="1"/>
  <c r="AM478" i="1" s="1"/>
  <c r="Q432" i="1"/>
  <c r="R478" i="1"/>
  <c r="R432" i="1" s="1"/>
  <c r="S478" i="1"/>
  <c r="AU478" i="1" s="1"/>
  <c r="AU432" i="1" s="1"/>
  <c r="T478" i="1"/>
  <c r="T432" i="1"/>
  <c r="U478" i="1"/>
  <c r="V478" i="1"/>
  <c r="W432" i="1" s="1"/>
  <c r="W478" i="1"/>
  <c r="AV478" i="1" s="1"/>
  <c r="X478" i="1"/>
  <c r="X432" i="1"/>
  <c r="Y478" i="1"/>
  <c r="Y432" i="1"/>
  <c r="Z478" i="1"/>
  <c r="Z432" i="1" s="1"/>
  <c r="AA478" i="1"/>
  <c r="AW478" i="1" s="1"/>
  <c r="AW432" i="1" s="1"/>
  <c r="AB478" i="1"/>
  <c r="AB432" i="1"/>
  <c r="AC478" i="1"/>
  <c r="AC481" i="1" s="1"/>
  <c r="AC435" i="1" s="1"/>
  <c r="AC432" i="1"/>
  <c r="AG478" i="1"/>
  <c r="AH432" i="1" s="1"/>
  <c r="AG432" i="1"/>
  <c r="AH478" i="1"/>
  <c r="AJ478" i="1"/>
  <c r="AJ432" i="1"/>
  <c r="AL478" i="1"/>
  <c r="AL432" i="1"/>
  <c r="AM432" i="1"/>
  <c r="AN478" i="1"/>
  <c r="AN432" i="1" s="1"/>
  <c r="AP478" i="1"/>
  <c r="AP432" i="1"/>
  <c r="AQ478" i="1"/>
  <c r="AQ432" i="1"/>
  <c r="AR478" i="1"/>
  <c r="AR432" i="1"/>
  <c r="AS478" i="1"/>
  <c r="AS432" i="1" s="1"/>
  <c r="AV432" i="1"/>
  <c r="F434" i="1"/>
  <c r="G434" i="1"/>
  <c r="H434" i="1"/>
  <c r="I434" i="1"/>
  <c r="J434" i="1"/>
  <c r="K434" i="1"/>
  <c r="L434" i="1"/>
  <c r="M434" i="1"/>
  <c r="N434" i="1"/>
  <c r="O434" i="1"/>
  <c r="P434" i="1"/>
  <c r="Q434" i="1"/>
  <c r="R434" i="1"/>
  <c r="S434" i="1"/>
  <c r="T434" i="1"/>
  <c r="U434" i="1"/>
  <c r="V434" i="1"/>
  <c r="W434" i="1"/>
  <c r="X434" i="1"/>
  <c r="Y434" i="1"/>
  <c r="Z434" i="1"/>
  <c r="AA434" i="1"/>
  <c r="AB434" i="1"/>
  <c r="AC434" i="1"/>
  <c r="AG480" i="1"/>
  <c r="AG434" i="1" s="1"/>
  <c r="AH480" i="1"/>
  <c r="AH434" i="1" s="1"/>
  <c r="AI480" i="1"/>
  <c r="AI434" i="1"/>
  <c r="AJ480" i="1"/>
  <c r="AJ434" i="1" s="1"/>
  <c r="AK480" i="1"/>
  <c r="AL434" i="1" s="1"/>
  <c r="AK434" i="1"/>
  <c r="AL480" i="1"/>
  <c r="AM480" i="1"/>
  <c r="AM434" i="1"/>
  <c r="AN480" i="1"/>
  <c r="AN434" i="1"/>
  <c r="AP434" i="1"/>
  <c r="AQ434" i="1"/>
  <c r="AR434" i="1"/>
  <c r="AS434" i="1"/>
  <c r="AT480" i="1"/>
  <c r="AT434" i="1"/>
  <c r="AU480" i="1"/>
  <c r="AU434" i="1" s="1"/>
  <c r="AV480" i="1"/>
  <c r="AV434" i="1"/>
  <c r="AW480" i="1"/>
  <c r="AW434" i="1"/>
  <c r="E481" i="1"/>
  <c r="G481" i="1"/>
  <c r="H435" i="1"/>
  <c r="I481" i="1"/>
  <c r="J481" i="1"/>
  <c r="J435" i="1"/>
  <c r="L481" i="1"/>
  <c r="L435" i="1" s="1"/>
  <c r="M481" i="1"/>
  <c r="M435" i="1" s="1"/>
  <c r="O481" i="1"/>
  <c r="AT481" i="1" s="1"/>
  <c r="AT435" i="1" s="1"/>
  <c r="P435" i="1"/>
  <c r="Q481" i="1"/>
  <c r="R481" i="1"/>
  <c r="R435" i="1"/>
  <c r="S481" i="1"/>
  <c r="AN481" i="1" s="1"/>
  <c r="AN435" i="1" s="1"/>
  <c r="S435" i="1"/>
  <c r="T481" i="1"/>
  <c r="T435" i="1" s="1"/>
  <c r="V481" i="1"/>
  <c r="W481" i="1"/>
  <c r="X435" i="1"/>
  <c r="Y481" i="1"/>
  <c r="Y435" i="1" s="1"/>
  <c r="Z481" i="1"/>
  <c r="AA481" i="1"/>
  <c r="AW481" i="1" s="1"/>
  <c r="AW435" i="1" s="1"/>
  <c r="AB481" i="1"/>
  <c r="AB435" i="1" s="1"/>
  <c r="AG481" i="1"/>
  <c r="AG435" i="1" s="1"/>
  <c r="AH481" i="1"/>
  <c r="AH435" i="1" s="1"/>
  <c r="AK481" i="1"/>
  <c r="AK435" i="1" s="1"/>
  <c r="AM481" i="1"/>
  <c r="AM435" i="1" s="1"/>
  <c r="AP481" i="1"/>
  <c r="AP435" i="1"/>
  <c r="AQ481" i="1"/>
  <c r="AQ435" i="1" s="1"/>
  <c r="AU481" i="1"/>
  <c r="AU435" i="1" s="1"/>
  <c r="AV481" i="1"/>
  <c r="AV435" i="1" s="1"/>
  <c r="AV486" i="1"/>
  <c r="AW486" i="1"/>
  <c r="AH487" i="1"/>
  <c r="AI487" i="1"/>
  <c r="AJ487" i="1"/>
  <c r="AK487" i="1"/>
  <c r="AL487" i="1"/>
  <c r="AM487" i="1"/>
  <c r="AN487" i="1"/>
  <c r="AT487" i="1"/>
  <c r="AU487" i="1"/>
  <c r="AV487" i="1"/>
  <c r="AW487" i="1"/>
  <c r="AT488" i="1"/>
  <c r="AU488" i="1"/>
  <c r="AV488" i="1"/>
  <c r="AW488" i="1"/>
  <c r="AH489" i="1"/>
  <c r="AI489" i="1"/>
  <c r="AJ489" i="1"/>
  <c r="AK489" i="1"/>
  <c r="AL489" i="1"/>
  <c r="AM489" i="1"/>
  <c r="AN489" i="1"/>
  <c r="AT489" i="1"/>
  <c r="AU489" i="1"/>
  <c r="AV489" i="1"/>
  <c r="AW489" i="1"/>
  <c r="AH490" i="1"/>
  <c r="AI490" i="1"/>
  <c r="AJ490" i="1"/>
  <c r="AK490" i="1"/>
  <c r="AL490" i="1"/>
  <c r="AM490" i="1"/>
  <c r="AN490" i="1"/>
  <c r="AT490" i="1"/>
  <c r="AU490" i="1"/>
  <c r="AV490" i="1"/>
  <c r="AW490" i="1"/>
  <c r="AH491" i="1"/>
  <c r="AI491" i="1"/>
  <c r="AJ491" i="1"/>
  <c r="AK491" i="1"/>
  <c r="AL491" i="1"/>
  <c r="AM491" i="1"/>
  <c r="AN491" i="1"/>
  <c r="AT491" i="1"/>
  <c r="AU491" i="1"/>
  <c r="AV491" i="1"/>
  <c r="AW491" i="1"/>
  <c r="I492" i="1"/>
  <c r="AI492" i="1" s="1"/>
  <c r="J492" i="1"/>
  <c r="K492" i="1"/>
  <c r="L492" i="1"/>
  <c r="L501" i="1" s="1"/>
  <c r="M492" i="1"/>
  <c r="M501" i="1" s="1"/>
  <c r="AK501" i="1" s="1"/>
  <c r="N492" i="1"/>
  <c r="O492" i="1"/>
  <c r="AT492" i="1" s="1"/>
  <c r="P492" i="1"/>
  <c r="P501" i="1" s="1"/>
  <c r="Q492" i="1"/>
  <c r="AM492" i="1" s="1"/>
  <c r="R492" i="1"/>
  <c r="S492" i="1"/>
  <c r="T492" i="1"/>
  <c r="U492" i="1"/>
  <c r="U501" i="1" s="1"/>
  <c r="V492" i="1"/>
  <c r="V501" i="1" s="1"/>
  <c r="W492" i="1"/>
  <c r="AV492" i="1" s="1"/>
  <c r="X492" i="1"/>
  <c r="Y492" i="1"/>
  <c r="Z492" i="1"/>
  <c r="AA492" i="1"/>
  <c r="AB492" i="1"/>
  <c r="AB501" i="1" s="1"/>
  <c r="AC492" i="1"/>
  <c r="AC501" i="1" s="1"/>
  <c r="AR492" i="1"/>
  <c r="AH492" i="1"/>
  <c r="AJ492" i="1"/>
  <c r="AL492" i="1"/>
  <c r="AQ492" i="1"/>
  <c r="AS492" i="1"/>
  <c r="AW492" i="1"/>
  <c r="AH494" i="1"/>
  <c r="AI494" i="1"/>
  <c r="AJ494" i="1"/>
  <c r="AK494" i="1"/>
  <c r="AL494" i="1"/>
  <c r="AM494" i="1"/>
  <c r="AN494" i="1"/>
  <c r="AT494" i="1"/>
  <c r="AU494" i="1"/>
  <c r="AV494" i="1"/>
  <c r="AW494" i="1"/>
  <c r="AH495" i="1"/>
  <c r="AI495" i="1"/>
  <c r="AJ495" i="1"/>
  <c r="AK495" i="1"/>
  <c r="AL495" i="1"/>
  <c r="AM495" i="1"/>
  <c r="AN495" i="1"/>
  <c r="AT495" i="1"/>
  <c r="AU495" i="1"/>
  <c r="AV495" i="1"/>
  <c r="AW495" i="1"/>
  <c r="AH496" i="1"/>
  <c r="AI496" i="1"/>
  <c r="AJ496" i="1"/>
  <c r="AK496" i="1"/>
  <c r="AL496" i="1"/>
  <c r="AM496" i="1"/>
  <c r="AN496" i="1"/>
  <c r="AT496" i="1"/>
  <c r="AU496" i="1"/>
  <c r="AV496" i="1"/>
  <c r="AW496" i="1"/>
  <c r="AH497" i="1"/>
  <c r="AI497" i="1"/>
  <c r="AJ497" i="1"/>
  <c r="AK497" i="1"/>
  <c r="AL497" i="1"/>
  <c r="AM497" i="1"/>
  <c r="AN497" i="1"/>
  <c r="AT497" i="1"/>
  <c r="AU497" i="1"/>
  <c r="AV497" i="1"/>
  <c r="AW497" i="1"/>
  <c r="AI498" i="1"/>
  <c r="AJ498" i="1"/>
  <c r="AK498" i="1"/>
  <c r="AL498" i="1"/>
  <c r="AM498" i="1"/>
  <c r="AN498" i="1"/>
  <c r="AT498" i="1"/>
  <c r="AU498" i="1"/>
  <c r="AV498" i="1"/>
  <c r="AW498" i="1"/>
  <c r="AI499" i="1"/>
  <c r="AJ499" i="1"/>
  <c r="AK499" i="1"/>
  <c r="AL499" i="1"/>
  <c r="AM499" i="1"/>
  <c r="AN499" i="1"/>
  <c r="AT499" i="1"/>
  <c r="AU499" i="1"/>
  <c r="AV499" i="1"/>
  <c r="AW499" i="1"/>
  <c r="AH500" i="1"/>
  <c r="AI500" i="1"/>
  <c r="AJ500" i="1"/>
  <c r="AK500" i="1"/>
  <c r="AL500" i="1"/>
  <c r="AM500" i="1"/>
  <c r="AN500" i="1"/>
  <c r="AT500" i="1"/>
  <c r="AU500" i="1"/>
  <c r="AV500" i="1"/>
  <c r="AW500" i="1"/>
  <c r="I501" i="1"/>
  <c r="AI501" i="1" s="1"/>
  <c r="J501" i="1"/>
  <c r="K501" i="1"/>
  <c r="N501" i="1"/>
  <c r="O501" i="1"/>
  <c r="AT501" i="1" s="1"/>
  <c r="R501" i="1"/>
  <c r="T501" i="1"/>
  <c r="W501" i="1"/>
  <c r="X501" i="1"/>
  <c r="Y501" i="1"/>
  <c r="Z501" i="1"/>
  <c r="AA501" i="1"/>
  <c r="AW501" i="1" s="1"/>
  <c r="AR501" i="1"/>
  <c r="AH501" i="1" s="1"/>
  <c r="AJ501" i="1"/>
  <c r="AL501" i="1"/>
  <c r="AQ501" i="1"/>
  <c r="AS501" i="1"/>
  <c r="AV501" i="1"/>
  <c r="AH504" i="1"/>
  <c r="AI504" i="1"/>
  <c r="AJ504" i="1"/>
  <c r="AK504" i="1"/>
  <c r="AL504" i="1"/>
  <c r="AM504" i="1"/>
  <c r="AN504" i="1"/>
  <c r="AT504" i="1"/>
  <c r="AU504" i="1"/>
  <c r="AV504" i="1"/>
  <c r="AW504" i="1"/>
  <c r="AT505" i="1"/>
  <c r="AU505" i="1"/>
  <c r="AV505" i="1"/>
  <c r="AW505" i="1"/>
  <c r="AV506" i="1"/>
  <c r="AW506" i="1"/>
  <c r="AH507" i="1"/>
  <c r="AI507" i="1"/>
  <c r="AJ507" i="1"/>
  <c r="AK507" i="1"/>
  <c r="AL507" i="1"/>
  <c r="AM507" i="1"/>
  <c r="AN507" i="1"/>
  <c r="AT507" i="1"/>
  <c r="AU507" i="1"/>
  <c r="AV507" i="1"/>
  <c r="AW507" i="1"/>
  <c r="AI509" i="1"/>
  <c r="AJ509" i="1"/>
  <c r="AK509" i="1"/>
  <c r="AL509" i="1"/>
  <c r="AM509" i="1"/>
  <c r="AN509" i="1"/>
  <c r="AT509" i="1"/>
  <c r="AU509" i="1"/>
  <c r="AV509" i="1"/>
  <c r="AW509" i="1"/>
  <c r="AT510" i="1"/>
  <c r="AU510" i="1"/>
  <c r="AV510" i="1"/>
  <c r="AW510" i="1"/>
  <c r="AT511" i="1"/>
  <c r="AU511" i="1"/>
  <c r="AV511" i="1"/>
  <c r="AW511" i="1"/>
  <c r="AH512" i="1"/>
  <c r="AI512" i="1"/>
  <c r="AJ512" i="1"/>
  <c r="AK512" i="1"/>
  <c r="AL512" i="1"/>
  <c r="AM512" i="1"/>
  <c r="AN512" i="1"/>
  <c r="AT512" i="1"/>
  <c r="AU512" i="1"/>
  <c r="AV512" i="1"/>
  <c r="AW512" i="1"/>
  <c r="I513" i="1"/>
  <c r="AI513" i="1" s="1"/>
  <c r="J513" i="1"/>
  <c r="J523" i="1" s="1"/>
  <c r="J534" i="1" s="1"/>
  <c r="K513" i="1"/>
  <c r="K523" i="1" s="1"/>
  <c r="L513" i="1"/>
  <c r="M513" i="1"/>
  <c r="N513" i="1"/>
  <c r="O513" i="1"/>
  <c r="O523" i="1" s="1"/>
  <c r="AL523" i="1" s="1"/>
  <c r="P513" i="1"/>
  <c r="Q513" i="1"/>
  <c r="AM513" i="1" s="1"/>
  <c r="R513" i="1"/>
  <c r="R523" i="1" s="1"/>
  <c r="R534" i="1" s="1"/>
  <c r="S513" i="1"/>
  <c r="AU513" i="1" s="1"/>
  <c r="T513" i="1"/>
  <c r="U513" i="1"/>
  <c r="V513" i="1"/>
  <c r="W513" i="1"/>
  <c r="W523" i="1" s="1"/>
  <c r="X513" i="1"/>
  <c r="Y513" i="1"/>
  <c r="Z513" i="1"/>
  <c r="Z523" i="1" s="1"/>
  <c r="Z534" i="1" s="1"/>
  <c r="AA513" i="1"/>
  <c r="AA523" i="1" s="1"/>
  <c r="AB513" i="1"/>
  <c r="AC513" i="1"/>
  <c r="AR513" i="1"/>
  <c r="AH513" i="1" s="1"/>
  <c r="AJ513" i="1"/>
  <c r="AK513" i="1"/>
  <c r="AL513" i="1"/>
  <c r="AN513" i="1"/>
  <c r="AQ513" i="1"/>
  <c r="AS513" i="1"/>
  <c r="AT513" i="1"/>
  <c r="AV515" i="1"/>
  <c r="AW515" i="1"/>
  <c r="AT516" i="1"/>
  <c r="AU516" i="1"/>
  <c r="AV516" i="1"/>
  <c r="AW516" i="1"/>
  <c r="AH517" i="1"/>
  <c r="AI517" i="1"/>
  <c r="AJ517" i="1"/>
  <c r="AK517" i="1"/>
  <c r="AL517" i="1"/>
  <c r="AM517" i="1"/>
  <c r="AN517" i="1"/>
  <c r="AT517" i="1"/>
  <c r="AU517" i="1"/>
  <c r="AV517" i="1"/>
  <c r="AW517" i="1"/>
  <c r="AH518" i="1"/>
  <c r="AI518" i="1"/>
  <c r="AJ518" i="1"/>
  <c r="AK518" i="1"/>
  <c r="AL518" i="1"/>
  <c r="AM518" i="1"/>
  <c r="AN518" i="1"/>
  <c r="AT518" i="1"/>
  <c r="AU518" i="1"/>
  <c r="AV518" i="1"/>
  <c r="AW518" i="1"/>
  <c r="AI519" i="1"/>
  <c r="AJ519" i="1"/>
  <c r="AK519" i="1"/>
  <c r="AL519" i="1"/>
  <c r="AM519" i="1"/>
  <c r="AN519" i="1"/>
  <c r="AT519" i="1"/>
  <c r="AU519" i="1"/>
  <c r="AV519" i="1"/>
  <c r="AW519" i="1"/>
  <c r="AI520" i="1"/>
  <c r="AJ520" i="1"/>
  <c r="AK520" i="1"/>
  <c r="AL520" i="1"/>
  <c r="AM520" i="1"/>
  <c r="AN520" i="1"/>
  <c r="AT520" i="1"/>
  <c r="AU520" i="1"/>
  <c r="AV520" i="1"/>
  <c r="AW520" i="1"/>
  <c r="AT521" i="1"/>
  <c r="AH522" i="1"/>
  <c r="AI522" i="1"/>
  <c r="AJ522" i="1"/>
  <c r="AK522" i="1"/>
  <c r="AL522" i="1"/>
  <c r="AM522" i="1"/>
  <c r="AN522" i="1"/>
  <c r="AT522" i="1"/>
  <c r="AU522" i="1"/>
  <c r="AV522" i="1"/>
  <c r="AW522" i="1"/>
  <c r="I523" i="1"/>
  <c r="I534" i="1" s="1"/>
  <c r="AI534" i="1" s="1"/>
  <c r="L523" i="1"/>
  <c r="M523" i="1"/>
  <c r="AK523" i="1" s="1"/>
  <c r="N523" i="1"/>
  <c r="N534" i="1" s="1"/>
  <c r="P523" i="1"/>
  <c r="Q523" i="1"/>
  <c r="AM523" i="1" s="1"/>
  <c r="S523" i="1"/>
  <c r="T523" i="1"/>
  <c r="U523" i="1"/>
  <c r="V523" i="1"/>
  <c r="X523" i="1"/>
  <c r="Y523" i="1"/>
  <c r="Y534" i="1" s="1"/>
  <c r="AB523" i="1"/>
  <c r="AC523" i="1"/>
  <c r="AR523" i="1"/>
  <c r="AQ523" i="1"/>
  <c r="AS523" i="1"/>
  <c r="AH525" i="1"/>
  <c r="AI525" i="1"/>
  <c r="AJ525" i="1"/>
  <c r="AK525" i="1"/>
  <c r="AL525" i="1"/>
  <c r="AM525" i="1"/>
  <c r="AN525" i="1"/>
  <c r="AT525" i="1"/>
  <c r="AU525" i="1"/>
  <c r="AV525" i="1"/>
  <c r="AW525" i="1"/>
  <c r="AH526" i="1"/>
  <c r="AI526" i="1"/>
  <c r="AJ526" i="1"/>
  <c r="AK526" i="1"/>
  <c r="AL526" i="1"/>
  <c r="AM526" i="1"/>
  <c r="AN526" i="1"/>
  <c r="AT526" i="1"/>
  <c r="AU526" i="1"/>
  <c r="AV526" i="1"/>
  <c r="AW526" i="1"/>
  <c r="AH527" i="1"/>
  <c r="AI527" i="1"/>
  <c r="AJ527" i="1"/>
  <c r="AK527" i="1"/>
  <c r="AL527" i="1"/>
  <c r="AM527" i="1"/>
  <c r="AN527" i="1"/>
  <c r="AT527" i="1"/>
  <c r="AU527" i="1"/>
  <c r="AV527" i="1"/>
  <c r="AW527" i="1"/>
  <c r="AH528" i="1"/>
  <c r="AI528" i="1"/>
  <c r="AJ528" i="1"/>
  <c r="AK528" i="1"/>
  <c r="AL528" i="1"/>
  <c r="AM528" i="1"/>
  <c r="AN528" i="1"/>
  <c r="AT528" i="1"/>
  <c r="AU528" i="1"/>
  <c r="AV528" i="1"/>
  <c r="AW528" i="1"/>
  <c r="AH529" i="1"/>
  <c r="AI529" i="1"/>
  <c r="AJ529" i="1"/>
  <c r="AK529" i="1"/>
  <c r="AL529" i="1"/>
  <c r="AM529" i="1"/>
  <c r="AN529" i="1"/>
  <c r="AT529" i="1"/>
  <c r="AU529" i="1"/>
  <c r="AV529" i="1"/>
  <c r="AW529" i="1"/>
  <c r="AH530" i="1"/>
  <c r="AI530" i="1"/>
  <c r="AJ530" i="1"/>
  <c r="AK530" i="1"/>
  <c r="AL530" i="1"/>
  <c r="AM530" i="1"/>
  <c r="AN530" i="1"/>
  <c r="AT530" i="1"/>
  <c r="AU530" i="1"/>
  <c r="AV530" i="1"/>
  <c r="AW530" i="1"/>
  <c r="I531" i="1"/>
  <c r="I533" i="1" s="1"/>
  <c r="J531" i="1"/>
  <c r="K531" i="1"/>
  <c r="L531" i="1"/>
  <c r="L533" i="1" s="1"/>
  <c r="M531" i="1"/>
  <c r="AK531" i="1" s="1"/>
  <c r="N531" i="1"/>
  <c r="N533" i="1" s="1"/>
  <c r="O531" i="1"/>
  <c r="AL531" i="1" s="1"/>
  <c r="P531" i="1"/>
  <c r="Q531" i="1"/>
  <c r="Q533" i="1" s="1"/>
  <c r="AM533" i="1" s="1"/>
  <c r="R531" i="1"/>
  <c r="S531" i="1"/>
  <c r="T531" i="1"/>
  <c r="T533" i="1" s="1"/>
  <c r="T534" i="1" s="1"/>
  <c r="U531" i="1"/>
  <c r="U533" i="1" s="1"/>
  <c r="V531" i="1"/>
  <c r="W531" i="1"/>
  <c r="AV531" i="1" s="1"/>
  <c r="X531" i="1"/>
  <c r="X533" i="1" s="1"/>
  <c r="X534" i="1" s="1"/>
  <c r="Y531" i="1"/>
  <c r="Y533" i="1" s="1"/>
  <c r="Z531" i="1"/>
  <c r="AA531" i="1"/>
  <c r="AB531" i="1"/>
  <c r="AB533" i="1" s="1"/>
  <c r="AC531" i="1"/>
  <c r="AC533" i="1" s="1"/>
  <c r="AC534" i="1" s="1"/>
  <c r="AR531" i="1"/>
  <c r="AI531" i="1"/>
  <c r="AJ531" i="1"/>
  <c r="AN531" i="1"/>
  <c r="AQ531" i="1"/>
  <c r="AS531" i="1"/>
  <c r="AT531" i="1"/>
  <c r="AU531" i="1"/>
  <c r="AW531" i="1"/>
  <c r="AH532" i="1"/>
  <c r="AI532" i="1"/>
  <c r="AJ532" i="1"/>
  <c r="AK532" i="1"/>
  <c r="AL532" i="1"/>
  <c r="AM532" i="1"/>
  <c r="AN532" i="1"/>
  <c r="AT532" i="1"/>
  <c r="AU532" i="1"/>
  <c r="AV532" i="1"/>
  <c r="AW532" i="1"/>
  <c r="J533" i="1"/>
  <c r="K533" i="1"/>
  <c r="AJ533" i="1" s="1"/>
  <c r="O533" i="1"/>
  <c r="AT533" i="1" s="1"/>
  <c r="P533" i="1"/>
  <c r="P534" i="1" s="1"/>
  <c r="R533" i="1"/>
  <c r="S533" i="1"/>
  <c r="AN533" i="1" s="1"/>
  <c r="V533" i="1"/>
  <c r="V534" i="1" s="1"/>
  <c r="W533" i="1"/>
  <c r="Z533" i="1"/>
  <c r="AA533" i="1"/>
  <c r="AI533" i="1"/>
  <c r="AL533" i="1"/>
  <c r="AQ533" i="1"/>
  <c r="AS533" i="1"/>
  <c r="AV533" i="1"/>
  <c r="AW533" i="1"/>
  <c r="AQ534" i="1"/>
  <c r="AS534" i="1"/>
  <c r="D7" i="370"/>
  <c r="L8" i="370"/>
  <c r="L9" i="370" s="1"/>
  <c r="L10" i="370" s="1"/>
  <c r="L12" i="370" s="1"/>
  <c r="L11" i="370" s="1"/>
  <c r="P21" i="370"/>
  <c r="Q21" i="370" s="1"/>
  <c r="R21" i="370" s="1"/>
  <c r="S21" i="370" s="1"/>
  <c r="T21" i="370" s="1"/>
  <c r="U21" i="370" s="1"/>
  <c r="D23" i="370"/>
  <c r="D55" i="370" s="1"/>
  <c r="E23" i="370"/>
  <c r="E55" i="370" s="1"/>
  <c r="F23" i="370"/>
  <c r="F55" i="370" s="1"/>
  <c r="G23" i="370"/>
  <c r="G55" i="370" s="1"/>
  <c r="H23" i="370"/>
  <c r="H55" i="370" s="1"/>
  <c r="I23" i="370"/>
  <c r="J23" i="370"/>
  <c r="D35" i="370"/>
  <c r="F35" i="370"/>
  <c r="G35" i="370"/>
  <c r="D42" i="370"/>
  <c r="E42" i="370"/>
  <c r="F42" i="370"/>
  <c r="G42" i="370"/>
  <c r="H42" i="370"/>
  <c r="I42" i="370"/>
  <c r="J42" i="370"/>
  <c r="L43" i="370"/>
  <c r="M43" i="370" s="1"/>
  <c r="L62" i="370"/>
  <c r="M62" i="370" s="1"/>
  <c r="N62" i="370" s="1"/>
  <c r="L60" i="370"/>
  <c r="M60" i="370" s="1"/>
  <c r="N60" i="370" s="1"/>
  <c r="O60" i="370" s="1"/>
  <c r="P60" i="370" s="1"/>
  <c r="Q60" i="370" s="1"/>
  <c r="R60" i="370" s="1"/>
  <c r="S60" i="370" s="1"/>
  <c r="T60" i="370" s="1"/>
  <c r="U60" i="370" s="1"/>
  <c r="D49" i="370"/>
  <c r="E49" i="370"/>
  <c r="E30" i="370" s="1"/>
  <c r="E46" i="370"/>
  <c r="F46" i="370" s="1"/>
  <c r="G46" i="370" s="1"/>
  <c r="H46" i="370" s="1"/>
  <c r="I46" i="370" s="1"/>
  <c r="J46" i="370" s="1"/>
  <c r="K46" i="370" s="1"/>
  <c r="L46" i="370" s="1"/>
  <c r="M46" i="370" s="1"/>
  <c r="N46" i="370" s="1"/>
  <c r="O46" i="370" s="1"/>
  <c r="P46" i="370" s="1"/>
  <c r="Q46" i="370" s="1"/>
  <c r="R46" i="370" s="1"/>
  <c r="S46" i="370" s="1"/>
  <c r="T46" i="370" s="1"/>
  <c r="U46" i="370" s="1"/>
  <c r="F49" i="370"/>
  <c r="F30" i="370" s="1"/>
  <c r="G49" i="370"/>
  <c r="G30" i="370" s="1"/>
  <c r="H49" i="370"/>
  <c r="H30" i="370" s="1"/>
  <c r="I49" i="370"/>
  <c r="I30" i="370" s="1"/>
  <c r="J49" i="370"/>
  <c r="J30" i="370" s="1"/>
  <c r="I55" i="370"/>
  <c r="J55" i="370"/>
  <c r="D57" i="370"/>
  <c r="G57" i="370"/>
  <c r="D59" i="370"/>
  <c r="E59" i="370"/>
  <c r="E61" i="370" s="1"/>
  <c r="F59" i="370"/>
  <c r="G59" i="370"/>
  <c r="I59" i="370"/>
  <c r="D60" i="370"/>
  <c r="E60" i="370"/>
  <c r="F60" i="370"/>
  <c r="G60" i="370"/>
  <c r="H60" i="370"/>
  <c r="I60" i="370"/>
  <c r="F95" i="370"/>
  <c r="E89" i="370" s="1"/>
  <c r="E92" i="370"/>
  <c r="D99" i="370"/>
  <c r="D102" i="370"/>
  <c r="U249" i="1" a="1"/>
  <c r="N249" i="1" a="1"/>
  <c r="I249" i="1" a="1"/>
  <c r="Z249" i="1" a="1"/>
  <c r="O249" i="1" a="1"/>
  <c r="E249" i="1" a="1"/>
  <c r="V249" i="1" a="1"/>
  <c r="P249" i="1" a="1"/>
  <c r="J249" i="1" a="1"/>
  <c r="AA249" i="1" a="1"/>
  <c r="Q249" i="1" a="1"/>
  <c r="F249" i="1" a="1"/>
  <c r="W249" i="1" a="1"/>
  <c r="R249" i="1" a="1"/>
  <c r="K249" i="1" a="1"/>
  <c r="AB249" i="1" a="1"/>
  <c r="S249" i="1" a="1"/>
  <c r="G249" i="1" a="1"/>
  <c r="T249" i="1" a="1"/>
  <c r="L249" i="1" a="1"/>
  <c r="H249" i="1" a="1"/>
  <c r="Y249" i="1" a="1"/>
  <c r="M249" i="1" a="1"/>
  <c r="D249" i="1" a="1"/>
  <c r="M8" i="370" l="1"/>
  <c r="G61" i="370"/>
  <c r="D50" i="370"/>
  <c r="D30" i="370"/>
  <c r="I61" i="370"/>
  <c r="D36" i="370"/>
  <c r="D61" i="370"/>
  <c r="N8" i="370"/>
  <c r="N9" i="370" s="1"/>
  <c r="N10" i="370" s="1"/>
  <c r="N12" i="370" s="1"/>
  <c r="N11" i="370" s="1"/>
  <c r="M9" i="370"/>
  <c r="M10" i="370" s="1"/>
  <c r="M12" i="370" s="1"/>
  <c r="M11" i="370" s="1"/>
  <c r="F61" i="370"/>
  <c r="J314" i="1"/>
  <c r="J119" i="1" s="1"/>
  <c r="J120" i="1" s="1"/>
  <c r="AU305" i="1"/>
  <c r="AX297" i="1"/>
  <c r="AX313" i="1" s="1"/>
  <c r="P308" i="1"/>
  <c r="P116" i="1" s="1"/>
  <c r="AV305" i="1"/>
  <c r="AT312" i="1"/>
  <c r="N295" i="1"/>
  <c r="N311" i="1" s="1"/>
  <c r="N314" i="1" s="1"/>
  <c r="N119" i="1" s="1"/>
  <c r="N120" i="1" s="1"/>
  <c r="AB301" i="1"/>
  <c r="AB314" i="1"/>
  <c r="AD313" i="1"/>
  <c r="AU306" i="1"/>
  <c r="T306" i="1"/>
  <c r="Y312" i="1"/>
  <c r="I312" i="1"/>
  <c r="I314" i="1" s="1"/>
  <c r="I119" i="1" s="1"/>
  <c r="I120" i="1" s="1"/>
  <c r="X312" i="1"/>
  <c r="H308" i="1"/>
  <c r="AU307" i="1"/>
  <c r="AW301" i="1"/>
  <c r="AX312" i="1" s="1"/>
  <c r="AW313" i="1"/>
  <c r="N306" i="1"/>
  <c r="N308" i="1" s="1"/>
  <c r="N116" i="1" s="1"/>
  <c r="N110" i="1" s="1"/>
  <c r="AU311" i="1"/>
  <c r="AC306" i="1"/>
  <c r="AC308" i="1" s="1"/>
  <c r="M306" i="1"/>
  <c r="AR308" i="1"/>
  <c r="AR116" i="1" s="1"/>
  <c r="U308" i="1"/>
  <c r="AQ314" i="1"/>
  <c r="AQ119" i="1" s="1"/>
  <c r="D249" i="1"/>
  <c r="M249" i="1"/>
  <c r="Y249" i="1"/>
  <c r="H249" i="1"/>
  <c r="L249" i="1"/>
  <c r="T249" i="1"/>
  <c r="G261" i="1"/>
  <c r="G281" i="1" s="1"/>
  <c r="G260" i="1"/>
  <c r="G280" i="1" s="1"/>
  <c r="G249" i="1"/>
  <c r="G259" i="1" s="1"/>
  <c r="G279" i="1" s="1"/>
  <c r="S249" i="1"/>
  <c r="AB249" i="1"/>
  <c r="E261" i="1"/>
  <c r="E281" i="1" s="1"/>
  <c r="E260" i="1"/>
  <c r="E280" i="1" s="1"/>
  <c r="K249" i="1"/>
  <c r="R249" i="1"/>
  <c r="W249" i="1"/>
  <c r="F249" i="1"/>
  <c r="Q249" i="1"/>
  <c r="AA249" i="1"/>
  <c r="J249" i="1"/>
  <c r="P249" i="1"/>
  <c r="V249" i="1"/>
  <c r="E249" i="1"/>
  <c r="E259" i="1" s="1"/>
  <c r="E279" i="1" s="1"/>
  <c r="O249" i="1"/>
  <c r="Z249" i="1"/>
  <c r="I249" i="1"/>
  <c r="N249" i="1"/>
  <c r="U249" i="1"/>
  <c r="AQ370" i="1"/>
  <c r="AQ382" i="1" s="1"/>
  <c r="AQ383" i="1" s="1"/>
  <c r="AQ361" i="1"/>
  <c r="AB534" i="1"/>
  <c r="AH531" i="1"/>
  <c r="AR533" i="1"/>
  <c r="AH533" i="1" s="1"/>
  <c r="AW523" i="1"/>
  <c r="AA534" i="1"/>
  <c r="AW534" i="1" s="1"/>
  <c r="AJ523" i="1"/>
  <c r="K534" i="1"/>
  <c r="AJ534" i="1" s="1"/>
  <c r="O8" i="370"/>
  <c r="O9" i="370" s="1"/>
  <c r="O10" i="370" s="1"/>
  <c r="O12" i="370" s="1"/>
  <c r="O11" i="370" s="1"/>
  <c r="U534" i="1"/>
  <c r="AN523" i="1"/>
  <c r="AU523" i="1"/>
  <c r="S534" i="1"/>
  <c r="U432" i="1"/>
  <c r="U481" i="1"/>
  <c r="U435" i="1" s="1"/>
  <c r="V432" i="1"/>
  <c r="AJ481" i="1"/>
  <c r="K435" i="1"/>
  <c r="AV523" i="1"/>
  <c r="W534" i="1"/>
  <c r="AV534" i="1" s="1"/>
  <c r="O62" i="370"/>
  <c r="N43" i="370"/>
  <c r="V435" i="1"/>
  <c r="F92" i="370"/>
  <c r="L534" i="1"/>
  <c r="AN364" i="1"/>
  <c r="AN363" i="1"/>
  <c r="AR370" i="1"/>
  <c r="AR382" i="1" s="1"/>
  <c r="AR383" i="1" s="1"/>
  <c r="AR361" i="1"/>
  <c r="AN492" i="1"/>
  <c r="AU492" i="1"/>
  <c r="S501" i="1"/>
  <c r="O534" i="1"/>
  <c r="AT523" i="1"/>
  <c r="AR534" i="1"/>
  <c r="AH534" i="1" s="1"/>
  <c r="AK492" i="1"/>
  <c r="G435" i="1"/>
  <c r="AN429" i="1"/>
  <c r="AN422" i="1"/>
  <c r="AL419" i="1"/>
  <c r="AA314" i="1"/>
  <c r="AA119" i="1" s="1"/>
  <c r="AA120" i="1" s="1"/>
  <c r="AM363" i="1"/>
  <c r="AM364" i="1"/>
  <c r="M533" i="1"/>
  <c r="AI523" i="1"/>
  <c r="AS481" i="1"/>
  <c r="AS435" i="1" s="1"/>
  <c r="S432" i="1"/>
  <c r="AL429" i="1"/>
  <c r="AL422" i="1"/>
  <c r="AL363" i="1"/>
  <c r="AL364" i="1"/>
  <c r="AH523" i="1"/>
  <c r="Q435" i="1"/>
  <c r="AA432" i="1"/>
  <c r="AJ427" i="1"/>
  <c r="I239" i="1"/>
  <c r="M240" i="1"/>
  <c r="M239" i="1"/>
  <c r="N240" i="1"/>
  <c r="AA435" i="1"/>
  <c r="AK363" i="1"/>
  <c r="AK364" i="1"/>
  <c r="U240" i="1"/>
  <c r="AU533" i="1"/>
  <c r="AW513" i="1"/>
  <c r="Z435" i="1"/>
  <c r="AH422" i="1"/>
  <c r="AS361" i="1"/>
  <c r="AJ364" i="1"/>
  <c r="AJ363" i="1"/>
  <c r="AD306" i="1"/>
  <c r="AD308" i="1" s="1"/>
  <c r="AD116" i="1" s="1"/>
  <c r="AV513" i="1"/>
  <c r="Q501" i="1"/>
  <c r="AM501" i="1" s="1"/>
  <c r="N481" i="1"/>
  <c r="N435" i="1" s="1"/>
  <c r="AH429" i="1"/>
  <c r="D363" i="1"/>
  <c r="D364" i="1"/>
  <c r="AM531" i="1"/>
  <c r="O432" i="1"/>
  <c r="AL481" i="1"/>
  <c r="AL435" i="1" s="1"/>
  <c r="W435" i="1"/>
  <c r="F432" i="1"/>
  <c r="AJ418" i="1"/>
  <c r="AA308" i="1"/>
  <c r="Q534" i="1"/>
  <c r="AM534" i="1" s="1"/>
  <c r="X308" i="1"/>
  <c r="P239" i="1"/>
  <c r="AL421" i="1"/>
  <c r="AI481" i="1"/>
  <c r="AI435" i="1" s="1"/>
  <c r="I435" i="1"/>
  <c r="AN427" i="1"/>
  <c r="AJ421" i="1"/>
  <c r="AR416" i="1"/>
  <c r="X416" i="1"/>
  <c r="P416" i="1"/>
  <c r="H416" i="1"/>
  <c r="V363" i="1"/>
  <c r="F363" i="1"/>
  <c r="AJ349" i="1"/>
  <c r="AT319" i="1"/>
  <c r="AE306" i="1"/>
  <c r="AE308" i="1" s="1"/>
  <c r="AE116" i="1" s="1"/>
  <c r="O306" i="1"/>
  <c r="O308" i="1" s="1"/>
  <c r="O116" i="1" s="1"/>
  <c r="AX291" i="1"/>
  <c r="O244" i="1"/>
  <c r="P243" i="1"/>
  <c r="Q238" i="1"/>
  <c r="U239" i="1" s="1"/>
  <c r="Z314" i="1"/>
  <c r="AM333" i="1"/>
  <c r="AX292" i="1"/>
  <c r="AX307" i="1" s="1"/>
  <c r="AV214" i="1"/>
  <c r="AU207" i="1"/>
  <c r="AV207" i="1"/>
  <c r="AV208" i="1" s="1"/>
  <c r="AU214" i="1"/>
  <c r="O416" i="1"/>
  <c r="R364" i="1"/>
  <c r="AM343" i="1"/>
  <c r="AT334" i="1"/>
  <c r="AE313" i="1"/>
  <c r="AB265" i="1"/>
  <c r="AX266" i="1"/>
  <c r="AA238" i="1"/>
  <c r="AW235" i="1"/>
  <c r="P219" i="1"/>
  <c r="P220" i="1" s="1"/>
  <c r="Q220" i="1"/>
  <c r="Y314" i="1"/>
  <c r="AT207" i="1"/>
  <c r="AT214" i="1"/>
  <c r="R197" i="1"/>
  <c r="AW361" i="1"/>
  <c r="Z238" i="1"/>
  <c r="X314" i="1"/>
  <c r="AV361" i="1"/>
  <c r="AR334" i="1"/>
  <c r="P312" i="1"/>
  <c r="P314" i="1" s="1"/>
  <c r="P119" i="1" s="1"/>
  <c r="P120" i="1" s="1"/>
  <c r="Y238" i="1"/>
  <c r="O238" i="1"/>
  <c r="W314" i="1"/>
  <c r="Q197" i="1"/>
  <c r="Q266" i="1"/>
  <c r="Q265" i="1" s="1"/>
  <c r="AR146" i="1"/>
  <c r="AR147" i="1" s="1"/>
  <c r="AQ146" i="1"/>
  <c r="AQ147" i="1" s="1"/>
  <c r="N222" i="1"/>
  <c r="N225" i="1"/>
  <c r="O222" i="1"/>
  <c r="O225" i="1"/>
  <c r="N221" i="1"/>
  <c r="N223" i="1"/>
  <c r="O223" i="1"/>
  <c r="P197" i="1"/>
  <c r="AM192" i="1"/>
  <c r="AM197" i="1" s="1"/>
  <c r="T197" i="1"/>
  <c r="P265" i="1"/>
  <c r="AT361" i="1"/>
  <c r="AA313" i="1"/>
  <c r="K313" i="1"/>
  <c r="AV235" i="1"/>
  <c r="V314" i="1"/>
  <c r="AM208" i="1"/>
  <c r="O363" i="1"/>
  <c r="M312" i="1"/>
  <c r="X306" i="1"/>
  <c r="AP355" i="1"/>
  <c r="AP359" i="1" s="1"/>
  <c r="AT345" i="1"/>
  <c r="AQ243" i="1"/>
  <c r="X197" i="1"/>
  <c r="X265" i="1"/>
  <c r="AB197" i="1"/>
  <c r="AU131" i="1"/>
  <c r="AU132" i="1"/>
  <c r="AW306" i="1"/>
  <c r="AW308" i="1" s="1"/>
  <c r="AW116" i="1" s="1"/>
  <c r="AW110" i="1" s="1"/>
  <c r="R301" i="1"/>
  <c r="Z244" i="1"/>
  <c r="X221" i="1"/>
  <c r="X223" i="1"/>
  <c r="X222" i="1"/>
  <c r="X225" i="1"/>
  <c r="AL462" i="1"/>
  <c r="AL416" i="1" s="1"/>
  <c r="K363" i="1"/>
  <c r="K238" i="1"/>
  <c r="L240" i="1" s="1"/>
  <c r="AJ207" i="1"/>
  <c r="AJ208" i="1" s="1"/>
  <c r="AJ214" i="1"/>
  <c r="AK207" i="1"/>
  <c r="AK208" i="1" s="1"/>
  <c r="AL214" i="1"/>
  <c r="U209" i="1"/>
  <c r="AA209" i="1"/>
  <c r="S306" i="1"/>
  <c r="S308" i="1" s="1"/>
  <c r="S116" i="1" s="1"/>
  <c r="S110" i="1" s="1"/>
  <c r="J238" i="1"/>
  <c r="T209" i="1"/>
  <c r="AQ197" i="1"/>
  <c r="AJ196" i="1"/>
  <c r="W364" i="1"/>
  <c r="V240" i="1"/>
  <c r="T238" i="1"/>
  <c r="T221" i="1"/>
  <c r="T223" i="1"/>
  <c r="U223" i="1"/>
  <c r="T222" i="1"/>
  <c r="T225" i="1"/>
  <c r="U222" i="1"/>
  <c r="U225" i="1"/>
  <c r="AQ238" i="1"/>
  <c r="AI207" i="1"/>
  <c r="AI208" i="1" s="1"/>
  <c r="AI209" i="1" s="1"/>
  <c r="AH207" i="1"/>
  <c r="AJ192" i="1"/>
  <c r="J197" i="1"/>
  <c r="P244" i="1"/>
  <c r="S243" i="1"/>
  <c r="S226" i="1"/>
  <c r="D128" i="1"/>
  <c r="H130" i="1"/>
  <c r="H131" i="1" s="1"/>
  <c r="H132" i="1" s="1"/>
  <c r="U314" i="1"/>
  <c r="U119" i="1" s="1"/>
  <c r="K314" i="1"/>
  <c r="K119" i="1" s="1"/>
  <c r="K120" i="1" s="1"/>
  <c r="P109" i="1"/>
  <c r="P113" i="1"/>
  <c r="R221" i="1"/>
  <c r="H145" i="1"/>
  <c r="H165" i="1"/>
  <c r="X134" i="1"/>
  <c r="X135" i="1" s="1"/>
  <c r="X136" i="1" s="1"/>
  <c r="X130" i="1"/>
  <c r="X131" i="1" s="1"/>
  <c r="X132" i="1" s="1"/>
  <c r="AW129" i="1"/>
  <c r="AV127" i="1"/>
  <c r="AS226" i="1"/>
  <c r="N207" i="1"/>
  <c r="N208" i="1" s="1"/>
  <c r="AG192" i="1"/>
  <c r="AI197" i="1" s="1"/>
  <c r="M198" i="1"/>
  <c r="AK193" i="1"/>
  <c r="AK198" i="1" s="1"/>
  <c r="AR165" i="1"/>
  <c r="AV130" i="1"/>
  <c r="AV131" i="1" s="1"/>
  <c r="W128" i="1"/>
  <c r="Y125" i="1"/>
  <c r="Y127" i="1"/>
  <c r="Y128" i="1" s="1"/>
  <c r="Y308" i="1"/>
  <c r="Y116" i="1" s="1"/>
  <c r="Y110" i="1" s="1"/>
  <c r="L244" i="1"/>
  <c r="AR226" i="1"/>
  <c r="J226" i="1"/>
  <c r="W222" i="1"/>
  <c r="U214" i="1"/>
  <c r="AB198" i="1"/>
  <c r="J198" i="1"/>
  <c r="AM179" i="1"/>
  <c r="AQ165" i="1"/>
  <c r="AT314" i="1"/>
  <c r="AT119" i="1" s="1"/>
  <c r="AA244" i="1"/>
  <c r="K244" i="1"/>
  <c r="AQ226" i="1"/>
  <c r="I226" i="1"/>
  <c r="V225" i="1"/>
  <c r="V222" i="1"/>
  <c r="AQ214" i="1"/>
  <c r="T214" i="1"/>
  <c r="AC207" i="1"/>
  <c r="AC208" i="1" s="1"/>
  <c r="AC209" i="1" s="1"/>
  <c r="M207" i="1"/>
  <c r="M208" i="1" s="1"/>
  <c r="M209" i="1" s="1"/>
  <c r="AA198" i="1"/>
  <c r="I198" i="1"/>
  <c r="Z197" i="1"/>
  <c r="AS192" i="1"/>
  <c r="X165" i="1"/>
  <c r="X145" i="1"/>
  <c r="AL142" i="1"/>
  <c r="AL131" i="1" s="1"/>
  <c r="AH124" i="1"/>
  <c r="AH127" i="1" s="1"/>
  <c r="AH128" i="1" s="1"/>
  <c r="F127" i="1"/>
  <c r="F128" i="1" s="1"/>
  <c r="E134" i="1"/>
  <c r="E135" i="1" s="1"/>
  <c r="E136" i="1" s="1"/>
  <c r="AV128" i="1"/>
  <c r="AV132" i="1"/>
  <c r="M125" i="1"/>
  <c r="M127" i="1"/>
  <c r="M128" i="1" s="1"/>
  <c r="AR314" i="1"/>
  <c r="R314" i="1"/>
  <c r="R119" i="1" s="1"/>
  <c r="AS113" i="1"/>
  <c r="W109" i="1"/>
  <c r="W113" i="1"/>
  <c r="AV108" i="1"/>
  <c r="AX90" i="1"/>
  <c r="J59" i="370" s="1"/>
  <c r="AB207" i="1"/>
  <c r="AB208" i="1" s="1"/>
  <c r="AB209" i="1" s="1"/>
  <c r="L207" i="1"/>
  <c r="L208" i="1" s="1"/>
  <c r="L209" i="1" s="1"/>
  <c r="S192" i="1"/>
  <c r="S127" i="1"/>
  <c r="S128" i="1" s="1"/>
  <c r="S125" i="1"/>
  <c r="Q314" i="1"/>
  <c r="Q119" i="1" s="1"/>
  <c r="AU308" i="1"/>
  <c r="AU116" i="1" s="1"/>
  <c r="AU110" i="1" s="1"/>
  <c r="M308" i="1"/>
  <c r="M116" i="1" s="1"/>
  <c r="M110" i="1" s="1"/>
  <c r="AS103" i="1"/>
  <c r="AS104" i="1" s="1"/>
  <c r="AS112" i="1"/>
  <c r="AG97" i="1"/>
  <c r="AG179" i="1"/>
  <c r="AG108" i="1" s="1"/>
  <c r="AG113" i="1" s="1"/>
  <c r="AW229" i="1"/>
  <c r="AJ193" i="1"/>
  <c r="Q130" i="1"/>
  <c r="Q142" i="1" s="1"/>
  <c r="Z125" i="1"/>
  <c r="Z127" i="1"/>
  <c r="Z128" i="1" s="1"/>
  <c r="R225" i="1"/>
  <c r="AL193" i="1"/>
  <c r="AL198" i="1" s="1"/>
  <c r="M165" i="1"/>
  <c r="AV145" i="1"/>
  <c r="AV146" i="1" s="1"/>
  <c r="AV147" i="1" s="1"/>
  <c r="AJ109" i="1"/>
  <c r="AJ113" i="1"/>
  <c r="S238" i="1"/>
  <c r="AV229" i="1"/>
  <c r="O214" i="1"/>
  <c r="AP208" i="1"/>
  <c r="AQ209" i="1" s="1"/>
  <c r="F208" i="1"/>
  <c r="AI198" i="1"/>
  <c r="L165" i="1"/>
  <c r="AK145" i="1"/>
  <c r="AJ130" i="1"/>
  <c r="AJ131" i="1" s="1"/>
  <c r="AA125" i="1"/>
  <c r="P125" i="1"/>
  <c r="V125" i="1"/>
  <c r="R127" i="1"/>
  <c r="R128" i="1" s="1"/>
  <c r="AN124" i="1"/>
  <c r="R125" i="1"/>
  <c r="AI109" i="1"/>
  <c r="AK109" i="1"/>
  <c r="AI113" i="1"/>
  <c r="AS227" i="1"/>
  <c r="K227" i="1"/>
  <c r="Z207" i="1"/>
  <c r="Z208" i="1" s="1"/>
  <c r="Z209" i="1" s="1"/>
  <c r="R207" i="1"/>
  <c r="J207" i="1"/>
  <c r="J208" i="1" s="1"/>
  <c r="AS129" i="1"/>
  <c r="AI130" i="1"/>
  <c r="AI131" i="1" s="1"/>
  <c r="AV122" i="1"/>
  <c r="Q127" i="1"/>
  <c r="Q128" i="1" s="1"/>
  <c r="AM124" i="1"/>
  <c r="Q125" i="1"/>
  <c r="U125" i="1"/>
  <c r="AA113" i="1"/>
  <c r="AE108" i="1"/>
  <c r="AW108" i="1"/>
  <c r="AA109" i="1"/>
  <c r="W231" i="1"/>
  <c r="W223" i="1"/>
  <c r="T198" i="1"/>
  <c r="AN192" i="1"/>
  <c r="AN178" i="1"/>
  <c r="J165" i="1"/>
  <c r="AI165" i="1"/>
  <c r="AI145" i="1"/>
  <c r="AI146" i="1" s="1"/>
  <c r="AI147" i="1" s="1"/>
  <c r="J125" i="1"/>
  <c r="AM206" i="1"/>
  <c r="AR198" i="1"/>
  <c r="S198" i="1"/>
  <c r="AM178" i="1"/>
  <c r="AB165" i="1"/>
  <c r="I165" i="1"/>
  <c r="AC128" i="1"/>
  <c r="W125" i="1"/>
  <c r="M314" i="1"/>
  <c r="M119" i="1" s="1"/>
  <c r="Q308" i="1"/>
  <c r="Q116" i="1" s="1"/>
  <c r="Q110" i="1" s="1"/>
  <c r="V221" i="1"/>
  <c r="AR207" i="1"/>
  <c r="AR208" i="1" s="1"/>
  <c r="AR209" i="1" s="1"/>
  <c r="AN191" i="1"/>
  <c r="AN196" i="1" s="1"/>
  <c r="S196" i="1"/>
  <c r="K145" i="1"/>
  <c r="I125" i="1"/>
  <c r="AG127" i="1"/>
  <c r="AG128" i="1" s="1"/>
  <c r="N125" i="1"/>
  <c r="AL124" i="1"/>
  <c r="N127" i="1"/>
  <c r="N128" i="1" s="1"/>
  <c r="H109" i="1"/>
  <c r="H113" i="1"/>
  <c r="L109" i="1"/>
  <c r="F134" i="1"/>
  <c r="F135" i="1" s="1"/>
  <c r="F136" i="1" s="1"/>
  <c r="AC125" i="1"/>
  <c r="AC127" i="1"/>
  <c r="L314" i="1"/>
  <c r="L119" i="1" s="1"/>
  <c r="AB308" i="1"/>
  <c r="AB116" i="1" s="1"/>
  <c r="AB110" i="1" s="1"/>
  <c r="G113" i="1"/>
  <c r="K109" i="1"/>
  <c r="N192" i="1"/>
  <c r="E128" i="1"/>
  <c r="AI124" i="1"/>
  <c r="H125" i="1"/>
  <c r="H127" i="1"/>
  <c r="H128" i="1" s="1"/>
  <c r="AB125" i="1"/>
  <c r="AB127" i="1"/>
  <c r="AB128" i="1" s="1"/>
  <c r="AK124" i="1"/>
  <c r="L125" i="1"/>
  <c r="L127" i="1"/>
  <c r="L128" i="1" s="1"/>
  <c r="H116" i="1"/>
  <c r="H110" i="1" s="1"/>
  <c r="AL123" i="1"/>
  <c r="Z308" i="1"/>
  <c r="Z116" i="1" s="1"/>
  <c r="Z110" i="1" s="1"/>
  <c r="AU103" i="1"/>
  <c r="AU104" i="1" s="1"/>
  <c r="AI92" i="1"/>
  <c r="AL409" i="1"/>
  <c r="K50" i="1"/>
  <c r="K53" i="1"/>
  <c r="K56" i="1"/>
  <c r="V134" i="1"/>
  <c r="V135" i="1" s="1"/>
  <c r="V136" i="1" s="1"/>
  <c r="AM130" i="1"/>
  <c r="AM142" i="1" s="1"/>
  <c r="AM131" i="1" s="1"/>
  <c r="T130" i="1"/>
  <c r="T131" i="1" s="1"/>
  <c r="T132" i="1" s="1"/>
  <c r="T128" i="1"/>
  <c r="T125" i="1"/>
  <c r="AJ124" i="1"/>
  <c r="Q113" i="1"/>
  <c r="V109" i="1"/>
  <c r="V113" i="1"/>
  <c r="R98" i="1"/>
  <c r="K98" i="1"/>
  <c r="AG87" i="1"/>
  <c r="AX290" i="1"/>
  <c r="AX305" i="1" s="1"/>
  <c r="U109" i="1"/>
  <c r="U113" i="1"/>
  <c r="AJ99" i="1"/>
  <c r="AJ112" i="1"/>
  <c r="AA99" i="1"/>
  <c r="AA100" i="1" s="1"/>
  <c r="Z98" i="1"/>
  <c r="K99" i="1"/>
  <c r="K100" i="1" s="1"/>
  <c r="J98" i="1"/>
  <c r="AU134" i="1"/>
  <c r="AU135" i="1" s="1"/>
  <c r="AU136" i="1" s="1"/>
  <c r="T134" i="1"/>
  <c r="T135" i="1" s="1"/>
  <c r="T136" i="1" s="1"/>
  <c r="AK130" i="1"/>
  <c r="AK131" i="1" s="1"/>
  <c r="AA128" i="1"/>
  <c r="AX295" i="1"/>
  <c r="AX311" i="1" s="1"/>
  <c r="AL113" i="1"/>
  <c r="O113" i="1"/>
  <c r="AC99" i="1"/>
  <c r="AC100" i="1" s="1"/>
  <c r="N98" i="1"/>
  <c r="Y98" i="1"/>
  <c r="AN92" i="1"/>
  <c r="AJ84" i="1"/>
  <c r="Z409" i="1"/>
  <c r="Z84" i="1" s="1"/>
  <c r="R52" i="1"/>
  <c r="AN382" i="1"/>
  <c r="AI112" i="1"/>
  <c r="H20" i="566"/>
  <c r="AW52" i="1"/>
  <c r="X50" i="1"/>
  <c r="X53" i="1"/>
  <c r="X56" i="1"/>
  <c r="I127" i="1"/>
  <c r="I128" i="1" s="1"/>
  <c r="AN118" i="1"/>
  <c r="M113" i="1"/>
  <c r="AU314" i="1"/>
  <c r="AL109" i="1"/>
  <c r="Z99" i="1"/>
  <c r="Z100" i="1" s="1"/>
  <c r="O125" i="1"/>
  <c r="AI123" i="1"/>
  <c r="AM118" i="1"/>
  <c r="AU113" i="1"/>
  <c r="AU109" i="1"/>
  <c r="AH97" i="1"/>
  <c r="AR177" i="1"/>
  <c r="F112" i="1"/>
  <c r="AI87" i="1"/>
  <c r="P52" i="1"/>
  <c r="AM382" i="1"/>
  <c r="AQ134" i="1"/>
  <c r="AQ135" i="1" s="1"/>
  <c r="AQ136" i="1" s="1"/>
  <c r="N130" i="1"/>
  <c r="N131" i="1" s="1"/>
  <c r="N132" i="1" s="1"/>
  <c r="G150" i="1"/>
  <c r="W127" i="1"/>
  <c r="AH123" i="1"/>
  <c r="AI122" i="1"/>
  <c r="AW295" i="1"/>
  <c r="AW311" i="1" s="1"/>
  <c r="AW314" i="1" s="1"/>
  <c r="AW119" i="1" s="1"/>
  <c r="AK117" i="1"/>
  <c r="AK118" i="1" s="1"/>
  <c r="X100" i="1"/>
  <c r="AW99" i="1"/>
  <c r="AW100" i="1" s="1"/>
  <c r="AT87" i="1"/>
  <c r="AJ117" i="1"/>
  <c r="AJ118" i="1" s="1"/>
  <c r="AV98" i="1"/>
  <c r="E179" i="1"/>
  <c r="E108" i="1" s="1"/>
  <c r="E97" i="1"/>
  <c r="I98" i="1" s="1"/>
  <c r="AG431" i="1"/>
  <c r="AG84" i="1" s="1"/>
  <c r="AH431" i="1"/>
  <c r="J52" i="1"/>
  <c r="AJ382" i="1"/>
  <c r="AI115" i="1"/>
  <c r="AI117" i="1"/>
  <c r="AI118" i="1" s="1"/>
  <c r="AC116" i="1"/>
  <c r="AC110" i="1" s="1"/>
  <c r="AM109" i="1"/>
  <c r="AM113" i="1"/>
  <c r="U100" i="1"/>
  <c r="AV72" i="1"/>
  <c r="T76" i="1"/>
  <c r="E50" i="1"/>
  <c r="E53" i="1"/>
  <c r="E56" i="1"/>
  <c r="AT308" i="1"/>
  <c r="AT116" i="1" s="1"/>
  <c r="AQ308" i="1"/>
  <c r="T308" i="1"/>
  <c r="AV99" i="1"/>
  <c r="AT99" i="1"/>
  <c r="AT103" i="1"/>
  <c r="AT104" i="1" s="1"/>
  <c r="AT98" i="1"/>
  <c r="AN72" i="1"/>
  <c r="AJ72" i="1"/>
  <c r="AJ76" i="1" s="1"/>
  <c r="AB134" i="1"/>
  <c r="AB135" i="1" s="1"/>
  <c r="AB136" i="1" s="1"/>
  <c r="L134" i="1"/>
  <c r="L135" i="1" s="1"/>
  <c r="L136" i="1" s="1"/>
  <c r="J130" i="1"/>
  <c r="J131" i="1" s="1"/>
  <c r="J132" i="1" s="1"/>
  <c r="AH122" i="1"/>
  <c r="Z113" i="1"/>
  <c r="AQ116" i="1"/>
  <c r="T116" i="1"/>
  <c r="Y109" i="1"/>
  <c r="AU99" i="1"/>
  <c r="AU100" i="1" s="1"/>
  <c r="R99" i="1"/>
  <c r="Q99" i="1"/>
  <c r="Q100" i="1" s="1"/>
  <c r="Q112" i="1"/>
  <c r="AK87" i="1"/>
  <c r="AX87" i="1"/>
  <c r="Y130" i="1"/>
  <c r="Y131" i="1" s="1"/>
  <c r="Y132" i="1" s="1"/>
  <c r="I130" i="1"/>
  <c r="I131" i="1" s="1"/>
  <c r="I132" i="1" s="1"/>
  <c r="AQ128" i="1"/>
  <c r="AM115" i="1"/>
  <c r="Z112" i="1"/>
  <c r="T109" i="1"/>
  <c r="AD108" i="1"/>
  <c r="AD113" i="1" s="1"/>
  <c r="AD112" i="1" s="1"/>
  <c r="AD97" i="1" s="1"/>
  <c r="P98" i="1"/>
  <c r="P110" i="1" s="1"/>
  <c r="P99" i="1"/>
  <c r="P100" i="1" s="1"/>
  <c r="P112" i="1"/>
  <c r="AU92" i="1"/>
  <c r="AV90" i="1"/>
  <c r="W92" i="1"/>
  <c r="AV92" i="1" s="1"/>
  <c r="AC409" i="1"/>
  <c r="AC84" i="1" s="1"/>
  <c r="AM409" i="1"/>
  <c r="AM84" i="1" s="1"/>
  <c r="AN409" i="1"/>
  <c r="AN84" i="1" s="1"/>
  <c r="AS72" i="1"/>
  <c r="AS84" i="1"/>
  <c r="AW72" i="1"/>
  <c r="X76" i="1"/>
  <c r="G20" i="566"/>
  <c r="G21" i="566" s="1"/>
  <c r="W53" i="1"/>
  <c r="W56" i="1"/>
  <c r="AL115" i="1"/>
  <c r="L308" i="1"/>
  <c r="L116" i="1" s="1"/>
  <c r="L110" i="1" s="1"/>
  <c r="X109" i="1"/>
  <c r="AT109" i="1"/>
  <c r="O98" i="1"/>
  <c r="O99" i="1"/>
  <c r="O112" i="1"/>
  <c r="V409" i="1"/>
  <c r="V84" i="1" s="1"/>
  <c r="W409" i="1"/>
  <c r="W84" i="1" s="1"/>
  <c r="AV84" i="1" s="1"/>
  <c r="AR130" i="1"/>
  <c r="AR131" i="1" s="1"/>
  <c r="AR132" i="1" s="1"/>
  <c r="X124" i="1"/>
  <c r="AK115" i="1"/>
  <c r="Q109" i="1"/>
  <c r="J99" i="1"/>
  <c r="V98" i="1"/>
  <c r="V110" i="1" s="1"/>
  <c r="P409" i="1"/>
  <c r="P84" i="1" s="1"/>
  <c r="Q409" i="1"/>
  <c r="Q84" i="1" s="1"/>
  <c r="AM72" i="1"/>
  <c r="AM76" i="1" s="1"/>
  <c r="AI72" i="1"/>
  <c r="AI76" i="1" s="1"/>
  <c r="AR48" i="1"/>
  <c r="AR119" i="1"/>
  <c r="AR120" i="1" s="1"/>
  <c r="AR118" i="1"/>
  <c r="AJ115" i="1"/>
  <c r="AU112" i="1"/>
  <c r="AV103" i="1"/>
  <c r="AV104" i="1" s="1"/>
  <c r="AN99" i="1"/>
  <c r="AN100" i="1" s="1"/>
  <c r="T98" i="1"/>
  <c r="AM99" i="1"/>
  <c r="AM100" i="1" s="1"/>
  <c r="AJ90" i="1"/>
  <c r="AJ92" i="1" s="1"/>
  <c r="AN423" i="1"/>
  <c r="AL411" i="1"/>
  <c r="AL72" i="1" s="1"/>
  <c r="Y53" i="1"/>
  <c r="AB382" i="1"/>
  <c r="Z53" i="1"/>
  <c r="Z56" i="1"/>
  <c r="Z50" i="1"/>
  <c r="V382" i="1"/>
  <c r="AU117" i="1"/>
  <c r="AN426" i="1"/>
  <c r="AN87" i="1" s="1"/>
  <c r="AL426" i="1"/>
  <c r="AJ426" i="1"/>
  <c r="AJ87" i="1" s="1"/>
  <c r="AH426" i="1"/>
  <c r="AH87" i="1" s="1"/>
  <c r="I409" i="1"/>
  <c r="I84" i="1" s="1"/>
  <c r="I382" i="1"/>
  <c r="G371" i="1"/>
  <c r="G63" i="1"/>
  <c r="G78" i="1" s="1"/>
  <c r="AL32" i="1"/>
  <c r="J32" i="1"/>
  <c r="F38" i="1"/>
  <c r="G38" i="1"/>
  <c r="F44" i="1"/>
  <c r="AM44" i="1"/>
  <c r="AM43" i="1"/>
  <c r="AG382" i="1"/>
  <c r="G372" i="1"/>
  <c r="G59" i="1"/>
  <c r="AW103" i="1"/>
  <c r="AW104" i="1" s="1"/>
  <c r="N99" i="1"/>
  <c r="N100" i="1" s="1"/>
  <c r="O409" i="1"/>
  <c r="O84" i="1" s="1"/>
  <c r="AQ71" i="1"/>
  <c r="AQ73" i="1" s="1"/>
  <c r="AQ57" i="1"/>
  <c r="AQ60" i="1"/>
  <c r="AI50" i="1"/>
  <c r="AI53" i="1"/>
  <c r="AI56" i="1"/>
  <c r="Y56" i="1"/>
  <c r="AL382" i="1"/>
  <c r="N52" i="1"/>
  <c r="AK382" i="1"/>
  <c r="L52" i="1"/>
  <c r="G376" i="1"/>
  <c r="G55" i="1"/>
  <c r="G82" i="1" s="1"/>
  <c r="D53" i="1"/>
  <c r="D56" i="1"/>
  <c r="J17" i="566"/>
  <c r="K17" i="566"/>
  <c r="L17" i="566"/>
  <c r="L25" i="566"/>
  <c r="I17" i="566"/>
  <c r="AL470" i="1"/>
  <c r="AL424" i="1" s="1"/>
  <c r="AL87" i="1" s="1"/>
  <c r="AT455" i="1"/>
  <c r="AT409" i="1" s="1"/>
  <c r="AT84" i="1" s="1"/>
  <c r="E20" i="566"/>
  <c r="U50" i="1"/>
  <c r="U53" i="1"/>
  <c r="U56" i="1"/>
  <c r="S50" i="1"/>
  <c r="S53" i="1"/>
  <c r="S56" i="1"/>
  <c r="AJ12" i="1"/>
  <c r="AJ153" i="1"/>
  <c r="AJ154" i="1" s="1"/>
  <c r="AJ14" i="1" s="1"/>
  <c r="AA53" i="1"/>
  <c r="AA56" i="1"/>
  <c r="AA50" i="1"/>
  <c r="Q53" i="1"/>
  <c r="Q56" i="1"/>
  <c r="Q50" i="1"/>
  <c r="AP53" i="1"/>
  <c r="AP56" i="1"/>
  <c r="AC382" i="1"/>
  <c r="Z46" i="1"/>
  <c r="Z40" i="1"/>
  <c r="AA40" i="1"/>
  <c r="Z34" i="1"/>
  <c r="N34" i="1"/>
  <c r="J46" i="1"/>
  <c r="J40" i="1"/>
  <c r="K40" i="1"/>
  <c r="J34" i="1"/>
  <c r="AH359" i="1"/>
  <c r="F8" i="566"/>
  <c r="V117" i="1"/>
  <c r="AR28" i="1"/>
  <c r="AR31" i="1"/>
  <c r="AR37" i="1"/>
  <c r="AR43" i="1"/>
  <c r="AH455" i="1"/>
  <c r="AH409" i="1" s="1"/>
  <c r="O53" i="1"/>
  <c r="O56" i="1"/>
  <c r="O50" i="1"/>
  <c r="AX38" i="1"/>
  <c r="AX32" i="1"/>
  <c r="M53" i="1"/>
  <c r="M56" i="1"/>
  <c r="M50" i="1"/>
  <c r="AN28" i="1"/>
  <c r="AN32" i="1"/>
  <c r="G357" i="1"/>
  <c r="G373" i="1" s="1"/>
  <c r="AH373" i="1"/>
  <c r="AS33" i="1"/>
  <c r="AS45" i="1"/>
  <c r="AS39" i="1"/>
  <c r="T382" i="1"/>
  <c r="AS117" i="1"/>
  <c r="AU39" i="1"/>
  <c r="AT33" i="1"/>
  <c r="AU33" i="1"/>
  <c r="AT28" i="1"/>
  <c r="AJ45" i="1"/>
  <c r="AJ33" i="1"/>
  <c r="R28" i="1"/>
  <c r="R39" i="1"/>
  <c r="S39" i="1"/>
  <c r="V33" i="1"/>
  <c r="U48" i="1"/>
  <c r="N44" i="1"/>
  <c r="O40" i="1"/>
  <c r="AR32" i="1"/>
  <c r="W32" i="1"/>
  <c r="W28" i="1"/>
  <c r="K32" i="1"/>
  <c r="O32" i="1"/>
  <c r="AS23" i="1"/>
  <c r="M14" i="1"/>
  <c r="M155" i="1"/>
  <c r="K153" i="1"/>
  <c r="K154" i="1" s="1"/>
  <c r="H28" i="1"/>
  <c r="AV155" i="1"/>
  <c r="W155" i="1"/>
  <c r="W14" i="1"/>
  <c r="J13" i="1"/>
  <c r="M40" i="1"/>
  <c r="AQ39" i="1"/>
  <c r="Y34" i="1"/>
  <c r="I34" i="1"/>
  <c r="H31" i="1"/>
  <c r="AN31" i="1"/>
  <c r="W31" i="1"/>
  <c r="AA31" i="1"/>
  <c r="N23" i="1"/>
  <c r="AR14" i="1"/>
  <c r="AR155" i="1"/>
  <c r="I14" i="1"/>
  <c r="I155" i="1"/>
  <c r="AN152" i="1"/>
  <c r="T48" i="1"/>
  <c r="N45" i="1"/>
  <c r="H43" i="1"/>
  <c r="L40" i="1"/>
  <c r="AD33" i="1"/>
  <c r="N33" i="1"/>
  <c r="AM32" i="1"/>
  <c r="AW28" i="1"/>
  <c r="AM28" i="1"/>
  <c r="AQ15" i="1"/>
  <c r="R13" i="1"/>
  <c r="AH372" i="1"/>
  <c r="AU28" i="1"/>
  <c r="AV25" i="1"/>
  <c r="U31" i="1"/>
  <c r="Y31" i="1"/>
  <c r="J31" i="1"/>
  <c r="F28" i="1"/>
  <c r="V23" i="1"/>
  <c r="H13" i="1"/>
  <c r="I9" i="566"/>
  <c r="J9" i="566"/>
  <c r="K9" i="566"/>
  <c r="L9" i="566"/>
  <c r="F43" i="1"/>
  <c r="AA39" i="1"/>
  <c r="K39" i="1"/>
  <c r="AQ34" i="1"/>
  <c r="L33" i="1"/>
  <c r="AX27" i="1"/>
  <c r="AV26" i="1"/>
  <c r="AW32" i="1" s="1"/>
  <c r="AN169" i="1"/>
  <c r="Z13" i="1"/>
  <c r="H153" i="1"/>
  <c r="H157" i="1"/>
  <c r="L153" i="1"/>
  <c r="I157" i="1"/>
  <c r="Y117" i="1"/>
  <c r="I40" i="1"/>
  <c r="AV33" i="1"/>
  <c r="AK31" i="1"/>
  <c r="AK28" i="1"/>
  <c r="D28" i="1"/>
  <c r="D50" i="1" s="1"/>
  <c r="G322" i="1"/>
  <c r="G152" i="1"/>
  <c r="AS326" i="1"/>
  <c r="AJ25" i="1"/>
  <c r="Q14" i="1"/>
  <c r="Q155" i="1"/>
  <c r="Z18" i="564"/>
  <c r="Z17" i="564"/>
  <c r="G332" i="1"/>
  <c r="AH378" i="1"/>
  <c r="F378" i="1" s="1"/>
  <c r="F382" i="1" s="1"/>
  <c r="X117" i="1"/>
  <c r="L46" i="1"/>
  <c r="S43" i="1"/>
  <c r="H39" i="1"/>
  <c r="I38" i="1"/>
  <c r="G28" i="1"/>
  <c r="K34" i="1" s="1"/>
  <c r="AW27" i="1"/>
  <c r="H16" i="566"/>
  <c r="AW12" i="1"/>
  <c r="AW236" i="1" s="1"/>
  <c r="X13" i="1"/>
  <c r="AJ55" i="1"/>
  <c r="AJ82" i="1" s="1"/>
  <c r="H11" i="566"/>
  <c r="H12" i="566" s="1"/>
  <c r="M8" i="566"/>
  <c r="AJ26" i="1"/>
  <c r="AS327" i="1"/>
  <c r="AC155" i="1"/>
  <c r="AC14" i="1"/>
  <c r="AU169" i="1"/>
  <c r="AS157" i="1"/>
  <c r="AS153" i="1"/>
  <c r="AS12" i="1"/>
  <c r="AM166" i="1"/>
  <c r="AM170" i="1" s="1"/>
  <c r="AM154" i="1" s="1"/>
  <c r="AM14" i="1" s="1"/>
  <c r="AU152" i="1"/>
  <c r="T18" i="564"/>
  <c r="T17" i="564"/>
  <c r="AB15" i="1"/>
  <c r="AE122" i="1"/>
  <c r="AE124" i="1" s="1"/>
  <c r="S18" i="564"/>
  <c r="S17" i="564"/>
  <c r="W117" i="1"/>
  <c r="I46" i="1"/>
  <c r="AM45" i="1"/>
  <c r="P43" i="1"/>
  <c r="U39" i="1"/>
  <c r="E39" i="1"/>
  <c r="W37" i="1"/>
  <c r="G37" i="1"/>
  <c r="AQ33" i="1"/>
  <c r="AL27" i="1"/>
  <c r="AU31" i="1"/>
  <c r="R23" i="1"/>
  <c r="AJ23" i="1"/>
  <c r="O155" i="1"/>
  <c r="O14" i="1"/>
  <c r="R18" i="564"/>
  <c r="R17" i="564"/>
  <c r="I11" i="566"/>
  <c r="I12" i="566" s="1"/>
  <c r="J11" i="566"/>
  <c r="J12" i="566" s="1"/>
  <c r="K11" i="566"/>
  <c r="K12" i="566" s="1"/>
  <c r="L11" i="566"/>
  <c r="AA155" i="1"/>
  <c r="AA14" i="1"/>
  <c r="V155" i="1"/>
  <c r="V14" i="1"/>
  <c r="H332" i="1"/>
  <c r="N43" i="1"/>
  <c r="AW31" i="1"/>
  <c r="AV28" i="1"/>
  <c r="H23" i="1"/>
  <c r="Z14" i="1"/>
  <c r="Z155" i="1"/>
  <c r="L13" i="1"/>
  <c r="AW22" i="1"/>
  <c r="AW23" i="1" s="1"/>
  <c r="Y14" i="1"/>
  <c r="Y155" i="1"/>
  <c r="AK12" i="1"/>
  <c r="AK153" i="1"/>
  <c r="AK154" i="1" s="1"/>
  <c r="AK14" i="1" s="1"/>
  <c r="AD122" i="1"/>
  <c r="AD124" i="1" s="1"/>
  <c r="J18" i="564"/>
  <c r="J17" i="564"/>
  <c r="AM322" i="1"/>
  <c r="AQ14" i="1"/>
  <c r="AL169" i="1"/>
  <c r="AT169" i="1" s="1"/>
  <c r="X14" i="1"/>
  <c r="P170" i="1"/>
  <c r="P154" i="1" s="1"/>
  <c r="AH152" i="1"/>
  <c r="AU322" i="1"/>
  <c r="P158" i="1"/>
  <c r="N151" i="1"/>
  <c r="Q16" i="564"/>
  <c r="Q15" i="564"/>
  <c r="Q14" i="564"/>
  <c r="Q13" i="564"/>
  <c r="Q12" i="564"/>
  <c r="Q11" i="564"/>
  <c r="Q10" i="564"/>
  <c r="M13" i="566"/>
  <c r="S166" i="1"/>
  <c r="S170" i="1" s="1"/>
  <c r="S154" i="1" s="1"/>
  <c r="W13" i="1"/>
  <c r="V12" i="1"/>
  <c r="V76" i="1" s="1"/>
  <c r="AT322" i="1"/>
  <c r="AB14" i="1"/>
  <c r="U13" i="1"/>
  <c r="AD25" i="1"/>
  <c r="J153" i="1"/>
  <c r="J154" i="1" s="1"/>
  <c r="T13" i="1"/>
  <c r="AB23" i="1"/>
  <c r="R166" i="1"/>
  <c r="R170" i="1" s="1"/>
  <c r="R154" i="1" s="1"/>
  <c r="Z151" i="1"/>
  <c r="AB16" i="564"/>
  <c r="AB15" i="564"/>
  <c r="AB14" i="564"/>
  <c r="AB13" i="564"/>
  <c r="AB12" i="564"/>
  <c r="AB11" i="564"/>
  <c r="AB10" i="564"/>
  <c r="T155" i="1"/>
  <c r="AW152" i="1"/>
  <c r="AA16" i="564"/>
  <c r="AA15" i="564"/>
  <c r="AA14" i="564"/>
  <c r="AA13" i="564"/>
  <c r="AA12" i="564"/>
  <c r="AA11" i="564"/>
  <c r="AA10" i="564"/>
  <c r="AX306" i="1" l="1"/>
  <c r="Q120" i="1"/>
  <c r="AX308" i="1"/>
  <c r="AX116" i="1" s="1"/>
  <c r="AX314" i="1"/>
  <c r="AX119" i="1" s="1"/>
  <c r="AX120" i="1" s="1"/>
  <c r="AC312" i="1"/>
  <c r="AC314" i="1" s="1"/>
  <c r="AC301" i="1"/>
  <c r="F91" i="370"/>
  <c r="E91" i="370" s="1"/>
  <c r="J83" i="370" s="1"/>
  <c r="E282" i="1"/>
  <c r="E160" i="1" s="1"/>
  <c r="F52" i="1"/>
  <c r="F383" i="1"/>
  <c r="H57" i="370"/>
  <c r="AS130" i="1"/>
  <c r="AS131" i="1" s="1"/>
  <c r="AS132" i="1" s="1"/>
  <c r="AS134" i="1"/>
  <c r="AS135" i="1" s="1"/>
  <c r="AS136" i="1" s="1"/>
  <c r="AK209" i="1"/>
  <c r="P62" i="370"/>
  <c r="AB261" i="1"/>
  <c r="AB281" i="1" s="1"/>
  <c r="AB256" i="1"/>
  <c r="AB271" i="1" s="1"/>
  <c r="AX251" i="1"/>
  <c r="BA251" i="1"/>
  <c r="V259" i="1"/>
  <c r="V279" i="1" s="1"/>
  <c r="V254" i="1"/>
  <c r="K254" i="1"/>
  <c r="K269" i="1" s="1"/>
  <c r="K259" i="1"/>
  <c r="K279" i="1" s="1"/>
  <c r="J290" i="1"/>
  <c r="J305" i="1" s="1"/>
  <c r="F295" i="1"/>
  <c r="F311" i="1" s="1"/>
  <c r="W261" i="1"/>
  <c r="W281" i="1" s="1"/>
  <c r="W256" i="1"/>
  <c r="W271" i="1" s="1"/>
  <c r="I256" i="1"/>
  <c r="I271" i="1" s="1"/>
  <c r="I261" i="1"/>
  <c r="I281" i="1" s="1"/>
  <c r="O15" i="1"/>
  <c r="AJ44" i="1"/>
  <c r="AJ32" i="1"/>
  <c r="K333" i="1"/>
  <c r="G334" i="1"/>
  <c r="Y48" i="1"/>
  <c r="Y118" i="1"/>
  <c r="AC118" i="1"/>
  <c r="AW40" i="1"/>
  <c r="AW46" i="1"/>
  <c r="AW34" i="1"/>
  <c r="AW242" i="1"/>
  <c r="M15" i="1"/>
  <c r="AR40" i="1"/>
  <c r="AR52" i="1"/>
  <c r="AR46" i="1"/>
  <c r="AR34" i="1"/>
  <c r="AR242" i="1"/>
  <c r="L53" i="1"/>
  <c r="L56" i="1"/>
  <c r="L50" i="1"/>
  <c r="H59" i="370"/>
  <c r="H61" i="370" s="1"/>
  <c r="R53" i="1"/>
  <c r="R56" i="1"/>
  <c r="R50" i="1"/>
  <c r="AT130" i="1"/>
  <c r="AT142" i="1" s="1"/>
  <c r="AT131" i="1" s="1"/>
  <c r="AT132" i="1" s="1"/>
  <c r="S197" i="1"/>
  <c r="W197" i="1"/>
  <c r="S302" i="1"/>
  <c r="S301" i="1" s="1"/>
  <c r="S266" i="1"/>
  <c r="S265" i="1"/>
  <c r="AP361" i="1"/>
  <c r="AP370" i="1"/>
  <c r="AP382" i="1" s="1"/>
  <c r="AP383" i="1" s="1"/>
  <c r="O226" i="1"/>
  <c r="O227" i="1"/>
  <c r="O239" i="1"/>
  <c r="O240" i="1"/>
  <c r="P240" i="1"/>
  <c r="M255" i="1"/>
  <c r="M270" i="1" s="1"/>
  <c r="M260" i="1"/>
  <c r="M280" i="1" s="1"/>
  <c r="P254" i="1"/>
  <c r="P259" i="1"/>
  <c r="P279" i="1" s="1"/>
  <c r="T255" i="1"/>
  <c r="T270" i="1" s="1"/>
  <c r="T260" i="1"/>
  <c r="T280" i="1" s="1"/>
  <c r="F260" i="1"/>
  <c r="F280" i="1" s="1"/>
  <c r="AS259" i="1"/>
  <c r="AS279" i="1" s="1"/>
  <c r="AS254" i="1"/>
  <c r="Y255" i="1"/>
  <c r="Y270" i="1" s="1"/>
  <c r="Y260" i="1"/>
  <c r="Y280" i="1" s="1"/>
  <c r="AS26" i="1"/>
  <c r="AS339" i="1"/>
  <c r="AT339" i="1"/>
  <c r="AS345" i="1"/>
  <c r="R40" i="1"/>
  <c r="S40" i="1"/>
  <c r="R34" i="1"/>
  <c r="V34" i="1"/>
  <c r="R46" i="1"/>
  <c r="R242" i="1"/>
  <c r="J14" i="1"/>
  <c r="J155" i="1"/>
  <c r="AD127" i="1"/>
  <c r="AD129" i="1" s="1"/>
  <c r="AD125" i="1"/>
  <c r="H348" i="1"/>
  <c r="H333" i="1"/>
  <c r="L333" i="1"/>
  <c r="H334" i="1"/>
  <c r="AE127" i="1"/>
  <c r="AE129" i="1" s="1"/>
  <c r="AE125" i="1"/>
  <c r="I158" i="1"/>
  <c r="I17" i="1"/>
  <c r="F11" i="566"/>
  <c r="V48" i="1"/>
  <c r="V118" i="1"/>
  <c r="Z118" i="1"/>
  <c r="F57" i="370"/>
  <c r="AK52" i="1"/>
  <c r="AK383" i="1"/>
  <c r="R100" i="1"/>
  <c r="N209" i="1"/>
  <c r="AT134" i="1"/>
  <c r="AT135" i="1" s="1"/>
  <c r="AT136" i="1" s="1"/>
  <c r="Y240" i="1"/>
  <c r="Y239" i="1"/>
  <c r="M261" i="1"/>
  <c r="M281" i="1" s="1"/>
  <c r="M256" i="1"/>
  <c r="M271" i="1" s="1"/>
  <c r="J254" i="1"/>
  <c r="J259" i="1"/>
  <c r="J279" i="1" s="1"/>
  <c r="T256" i="1"/>
  <c r="T271" i="1" s="1"/>
  <c r="T261" i="1"/>
  <c r="T281" i="1" s="1"/>
  <c r="F261" i="1"/>
  <c r="F281" i="1" s="1"/>
  <c r="AS255" i="1"/>
  <c r="AS270" i="1" s="1"/>
  <c r="AS260" i="1"/>
  <c r="AS280" i="1" s="1"/>
  <c r="Y256" i="1"/>
  <c r="Y271" i="1" s="1"/>
  <c r="Y261" i="1"/>
  <c r="Y281" i="1" s="1"/>
  <c r="AD28" i="1"/>
  <c r="AE48" i="1"/>
  <c r="AE25" i="1"/>
  <c r="AD31" i="1"/>
  <c r="AN34" i="1"/>
  <c r="Q71" i="1"/>
  <c r="Q73" i="1" s="1"/>
  <c r="Q57" i="1"/>
  <c r="Q60" i="1"/>
  <c r="N53" i="1"/>
  <c r="N56" i="1"/>
  <c r="N50" i="1"/>
  <c r="AG52" i="1"/>
  <c r="AG383" i="1"/>
  <c r="J100" i="1"/>
  <c r="AV100" i="1"/>
  <c r="K71" i="1"/>
  <c r="K73" i="1" s="1"/>
  <c r="K57" i="1"/>
  <c r="K60" i="1"/>
  <c r="AR124" i="1"/>
  <c r="J209" i="1"/>
  <c r="AW230" i="1"/>
  <c r="AW225" i="1"/>
  <c r="AW233" i="1"/>
  <c r="AW231" i="1"/>
  <c r="AQ240" i="1"/>
  <c r="AQ239" i="1"/>
  <c r="K240" i="1"/>
  <c r="AT364" i="1"/>
  <c r="AT363" i="1"/>
  <c r="N226" i="1"/>
  <c r="N227" i="1"/>
  <c r="AC254" i="1"/>
  <c r="AC259" i="1"/>
  <c r="AC279" i="1" s="1"/>
  <c r="P255" i="1"/>
  <c r="P270" i="1" s="1"/>
  <c r="P260" i="1"/>
  <c r="P280" i="1" s="1"/>
  <c r="I290" i="1"/>
  <c r="I305" i="1" s="1"/>
  <c r="E295" i="1"/>
  <c r="E311" i="1" s="1"/>
  <c r="J292" i="1"/>
  <c r="J307" i="1" s="1"/>
  <c r="F297" i="1"/>
  <c r="F313" i="1" s="1"/>
  <c r="AS256" i="1"/>
  <c r="AS271" i="1" s="1"/>
  <c r="AS261" i="1"/>
  <c r="AS281" i="1" s="1"/>
  <c r="AU254" i="1"/>
  <c r="AU269" i="1" s="1"/>
  <c r="AU259" i="1"/>
  <c r="AU279" i="1" s="1"/>
  <c r="L154" i="1"/>
  <c r="AW153" i="1"/>
  <c r="AW157" i="1"/>
  <c r="AW166" i="1"/>
  <c r="AW193" i="1"/>
  <c r="AW206" i="1"/>
  <c r="AW208" i="1" s="1"/>
  <c r="AW209" i="1" s="1"/>
  <c r="N145" i="1"/>
  <c r="N165" i="1"/>
  <c r="R165" i="1"/>
  <c r="AK13" i="1"/>
  <c r="AK45" i="1"/>
  <c r="AK44" i="1"/>
  <c r="AK23" i="1"/>
  <c r="AK43" i="1"/>
  <c r="V15" i="1"/>
  <c r="V276" i="1"/>
  <c r="Q15" i="1"/>
  <c r="H158" i="1"/>
  <c r="H17" i="1"/>
  <c r="AT242" i="1"/>
  <c r="AH370" i="1"/>
  <c r="AH382" i="1" s="1"/>
  <c r="AH361" i="1"/>
  <c r="AL52" i="1"/>
  <c r="AL383" i="1"/>
  <c r="AJ52" i="1"/>
  <c r="AJ383" i="1"/>
  <c r="AS382" i="1"/>
  <c r="AS383" i="1" s="1"/>
  <c r="AK127" i="1"/>
  <c r="AK128" i="1" s="1"/>
  <c r="AT124" i="1"/>
  <c r="AK125" i="1"/>
  <c r="R208" i="1"/>
  <c r="AN207" i="1"/>
  <c r="V306" i="1"/>
  <c r="V308" i="1" s="1"/>
  <c r="S312" i="1"/>
  <c r="S314" i="1" s="1"/>
  <c r="S119" i="1" s="1"/>
  <c r="U221" i="1"/>
  <c r="Q222" i="1"/>
  <c r="Q225" i="1"/>
  <c r="U226" i="1" s="1"/>
  <c r="Q221" i="1"/>
  <c r="Q223" i="1"/>
  <c r="R223" i="1"/>
  <c r="AL534" i="1"/>
  <c r="AT534" i="1"/>
  <c r="AC260" i="1"/>
  <c r="AC280" i="1" s="1"/>
  <c r="AC255" i="1"/>
  <c r="AC270" i="1" s="1"/>
  <c r="P261" i="1"/>
  <c r="P281" i="1" s="1"/>
  <c r="P256" i="1"/>
  <c r="P271" i="1" s="1"/>
  <c r="J291" i="1"/>
  <c r="J306" i="1" s="1"/>
  <c r="F296" i="1"/>
  <c r="F312" i="1" s="1"/>
  <c r="T254" i="1"/>
  <c r="T259" i="1"/>
  <c r="T279" i="1" s="1"/>
  <c r="AU255" i="1"/>
  <c r="AU260" i="1"/>
  <c r="T15" i="1"/>
  <c r="P159" i="1"/>
  <c r="P18" i="1"/>
  <c r="Y71" i="1"/>
  <c r="Y73" i="1" s="1"/>
  <c r="Y57" i="1"/>
  <c r="Y60" i="1"/>
  <c r="W71" i="1"/>
  <c r="W73" i="1" s="1"/>
  <c r="W57" i="1"/>
  <c r="W60" i="1"/>
  <c r="T110" i="1"/>
  <c r="J53" i="1"/>
  <c r="J56" i="1"/>
  <c r="J50" i="1"/>
  <c r="F99" i="1"/>
  <c r="AK146" i="1"/>
  <c r="AK147" i="1" s="1"/>
  <c r="AM146" i="1"/>
  <c r="AM147" i="1" s="1"/>
  <c r="AG112" i="1"/>
  <c r="V227" i="1"/>
  <c r="V226" i="1"/>
  <c r="W227" i="1"/>
  <c r="E13" i="566"/>
  <c r="Y120" i="1"/>
  <c r="U120" i="1"/>
  <c r="P222" i="1"/>
  <c r="P225" i="1"/>
  <c r="P221" i="1"/>
  <c r="P223" i="1"/>
  <c r="AN501" i="1"/>
  <c r="AU501" i="1"/>
  <c r="AJ435" i="1"/>
  <c r="AC256" i="1"/>
  <c r="AC271" i="1" s="1"/>
  <c r="AC261" i="1"/>
  <c r="AC281" i="1" s="1"/>
  <c r="Q255" i="1"/>
  <c r="Q270" i="1" s="1"/>
  <c r="Q260" i="1"/>
  <c r="Q280" i="1" s="1"/>
  <c r="V260" i="1"/>
  <c r="V280" i="1" s="1"/>
  <c r="V255" i="1"/>
  <c r="V270" i="1" s="1"/>
  <c r="L259" i="1"/>
  <c r="L279" i="1" s="1"/>
  <c r="L254" i="1"/>
  <c r="AU256" i="1"/>
  <c r="AU261" i="1"/>
  <c r="AN52" i="1"/>
  <c r="AN383" i="1"/>
  <c r="H154" i="1"/>
  <c r="M57" i="1"/>
  <c r="M60" i="1"/>
  <c r="M71" i="1"/>
  <c r="M73" i="1" s="1"/>
  <c r="AB18" i="564"/>
  <c r="AB17" i="564"/>
  <c r="AT22" i="1"/>
  <c r="AT323" i="1"/>
  <c r="AU22" i="1"/>
  <c r="AU323" i="1"/>
  <c r="Y15" i="1"/>
  <c r="AL33" i="1"/>
  <c r="AW13" i="1"/>
  <c r="AW44" i="1"/>
  <c r="I7" i="370"/>
  <c r="F46" i="1"/>
  <c r="F40" i="1"/>
  <c r="F242" i="1"/>
  <c r="W46" i="1"/>
  <c r="W40" i="1"/>
  <c r="X40" i="1"/>
  <c r="W34" i="1"/>
  <c r="W242" i="1"/>
  <c r="AA71" i="1"/>
  <c r="AA73" i="1" s="1"/>
  <c r="AA57" i="1"/>
  <c r="AA60" i="1"/>
  <c r="AM13" i="1"/>
  <c r="AL28" i="1"/>
  <c r="AD99" i="1"/>
  <c r="AD100" i="1" s="1"/>
  <c r="AD98" i="1"/>
  <c r="V100" i="1"/>
  <c r="AL84" i="1"/>
  <c r="T100" i="1"/>
  <c r="AV364" i="1"/>
  <c r="AV363" i="1"/>
  <c r="AK533" i="1"/>
  <c r="M534" i="1"/>
  <c r="AK534" i="1" s="1"/>
  <c r="K255" i="1"/>
  <c r="K260" i="1"/>
  <c r="K280" i="1" s="1"/>
  <c r="Z254" i="1"/>
  <c r="Z259" i="1"/>
  <c r="Z279" i="1" s="1"/>
  <c r="Q256" i="1"/>
  <c r="Q271" i="1" s="1"/>
  <c r="Q261" i="1"/>
  <c r="Q281" i="1" s="1"/>
  <c r="I292" i="1"/>
  <c r="I307" i="1" s="1"/>
  <c r="E297" i="1"/>
  <c r="E313" i="1" s="1"/>
  <c r="V261" i="1"/>
  <c r="V281" i="1" s="1"/>
  <c r="V256" i="1"/>
  <c r="V271" i="1" s="1"/>
  <c r="H254" i="1"/>
  <c r="H259" i="1"/>
  <c r="H279" i="1" s="1"/>
  <c r="J255" i="1"/>
  <c r="J270" i="1" s="1"/>
  <c r="J260" i="1"/>
  <c r="J280" i="1" s="1"/>
  <c r="F16" i="566"/>
  <c r="AV12" i="1"/>
  <c r="V13" i="1"/>
  <c r="V46" i="1"/>
  <c r="V45" i="1"/>
  <c r="V44" i="1"/>
  <c r="V43" i="1"/>
  <c r="V236" i="1"/>
  <c r="AH12" i="1"/>
  <c r="AH151" i="1"/>
  <c r="AJ166" i="1"/>
  <c r="AH206" i="1"/>
  <c r="AH208" i="1" s="1"/>
  <c r="AJ209" i="1" s="1"/>
  <c r="AA15" i="1"/>
  <c r="M16" i="566"/>
  <c r="H17" i="566"/>
  <c r="AJ31" i="1"/>
  <c r="AJ28" i="1"/>
  <c r="AJ43" i="1"/>
  <c r="AL31" i="1"/>
  <c r="AI71" i="1"/>
  <c r="AI73" i="1" s="1"/>
  <c r="AI57" i="1"/>
  <c r="AI60" i="1"/>
  <c r="AU48" i="1"/>
  <c r="AU119" i="1"/>
  <c r="AU120" i="1" s="1"/>
  <c r="AU118" i="1"/>
  <c r="AV118" i="1"/>
  <c r="X125" i="1"/>
  <c r="X127" i="1"/>
  <c r="X128" i="1" s="1"/>
  <c r="AW124" i="1"/>
  <c r="W50" i="1"/>
  <c r="AT110" i="1"/>
  <c r="AW84" i="1"/>
  <c r="AR97" i="1"/>
  <c r="AQ177" i="1"/>
  <c r="AR179" i="1"/>
  <c r="AR108" i="1" s="1"/>
  <c r="AW56" i="1"/>
  <c r="AW57" i="1" s="1"/>
  <c r="X71" i="1"/>
  <c r="X57" i="1"/>
  <c r="X60" i="1"/>
  <c r="AX124" i="1"/>
  <c r="AW109" i="1"/>
  <c r="AW113" i="1"/>
  <c r="AV113" i="1"/>
  <c r="AV109" i="1"/>
  <c r="AA240" i="1"/>
  <c r="K261" i="1"/>
  <c r="K281" i="1" s="1"/>
  <c r="K256" i="1"/>
  <c r="O254" i="1"/>
  <c r="O259" i="1"/>
  <c r="O279" i="1" s="1"/>
  <c r="AA254" i="1"/>
  <c r="AA259" i="1"/>
  <c r="AA279" i="1" s="1"/>
  <c r="AE254" i="1"/>
  <c r="AE269" i="1" s="1"/>
  <c r="I291" i="1"/>
  <c r="I306" i="1" s="1"/>
  <c r="E296" i="1"/>
  <c r="E312" i="1" s="1"/>
  <c r="AR254" i="1"/>
  <c r="AR259" i="1"/>
  <c r="AR279" i="1" s="1"/>
  <c r="AR282" i="1" s="1"/>
  <c r="H255" i="1"/>
  <c r="H270" i="1" s="1"/>
  <c r="H260" i="1"/>
  <c r="J256" i="1"/>
  <c r="J271" i="1" s="1"/>
  <c r="J261" i="1"/>
  <c r="J281" i="1" s="1"/>
  <c r="AL122" i="1"/>
  <c r="AL127" i="1"/>
  <c r="AL128" i="1" s="1"/>
  <c r="AL125" i="1"/>
  <c r="AS25" i="1"/>
  <c r="AS338" i="1"/>
  <c r="AT338" i="1"/>
  <c r="AS344" i="1"/>
  <c r="AV38" i="1"/>
  <c r="AW38" i="1"/>
  <c r="AV32" i="1"/>
  <c r="AV44" i="1"/>
  <c r="AS48" i="1"/>
  <c r="AS118" i="1"/>
  <c r="AT118" i="1"/>
  <c r="E57" i="1"/>
  <c r="E60" i="1"/>
  <c r="G129" i="1"/>
  <c r="K164" i="1"/>
  <c r="AE113" i="1"/>
  <c r="AE112" i="1" s="1"/>
  <c r="AE97" i="1" s="1"/>
  <c r="AX108" i="1"/>
  <c r="U227" i="1"/>
  <c r="J240" i="1"/>
  <c r="N239" i="1"/>
  <c r="AA260" i="1"/>
  <c r="AA280" i="1" s="1"/>
  <c r="AA255" i="1"/>
  <c r="AA270" i="1" s="1"/>
  <c r="AE255" i="1"/>
  <c r="AE270" i="1" s="1"/>
  <c r="Q254" i="1"/>
  <c r="Q259" i="1"/>
  <c r="Q279" i="1" s="1"/>
  <c r="U255" i="1"/>
  <c r="U270" i="1" s="1"/>
  <c r="U260" i="1"/>
  <c r="U280" i="1" s="1"/>
  <c r="AR255" i="1"/>
  <c r="AR270" i="1" s="1"/>
  <c r="AR260" i="1"/>
  <c r="AR280" i="1" s="1"/>
  <c r="H261" i="1"/>
  <c r="H256" i="1"/>
  <c r="H271" i="1" s="1"/>
  <c r="Z255" i="1"/>
  <c r="Z270" i="1" s="1"/>
  <c r="Z260" i="1"/>
  <c r="Z280" i="1" s="1"/>
  <c r="AU12" i="1"/>
  <c r="AV166" i="1"/>
  <c r="AU206" i="1"/>
  <c r="AU193" i="1"/>
  <c r="V52" i="1"/>
  <c r="V383" i="1"/>
  <c r="AH112" i="1"/>
  <c r="AH99" i="1"/>
  <c r="AJ98" i="1"/>
  <c r="AI99" i="1"/>
  <c r="AW43" i="1"/>
  <c r="AW39" i="1"/>
  <c r="AW33" i="1"/>
  <c r="AW45" i="1"/>
  <c r="G12" i="1"/>
  <c r="G46" i="1" s="1"/>
  <c r="G193" i="1"/>
  <c r="K166" i="1"/>
  <c r="G206" i="1"/>
  <c r="G151" i="1"/>
  <c r="G157" i="1"/>
  <c r="G158" i="1" s="1"/>
  <c r="G159" i="1" s="1"/>
  <c r="AX39" i="1"/>
  <c r="AX33" i="1"/>
  <c r="AA34" i="1"/>
  <c r="T52" i="1"/>
  <c r="AV382" i="1"/>
  <c r="AV383" i="1" s="1"/>
  <c r="T383" i="1"/>
  <c r="AJ13" i="1"/>
  <c r="AW50" i="1"/>
  <c r="O146" i="1"/>
  <c r="O147" i="1" s="1"/>
  <c r="R222" i="1"/>
  <c r="AW134" i="1"/>
  <c r="AW135" i="1" s="1"/>
  <c r="AW136" i="1" s="1"/>
  <c r="AW130" i="1"/>
  <c r="AW131" i="1" s="1"/>
  <c r="AW132" i="1" s="1"/>
  <c r="AS209" i="1"/>
  <c r="AC265" i="1"/>
  <c r="AD265" i="1" s="1"/>
  <c r="AE265" i="1" s="1"/>
  <c r="Q209" i="1"/>
  <c r="AS364" i="1"/>
  <c r="AS363" i="1"/>
  <c r="AN534" i="1"/>
  <c r="AU534" i="1"/>
  <c r="E90" i="370"/>
  <c r="E93" i="370"/>
  <c r="AA261" i="1"/>
  <c r="AA281" i="1" s="1"/>
  <c r="AE256" i="1"/>
  <c r="AE271" i="1" s="1"/>
  <c r="AA256" i="1"/>
  <c r="AA271" i="1" s="1"/>
  <c r="N260" i="1"/>
  <c r="N280" i="1" s="1"/>
  <c r="N255" i="1"/>
  <c r="N270" i="1" s="1"/>
  <c r="F259" i="1"/>
  <c r="F279" i="1" s="1"/>
  <c r="U256" i="1"/>
  <c r="U271" i="1" s="1"/>
  <c r="U261" i="1"/>
  <c r="U281" i="1" s="1"/>
  <c r="AR256" i="1"/>
  <c r="AR271" i="1" s="1"/>
  <c r="AR261" i="1"/>
  <c r="AR281" i="1" s="1"/>
  <c r="AW249" i="1"/>
  <c r="X259" i="1"/>
  <c r="X279" i="1" s="1"/>
  <c r="X254" i="1"/>
  <c r="Z256" i="1"/>
  <c r="Z271" i="1" s="1"/>
  <c r="Z261" i="1"/>
  <c r="Z281" i="1" s="1"/>
  <c r="AM46" i="1"/>
  <c r="AM34" i="1"/>
  <c r="I52" i="1"/>
  <c r="I383" i="1"/>
  <c r="P14" i="1"/>
  <c r="P155" i="1"/>
  <c r="S155" i="1"/>
  <c r="S14" i="1"/>
  <c r="Z15" i="1"/>
  <c r="O11" i="566"/>
  <c r="P11" i="566"/>
  <c r="L12" i="566"/>
  <c r="M11" i="566"/>
  <c r="N11" i="566"/>
  <c r="AS13" i="1"/>
  <c r="AS236" i="1"/>
  <c r="E7" i="370"/>
  <c r="G40" i="1"/>
  <c r="G242" i="1"/>
  <c r="G22" i="1"/>
  <c r="G348" i="1"/>
  <c r="G323" i="1"/>
  <c r="AV31" i="1"/>
  <c r="AV43" i="1"/>
  <c r="AV37" i="1"/>
  <c r="AN12" i="1"/>
  <c r="W15" i="1"/>
  <c r="W276" i="1"/>
  <c r="S57" i="1"/>
  <c r="S60" i="1"/>
  <c r="S71" i="1"/>
  <c r="S73" i="1" s="1"/>
  <c r="AW37" i="1"/>
  <c r="AQ61" i="1"/>
  <c r="AQ64" i="1"/>
  <c r="Z71" i="1"/>
  <c r="Z73" i="1" s="1"/>
  <c r="Z57" i="1"/>
  <c r="Z60" i="1"/>
  <c r="AW76" i="1"/>
  <c r="I35" i="370"/>
  <c r="I36" i="370" s="1"/>
  <c r="E112" i="1"/>
  <c r="E99" i="1"/>
  <c r="I100" i="1" s="1"/>
  <c r="AW53" i="1"/>
  <c r="I18" i="370"/>
  <c r="AI127" i="1"/>
  <c r="AI128" i="1" s="1"/>
  <c r="AI125" i="1"/>
  <c r="AS124" i="1"/>
  <c r="R226" i="1"/>
  <c r="R227" i="1"/>
  <c r="S227" i="1"/>
  <c r="AW145" i="1"/>
  <c r="AW146" i="1" s="1"/>
  <c r="AW147" i="1" s="1"/>
  <c r="X146" i="1"/>
  <c r="X147" i="1" s="1"/>
  <c r="T226" i="1"/>
  <c r="T227" i="1"/>
  <c r="AM198" i="1"/>
  <c r="AR364" i="1"/>
  <c r="AR363" i="1"/>
  <c r="U259" i="1"/>
  <c r="U279" i="1" s="1"/>
  <c r="U254" i="1"/>
  <c r="N261" i="1"/>
  <c r="N281" i="1" s="1"/>
  <c r="N256" i="1"/>
  <c r="N271" i="1" s="1"/>
  <c r="R255" i="1"/>
  <c r="R270" i="1" s="1"/>
  <c r="R260" i="1"/>
  <c r="R280" i="1" s="1"/>
  <c r="AQ254" i="1"/>
  <c r="AQ259" i="1"/>
  <c r="AQ279" i="1" s="1"/>
  <c r="H295" i="1"/>
  <c r="H311" i="1" s="1"/>
  <c r="K290" i="1"/>
  <c r="K305" i="1" s="1"/>
  <c r="G295" i="1"/>
  <c r="G311" i="1" s="1"/>
  <c r="AW250" i="1"/>
  <c r="X260" i="1"/>
  <c r="X280" i="1" s="1"/>
  <c r="X255" i="1"/>
  <c r="X270" i="1" s="1"/>
  <c r="AV254" i="1"/>
  <c r="AV269" i="1" s="1"/>
  <c r="AV259" i="1"/>
  <c r="AV279" i="1" s="1"/>
  <c r="K155" i="1"/>
  <c r="K14" i="1"/>
  <c r="AS154" i="1"/>
  <c r="AU40" i="1"/>
  <c r="AU46" i="1"/>
  <c r="AU34" i="1"/>
  <c r="AU242" i="1"/>
  <c r="I15" i="1"/>
  <c r="AV157" i="1"/>
  <c r="O71" i="1"/>
  <c r="O73" i="1" s="1"/>
  <c r="O57" i="1"/>
  <c r="O60" i="1"/>
  <c r="AN33" i="1"/>
  <c r="E57" i="370"/>
  <c r="E113" i="1"/>
  <c r="I109" i="1"/>
  <c r="M20" i="566"/>
  <c r="H21" i="566"/>
  <c r="AJ127" i="1"/>
  <c r="AJ128" i="1" s="1"/>
  <c r="AJ125" i="1"/>
  <c r="X226" i="1"/>
  <c r="X227" i="1"/>
  <c r="P209" i="1"/>
  <c r="Z240" i="1"/>
  <c r="Z239" i="1"/>
  <c r="Q240" i="1"/>
  <c r="Q239" i="1"/>
  <c r="N254" i="1"/>
  <c r="N259" i="1"/>
  <c r="N279" i="1" s="1"/>
  <c r="N282" i="1" s="1"/>
  <c r="AE259" i="1"/>
  <c r="AE279" i="1" s="1"/>
  <c r="AD254" i="1"/>
  <c r="AD269" i="1" s="1"/>
  <c r="AD259" i="1"/>
  <c r="AD279" i="1" s="1"/>
  <c r="R256" i="1"/>
  <c r="R271" i="1" s="1"/>
  <c r="R261" i="1"/>
  <c r="R281" i="1" s="1"/>
  <c r="AQ255" i="1"/>
  <c r="AQ270" i="1" s="1"/>
  <c r="AQ260" i="1"/>
  <c r="AQ280" i="1" s="1"/>
  <c r="AW251" i="1"/>
  <c r="X261" i="1"/>
  <c r="X281" i="1" s="1"/>
  <c r="X256" i="1"/>
  <c r="X271" i="1" s="1"/>
  <c r="AV255" i="1"/>
  <c r="AV260" i="1"/>
  <c r="AQ74" i="1"/>
  <c r="AB52" i="1"/>
  <c r="AB383" i="1"/>
  <c r="AD110" i="1"/>
  <c r="AM122" i="1"/>
  <c r="AU124" i="1"/>
  <c r="AM127" i="1"/>
  <c r="AM128" i="1" s="1"/>
  <c r="AS197" i="1"/>
  <c r="AS266" i="1"/>
  <c r="AS265" i="1" s="1"/>
  <c r="AM209" i="1"/>
  <c r="AW364" i="1"/>
  <c r="AW363" i="1"/>
  <c r="I259" i="1"/>
  <c r="I279" i="1" s="1"/>
  <c r="I282" i="1" s="1"/>
  <c r="I137" i="1" s="1"/>
  <c r="I254" i="1"/>
  <c r="AD260" i="1"/>
  <c r="AD280" i="1" s="1"/>
  <c r="AE260" i="1"/>
  <c r="AE280" i="1" s="1"/>
  <c r="AD255" i="1"/>
  <c r="AD270" i="1" s="1"/>
  <c r="S260" i="1"/>
  <c r="S280" i="1" s="1"/>
  <c r="S255" i="1"/>
  <c r="S270" i="1" s="1"/>
  <c r="AQ256" i="1"/>
  <c r="AQ271" i="1" s="1"/>
  <c r="AQ261" i="1"/>
  <c r="AQ281" i="1" s="1"/>
  <c r="AT254" i="1"/>
  <c r="AT259" i="1"/>
  <c r="AT279" i="1" s="1"/>
  <c r="AV256" i="1"/>
  <c r="AV261" i="1"/>
  <c r="AS158" i="1"/>
  <c r="AS17" i="1"/>
  <c r="AV76" i="1"/>
  <c r="H35" i="370"/>
  <c r="AM52" i="1"/>
  <c r="AM383" i="1"/>
  <c r="AA18" i="564"/>
  <c r="AA17" i="564"/>
  <c r="Z145" i="1"/>
  <c r="Z165" i="1"/>
  <c r="AW151" i="1"/>
  <c r="AW165" i="1" s="1"/>
  <c r="Q18" i="564"/>
  <c r="Q17" i="564"/>
  <c r="AK34" i="1"/>
  <c r="AK46" i="1"/>
  <c r="AR15" i="1"/>
  <c r="AV153" i="1"/>
  <c r="AV154" i="1" s="1"/>
  <c r="AV14" i="1" s="1"/>
  <c r="AH84" i="1"/>
  <c r="U71" i="1"/>
  <c r="U73" i="1" s="1"/>
  <c r="U57" i="1"/>
  <c r="U60" i="1"/>
  <c r="P53" i="1"/>
  <c r="P56" i="1"/>
  <c r="P50" i="1"/>
  <c r="AB146" i="1"/>
  <c r="AB147" i="1" s="1"/>
  <c r="AN127" i="1"/>
  <c r="AN128" i="1" s="1"/>
  <c r="AN122" i="1"/>
  <c r="AL118" i="1"/>
  <c r="AN198" i="1"/>
  <c r="AQ364" i="1"/>
  <c r="AQ363" i="1"/>
  <c r="L255" i="1"/>
  <c r="L270" i="1" s="1"/>
  <c r="L260" i="1"/>
  <c r="L280" i="1" s="1"/>
  <c r="AD261" i="1"/>
  <c r="AD281" i="1" s="1"/>
  <c r="AE261" i="1"/>
  <c r="AE281" i="1" s="1"/>
  <c r="AD256" i="1"/>
  <c r="AD271" i="1" s="1"/>
  <c r="S261" i="1"/>
  <c r="S281" i="1" s="1"/>
  <c r="S256" i="1"/>
  <c r="S271" i="1" s="1"/>
  <c r="AB259" i="1"/>
  <c r="AB279" i="1" s="1"/>
  <c r="AX249" i="1"/>
  <c r="AB254" i="1"/>
  <c r="BA249" i="1"/>
  <c r="K292" i="1"/>
  <c r="G297" i="1"/>
  <c r="G313" i="1" s="1"/>
  <c r="H297" i="1"/>
  <c r="AT255" i="1"/>
  <c r="AT260" i="1"/>
  <c r="Y254" i="1"/>
  <c r="Y259" i="1"/>
  <c r="Y279" i="1" s="1"/>
  <c r="Y282" i="1" s="1"/>
  <c r="D57" i="1"/>
  <c r="D60" i="1"/>
  <c r="AC52" i="1"/>
  <c r="AC383" i="1"/>
  <c r="O100" i="1"/>
  <c r="S100" i="1"/>
  <c r="AK76" i="1"/>
  <c r="N197" i="1"/>
  <c r="AL192" i="1"/>
  <c r="AL197" i="1" s="1"/>
  <c r="N266" i="1"/>
  <c r="N265" i="1"/>
  <c r="N302" i="1"/>
  <c r="N301" i="1" s="1"/>
  <c r="AV230" i="1"/>
  <c r="AV225" i="1"/>
  <c r="AV233" i="1"/>
  <c r="AV231" i="1"/>
  <c r="Q132" i="1"/>
  <c r="Q131" i="1"/>
  <c r="R120" i="1"/>
  <c r="V120" i="1"/>
  <c r="O43" i="370"/>
  <c r="L261" i="1"/>
  <c r="L281" i="1" s="1"/>
  <c r="L256" i="1"/>
  <c r="L271" i="1" s="1"/>
  <c r="O260" i="1"/>
  <c r="O280" i="1" s="1"/>
  <c r="O255" i="1"/>
  <c r="O270" i="1" s="1"/>
  <c r="W259" i="1"/>
  <c r="W279" i="1" s="1"/>
  <c r="W254" i="1"/>
  <c r="S254" i="1"/>
  <c r="S269" i="1" s="1"/>
  <c r="S259" i="1"/>
  <c r="S279" i="1" s="1"/>
  <c r="K291" i="1"/>
  <c r="G296" i="1"/>
  <c r="G312" i="1" s="1"/>
  <c r="H296" i="1"/>
  <c r="AT261" i="1"/>
  <c r="AT281" i="1" s="1"/>
  <c r="AT256" i="1"/>
  <c r="AT271" i="1" s="1"/>
  <c r="M254" i="1"/>
  <c r="M259" i="1"/>
  <c r="M279" i="1" s="1"/>
  <c r="E40" i="1"/>
  <c r="D46" i="1"/>
  <c r="D242" i="1"/>
  <c r="D238" i="1" s="1"/>
  <c r="AV15" i="1"/>
  <c r="AS76" i="1"/>
  <c r="E35" i="370"/>
  <c r="R14" i="1"/>
  <c r="R155" i="1"/>
  <c r="AM22" i="1"/>
  <c r="AM23" i="1" s="1"/>
  <c r="AM323" i="1"/>
  <c r="AV40" i="1"/>
  <c r="AV46" i="1"/>
  <c r="AV34" i="1"/>
  <c r="AV242" i="1"/>
  <c r="G11" i="566"/>
  <c r="W48" i="1"/>
  <c r="W118" i="1"/>
  <c r="AA118" i="1"/>
  <c r="AC15" i="1"/>
  <c r="X48" i="1"/>
  <c r="X118" i="1"/>
  <c r="AB118" i="1"/>
  <c r="H46" i="1"/>
  <c r="H40" i="1"/>
  <c r="H34" i="1"/>
  <c r="L34" i="1"/>
  <c r="H242" i="1"/>
  <c r="AP57" i="1"/>
  <c r="AP60" i="1"/>
  <c r="AP71" i="1"/>
  <c r="AP73" i="1" s="1"/>
  <c r="AI98" i="1"/>
  <c r="AJ100" i="1"/>
  <c r="AL100" i="1"/>
  <c r="M120" i="1"/>
  <c r="S239" i="1"/>
  <c r="H146" i="1"/>
  <c r="H147" i="1" s="1"/>
  <c r="L146" i="1"/>
  <c r="L147" i="1" s="1"/>
  <c r="T239" i="1"/>
  <c r="T240" i="1"/>
  <c r="X239" i="1"/>
  <c r="O110" i="1"/>
  <c r="O435" i="1"/>
  <c r="P8" i="370"/>
  <c r="P9" i="370" s="1"/>
  <c r="P10" i="370" s="1"/>
  <c r="P12" i="370" s="1"/>
  <c r="P11" i="370" s="1"/>
  <c r="BA250" i="1"/>
  <c r="AB260" i="1"/>
  <c r="AB280" i="1" s="1"/>
  <c r="AB255" i="1"/>
  <c r="AB270" i="1" s="1"/>
  <c r="AX250" i="1"/>
  <c r="O261" i="1"/>
  <c r="O281" i="1" s="1"/>
  <c r="O256" i="1"/>
  <c r="O271" i="1" s="1"/>
  <c r="R254" i="1"/>
  <c r="R259" i="1"/>
  <c r="R279" i="1" s="1"/>
  <c r="G282" i="1"/>
  <c r="W260" i="1"/>
  <c r="W280" i="1" s="1"/>
  <c r="W255" i="1"/>
  <c r="W270" i="1" s="1"/>
  <c r="I255" i="1"/>
  <c r="I270" i="1" s="1"/>
  <c r="I260" i="1"/>
  <c r="I280" i="1" s="1"/>
  <c r="E36" i="370" l="1"/>
  <c r="AD312" i="1"/>
  <c r="AD314" i="1" s="1"/>
  <c r="AD119" i="1" s="1"/>
  <c r="AD120" i="1" s="1"/>
  <c r="AD301" i="1"/>
  <c r="AD272" i="1"/>
  <c r="AD282" i="1"/>
  <c r="AB282" i="1"/>
  <c r="AB160" i="1" s="1"/>
  <c r="G314" i="1"/>
  <c r="M282" i="1"/>
  <c r="M137" i="1" s="1"/>
  <c r="M138" i="1" s="1"/>
  <c r="E137" i="1"/>
  <c r="I138" i="1"/>
  <c r="K282" i="1"/>
  <c r="R306" i="1"/>
  <c r="O312" i="1"/>
  <c r="AU301" i="1"/>
  <c r="T312" i="1"/>
  <c r="W306" i="1"/>
  <c r="R15" i="1"/>
  <c r="AQ282" i="1"/>
  <c r="S282" i="1"/>
  <c r="AC53" i="1"/>
  <c r="AC56" i="1"/>
  <c r="AC50" i="1"/>
  <c r="S272" i="1"/>
  <c r="D64" i="1"/>
  <c r="D61" i="1"/>
  <c r="U64" i="1"/>
  <c r="U61" i="1"/>
  <c r="N160" i="1"/>
  <c r="N137" i="1"/>
  <c r="S201" i="1"/>
  <c r="AW60" i="1"/>
  <c r="AW61" i="1" s="1"/>
  <c r="X61" i="1"/>
  <c r="X64" i="1"/>
  <c r="L14" i="1"/>
  <c r="L155" i="1"/>
  <c r="J15" i="1"/>
  <c r="AS122" i="1"/>
  <c r="AS127" i="1"/>
  <c r="AS128" i="1" s="1"/>
  <c r="AS125" i="1"/>
  <c r="AI61" i="1"/>
  <c r="AI64" i="1"/>
  <c r="H14" i="1"/>
  <c r="H155" i="1"/>
  <c r="K74" i="1"/>
  <c r="T313" i="1"/>
  <c r="AU302" i="1"/>
  <c r="W307" i="1"/>
  <c r="Q62" i="370"/>
  <c r="AE31" i="1"/>
  <c r="AE28" i="1"/>
  <c r="W282" i="1"/>
  <c r="Y160" i="1"/>
  <c r="Y137" i="1"/>
  <c r="U74" i="1"/>
  <c r="AQ65" i="1"/>
  <c r="AQ79" i="1" s="1"/>
  <c r="AQ80" i="1" s="1"/>
  <c r="AQ83" i="1" s="1"/>
  <c r="AQ66" i="1"/>
  <c r="AQ68" i="1" s="1"/>
  <c r="G355" i="1"/>
  <c r="G359" i="1" s="1"/>
  <c r="G349" i="1"/>
  <c r="AE272" i="1"/>
  <c r="X73" i="1"/>
  <c r="AW71" i="1"/>
  <c r="Z282" i="1"/>
  <c r="AL34" i="1"/>
  <c r="AJ50" i="1"/>
  <c r="AJ53" i="1"/>
  <c r="AJ56" i="1"/>
  <c r="R238" i="1"/>
  <c r="R243" i="1"/>
  <c r="V243" i="1"/>
  <c r="R244" i="1"/>
  <c r="S244" i="1"/>
  <c r="AR53" i="1"/>
  <c r="AR56" i="1"/>
  <c r="D18" i="370"/>
  <c r="H238" i="1"/>
  <c r="H243" i="1"/>
  <c r="H244" i="1"/>
  <c r="I244" i="1"/>
  <c r="L243" i="1"/>
  <c r="AV226" i="1"/>
  <c r="AV227" i="1"/>
  <c r="Y269" i="1"/>
  <c r="Y272" i="1" s="1"/>
  <c r="Y201" i="1"/>
  <c r="I269" i="1"/>
  <c r="I272" i="1" s="1"/>
  <c r="I201" i="1"/>
  <c r="AS14" i="1"/>
  <c r="AS155" i="1"/>
  <c r="G23" i="1"/>
  <c r="S15" i="1"/>
  <c r="S156" i="1"/>
  <c r="F282" i="1"/>
  <c r="AK100" i="1"/>
  <c r="AX113" i="1"/>
  <c r="AX109" i="1"/>
  <c r="AA282" i="1"/>
  <c r="AI74" i="1"/>
  <c r="Z269" i="1"/>
  <c r="Z272" i="1" s="1"/>
  <c r="Z201" i="1"/>
  <c r="AN50" i="1"/>
  <c r="AN53" i="1"/>
  <c r="AN56" i="1"/>
  <c r="P226" i="1"/>
  <c r="P227" i="1"/>
  <c r="Q226" i="1"/>
  <c r="Q227" i="1"/>
  <c r="P282" i="1"/>
  <c r="P137" i="1" s="1"/>
  <c r="R307" i="1"/>
  <c r="O313" i="1"/>
  <c r="H9" i="370"/>
  <c r="U269" i="1"/>
  <c r="U272" i="1" s="1"/>
  <c r="U201" i="1"/>
  <c r="U202" i="1" s="1"/>
  <c r="I24" i="370"/>
  <c r="I29" i="370" s="1"/>
  <c r="I20" i="370"/>
  <c r="K243" i="1"/>
  <c r="G238" i="1"/>
  <c r="K239" i="1" s="1"/>
  <c r="P15" i="1"/>
  <c r="AX265" i="1"/>
  <c r="D20" i="566"/>
  <c r="T50" i="1"/>
  <c r="AV52" i="1"/>
  <c r="T53" i="1"/>
  <c r="T56" i="1"/>
  <c r="AE98" i="1"/>
  <c r="AE110" i="1" s="1"/>
  <c r="AE99" i="1"/>
  <c r="AE100" i="1" s="1"/>
  <c r="AX97" i="1"/>
  <c r="AA269" i="1"/>
  <c r="AA272" i="1" s="1"/>
  <c r="AA201" i="1"/>
  <c r="AR109" i="1"/>
  <c r="AR113" i="1"/>
  <c r="AS109" i="1"/>
  <c r="AA64" i="1"/>
  <c r="AA61" i="1"/>
  <c r="T282" i="1"/>
  <c r="AL50" i="1"/>
  <c r="AL56" i="1"/>
  <c r="AD34" i="1"/>
  <c r="AD40" i="1"/>
  <c r="AX28" i="1"/>
  <c r="P269" i="1"/>
  <c r="P272" i="1" s="1"/>
  <c r="P156" i="1" s="1"/>
  <c r="P201" i="1"/>
  <c r="AT280" i="1"/>
  <c r="AT270" i="1"/>
  <c r="K15" i="1"/>
  <c r="U282" i="1"/>
  <c r="S74" i="1"/>
  <c r="AS28" i="1"/>
  <c r="AS31" i="1"/>
  <c r="AS37" i="1"/>
  <c r="AT37" i="1"/>
  <c r="AS43" i="1"/>
  <c r="AT31" i="1"/>
  <c r="O282" i="1"/>
  <c r="AP177" i="1"/>
  <c r="AQ97" i="1"/>
  <c r="AQ179" i="1"/>
  <c r="AQ108" i="1" s="1"/>
  <c r="J71" i="1"/>
  <c r="J73" i="1" s="1"/>
  <c r="J57" i="1"/>
  <c r="J60" i="1"/>
  <c r="T269" i="1"/>
  <c r="T272" i="1" s="1"/>
  <c r="T201" i="1"/>
  <c r="AH363" i="1"/>
  <c r="AH364" i="1"/>
  <c r="AB269" i="1"/>
  <c r="AB272" i="1" s="1"/>
  <c r="AB201" i="1"/>
  <c r="R282" i="1"/>
  <c r="AD145" i="1"/>
  <c r="AD147" i="1"/>
  <c r="Z146" i="1"/>
  <c r="Z147" i="1" s="1"/>
  <c r="N269" i="1"/>
  <c r="N272" i="1" s="1"/>
  <c r="N201" i="1"/>
  <c r="H10" i="370"/>
  <c r="Q8" i="370"/>
  <c r="Q9" i="370" s="1"/>
  <c r="Q10" i="370" s="1"/>
  <c r="Q12" i="370" s="1"/>
  <c r="Q11" i="370" s="1"/>
  <c r="S61" i="1"/>
  <c r="S64" i="1"/>
  <c r="AX25" i="1"/>
  <c r="O269" i="1"/>
  <c r="O272" i="1" s="1"/>
  <c r="O201" i="1"/>
  <c r="AR99" i="1"/>
  <c r="AR98" i="1"/>
  <c r="AR110" i="1" s="1"/>
  <c r="AR103" i="1"/>
  <c r="AR104" i="1" s="1"/>
  <c r="AR112" i="1"/>
  <c r="AS98" i="1"/>
  <c r="AS99" i="1"/>
  <c r="AJ34" i="1"/>
  <c r="AJ46" i="1"/>
  <c r="AV13" i="1"/>
  <c r="H7" i="370"/>
  <c r="AV236" i="1"/>
  <c r="AV45" i="1"/>
  <c r="AV23" i="1"/>
  <c r="AA74" i="1"/>
  <c r="L269" i="1"/>
  <c r="L272" i="1" s="1"/>
  <c r="L201" i="1"/>
  <c r="W120" i="1"/>
  <c r="AH52" i="1"/>
  <c r="AH383" i="1"/>
  <c r="R71" i="1"/>
  <c r="R73" i="1" s="1"/>
  <c r="R57" i="1"/>
  <c r="R60" i="1"/>
  <c r="AW238" i="1"/>
  <c r="AW243" i="1"/>
  <c r="AW244" i="1"/>
  <c r="H134" i="1"/>
  <c r="H135" i="1" s="1"/>
  <c r="H136" i="1" s="1"/>
  <c r="G128" i="1"/>
  <c r="G134" i="1"/>
  <c r="G135" i="1" s="1"/>
  <c r="G136" i="1" s="1"/>
  <c r="G137" i="1" s="1"/>
  <c r="K130" i="1"/>
  <c r="K131" i="1" s="1"/>
  <c r="K132" i="1" s="1"/>
  <c r="I57" i="370"/>
  <c r="W244" i="1"/>
  <c r="W243" i="1"/>
  <c r="AA243" i="1"/>
  <c r="W238" i="1"/>
  <c r="X244" i="1"/>
  <c r="L282" i="1"/>
  <c r="AT238" i="1"/>
  <c r="E314" i="1"/>
  <c r="AG50" i="1"/>
  <c r="AG53" i="1"/>
  <c r="AG56" i="1"/>
  <c r="I159" i="1"/>
  <c r="I18" i="1"/>
  <c r="F314" i="1"/>
  <c r="AT269" i="1"/>
  <c r="AT201" i="1"/>
  <c r="AV158" i="1"/>
  <c r="AV17" i="1"/>
  <c r="AX260" i="1"/>
  <c r="AX255" i="1"/>
  <c r="W269" i="1"/>
  <c r="W272" i="1" s="1"/>
  <c r="W201" i="1"/>
  <c r="W202" i="1" s="1"/>
  <c r="AM53" i="1"/>
  <c r="AM56" i="1"/>
  <c r="AM50" i="1"/>
  <c r="AB53" i="1"/>
  <c r="AB56" i="1"/>
  <c r="AB50" i="1"/>
  <c r="AX50" i="1" s="1"/>
  <c r="AB137" i="1"/>
  <c r="Z74" i="1"/>
  <c r="AP74" i="1"/>
  <c r="P43" i="370"/>
  <c r="AS159" i="1"/>
  <c r="AS18" i="1"/>
  <c r="E8" i="370"/>
  <c r="E50" i="370"/>
  <c r="I50" i="1"/>
  <c r="I56" i="1"/>
  <c r="I53" i="1"/>
  <c r="AP61" i="1"/>
  <c r="AP64" i="1"/>
  <c r="AV238" i="1"/>
  <c r="AV243" i="1"/>
  <c r="AV244" i="1"/>
  <c r="M160" i="1"/>
  <c r="AW261" i="1"/>
  <c r="AW281" i="1" s="1"/>
  <c r="AW256" i="1"/>
  <c r="AW271" i="1" s="1"/>
  <c r="O64" i="1"/>
  <c r="O61" i="1"/>
  <c r="E64" i="1"/>
  <c r="E61" i="1"/>
  <c r="AU23" i="1"/>
  <c r="AU52" i="1"/>
  <c r="W64" i="1"/>
  <c r="W61" i="1"/>
  <c r="I308" i="1"/>
  <c r="I116" i="1" s="1"/>
  <c r="I110" i="1" s="1"/>
  <c r="J308" i="1"/>
  <c r="J116" i="1" s="1"/>
  <c r="J110" i="1" s="1"/>
  <c r="AN197" i="1"/>
  <c r="P71" i="1"/>
  <c r="P73" i="1" s="1"/>
  <c r="P57" i="1"/>
  <c r="P60" i="1"/>
  <c r="M269" i="1"/>
  <c r="M272" i="1" s="1"/>
  <c r="M201" i="1"/>
  <c r="G160" i="1"/>
  <c r="F20" i="566"/>
  <c r="V50" i="1"/>
  <c r="V53" i="1"/>
  <c r="V56" i="1"/>
  <c r="Q282" i="1"/>
  <c r="AL145" i="1"/>
  <c r="N146" i="1"/>
  <c r="N147" i="1" s="1"/>
  <c r="R146" i="1"/>
  <c r="R147" i="1" s="1"/>
  <c r="N57" i="1"/>
  <c r="N60" i="1"/>
  <c r="N71" i="1"/>
  <c r="N73" i="1" s="1"/>
  <c r="AE150" i="1"/>
  <c r="AE130" i="1"/>
  <c r="AE131" i="1" s="1"/>
  <c r="AE132" i="1" s="1"/>
  <c r="AE134" i="1"/>
  <c r="AE135" i="1" s="1"/>
  <c r="AE136" i="1" s="1"/>
  <c r="K160" i="1"/>
  <c r="K137" i="1"/>
  <c r="AT282" i="1"/>
  <c r="AT137" i="1" s="1"/>
  <c r="O74" i="1"/>
  <c r="AW260" i="1"/>
  <c r="AW280" i="1" s="1"/>
  <c r="AW255" i="1"/>
  <c r="AW270" i="1" s="1"/>
  <c r="I70" i="370"/>
  <c r="D76" i="370"/>
  <c r="F93" i="370"/>
  <c r="D77" i="370"/>
  <c r="E77" i="370"/>
  <c r="E76" i="370"/>
  <c r="I76" i="370"/>
  <c r="D70" i="370"/>
  <c r="E70" i="370"/>
  <c r="I77" i="370"/>
  <c r="G145" i="1"/>
  <c r="K146" i="1" s="1"/>
  <c r="K147" i="1" s="1"/>
  <c r="K165" i="1"/>
  <c r="AV201" i="1"/>
  <c r="AU192" i="1"/>
  <c r="AV198" i="1"/>
  <c r="Q269" i="1"/>
  <c r="Q272" i="1" s="1"/>
  <c r="Q201" i="1"/>
  <c r="AW125" i="1"/>
  <c r="AW127" i="1"/>
  <c r="AW128" i="1" s="1"/>
  <c r="AW122" i="1"/>
  <c r="AT52" i="1"/>
  <c r="W74" i="1"/>
  <c r="AN208" i="1"/>
  <c r="R209" i="1"/>
  <c r="V209" i="1"/>
  <c r="G208" i="1"/>
  <c r="K209" i="1" s="1"/>
  <c r="AU208" i="1"/>
  <c r="H269" i="1"/>
  <c r="H272" i="1" s="1"/>
  <c r="H201" i="1"/>
  <c r="Y64" i="1"/>
  <c r="Y61" i="1"/>
  <c r="AW192" i="1"/>
  <c r="AW198" i="1"/>
  <c r="AC282" i="1"/>
  <c r="AW226" i="1"/>
  <c r="AW227" i="1"/>
  <c r="Q61" i="1"/>
  <c r="Q64" i="1"/>
  <c r="AT32" i="1"/>
  <c r="AS44" i="1"/>
  <c r="AS38" i="1"/>
  <c r="AT38" i="1"/>
  <c r="AS32" i="1"/>
  <c r="V269" i="1"/>
  <c r="V272" i="1" s="1"/>
  <c r="V201" i="1"/>
  <c r="V202" i="1" s="1"/>
  <c r="AN45" i="1"/>
  <c r="AN43" i="1"/>
  <c r="AN23" i="1"/>
  <c r="AN44" i="1"/>
  <c r="X269" i="1"/>
  <c r="X272" i="1" s="1"/>
  <c r="X201" i="1"/>
  <c r="X202" i="1" s="1"/>
  <c r="F238" i="1"/>
  <c r="J239" i="1" s="1"/>
  <c r="J243" i="1"/>
  <c r="AT122" i="1"/>
  <c r="AT125" i="1"/>
  <c r="AT127" i="1"/>
  <c r="AT128" i="1" s="1"/>
  <c r="H159" i="1"/>
  <c r="H18" i="1"/>
  <c r="AC269" i="1"/>
  <c r="AC272" i="1" s="1"/>
  <c r="AC201" i="1"/>
  <c r="V282" i="1"/>
  <c r="AU125" i="1"/>
  <c r="AU122" i="1"/>
  <c r="AU127" i="1"/>
  <c r="AU128" i="1" s="1"/>
  <c r="AV125" i="1"/>
  <c r="X282" i="1"/>
  <c r="G192" i="1"/>
  <c r="AH193" i="1"/>
  <c r="AJ198" i="1" s="1"/>
  <c r="K198" i="1"/>
  <c r="K201" i="1"/>
  <c r="M74" i="1"/>
  <c r="Y74" i="1"/>
  <c r="AW158" i="1"/>
  <c r="AW17" i="1"/>
  <c r="Q74" i="1"/>
  <c r="J282" i="1"/>
  <c r="H355" i="1"/>
  <c r="H359" i="1" s="1"/>
  <c r="H349" i="1"/>
  <c r="AP364" i="1"/>
  <c r="AP363" i="1"/>
  <c r="L71" i="1"/>
  <c r="L73" i="1" s="1"/>
  <c r="L60" i="1"/>
  <c r="L57" i="1"/>
  <c r="AB20" i="1"/>
  <c r="R269" i="1"/>
  <c r="R272" i="1" s="1"/>
  <c r="R201" i="1"/>
  <c r="AN76" i="1"/>
  <c r="AU238" i="1"/>
  <c r="AU243" i="1"/>
  <c r="AU244" i="1"/>
  <c r="AW254" i="1"/>
  <c r="AW259" i="1"/>
  <c r="AW279" i="1" s="1"/>
  <c r="AW282" i="1" s="1"/>
  <c r="AW137" i="1" s="1"/>
  <c r="G45" i="1"/>
  <c r="K13" i="1"/>
  <c r="G44" i="1"/>
  <c r="G43" i="1"/>
  <c r="G236" i="1"/>
  <c r="G76" i="1"/>
  <c r="AR160" i="1"/>
  <c r="AR137" i="1"/>
  <c r="AH145" i="1"/>
  <c r="AJ146" i="1" s="1"/>
  <c r="AJ147" i="1" s="1"/>
  <c r="AJ165" i="1"/>
  <c r="M64" i="1"/>
  <c r="M61" i="1"/>
  <c r="AW154" i="1"/>
  <c r="AR127" i="1"/>
  <c r="AR128" i="1" s="1"/>
  <c r="AR125" i="1"/>
  <c r="AR122" i="1"/>
  <c r="J269" i="1"/>
  <c r="J272" i="1" s="1"/>
  <c r="J156" i="1" s="1"/>
  <c r="J201" i="1"/>
  <c r="AK50" i="1"/>
  <c r="AK53" i="1"/>
  <c r="AK56" i="1"/>
  <c r="AS269" i="1"/>
  <c r="AS272" i="1" s="1"/>
  <c r="AS133" i="1" s="1"/>
  <c r="AS201" i="1"/>
  <c r="AX261" i="1"/>
  <c r="AX256" i="1"/>
  <c r="F53" i="1"/>
  <c r="F56" i="1"/>
  <c r="F50" i="1"/>
  <c r="AX254" i="1"/>
  <c r="AX269" i="1" s="1"/>
  <c r="AX259" i="1"/>
  <c r="AX279" i="1" s="1"/>
  <c r="AE282" i="1"/>
  <c r="AQ269" i="1"/>
  <c r="AQ272" i="1" s="1"/>
  <c r="AQ201" i="1"/>
  <c r="Z64" i="1"/>
  <c r="Z61" i="1"/>
  <c r="AU43" i="1"/>
  <c r="AU45" i="1"/>
  <c r="AU44" i="1"/>
  <c r="AU236" i="1"/>
  <c r="G7" i="370"/>
  <c r="G76" i="370" s="1"/>
  <c r="AU76" i="1"/>
  <c r="AR269" i="1"/>
  <c r="AR272" i="1" s="1"/>
  <c r="AR201" i="1"/>
  <c r="AX122" i="1"/>
  <c r="AX125" i="1"/>
  <c r="AX127" i="1"/>
  <c r="AH44" i="1"/>
  <c r="AH43" i="1"/>
  <c r="AH45" i="1"/>
  <c r="AH46" i="1"/>
  <c r="AH76" i="1"/>
  <c r="AH23" i="1"/>
  <c r="I14" i="370"/>
  <c r="I50" i="370"/>
  <c r="P19" i="1"/>
  <c r="K64" i="1"/>
  <c r="K61" i="1"/>
  <c r="AN46" i="1"/>
  <c r="AD150" i="1"/>
  <c r="AD130" i="1"/>
  <c r="AD131" i="1" s="1"/>
  <c r="AD132" i="1" s="1"/>
  <c r="AD134" i="1"/>
  <c r="AD135" i="1" s="1"/>
  <c r="AD136" i="1" s="1"/>
  <c r="AX129" i="1"/>
  <c r="AS282" i="1"/>
  <c r="AS137" i="1" s="1"/>
  <c r="AR238" i="1"/>
  <c r="AR244" i="1"/>
  <c r="AR243" i="1"/>
  <c r="I71" i="370" l="1"/>
  <c r="I31" i="370"/>
  <c r="W308" i="1"/>
  <c r="AE312" i="1"/>
  <c r="AE314" i="1" s="1"/>
  <c r="AE119" i="1" s="1"/>
  <c r="AE120" i="1" s="1"/>
  <c r="AE301" i="1"/>
  <c r="AX301" i="1" s="1"/>
  <c r="AD133" i="1"/>
  <c r="AD137" i="1"/>
  <c r="AD138" i="1" s="1"/>
  <c r="AT138" i="1"/>
  <c r="K138" i="1"/>
  <c r="AE133" i="1"/>
  <c r="AT272" i="1"/>
  <c r="AT133" i="1" s="1"/>
  <c r="P160" i="1"/>
  <c r="J16" i="1"/>
  <c r="J203" i="1"/>
  <c r="J202" i="1" s="1"/>
  <c r="P16" i="1"/>
  <c r="P203" i="1"/>
  <c r="P202" i="1" s="1"/>
  <c r="H8" i="370"/>
  <c r="H50" i="370"/>
  <c r="AX34" i="1"/>
  <c r="AX40" i="1"/>
  <c r="AN57" i="1"/>
  <c r="AN60" i="1"/>
  <c r="AN71" i="1"/>
  <c r="AN73" i="1" s="1"/>
  <c r="AS15" i="1"/>
  <c r="AS156" i="1"/>
  <c r="H239" i="1"/>
  <c r="H240" i="1"/>
  <c r="I240" i="1"/>
  <c r="L239" i="1"/>
  <c r="U66" i="1"/>
  <c r="U68" i="1" s="1"/>
  <c r="U65" i="1"/>
  <c r="U79" i="1" s="1"/>
  <c r="U80" i="1" s="1"/>
  <c r="U83" i="1" s="1"/>
  <c r="AX128" i="1"/>
  <c r="AX134" i="1"/>
  <c r="AX135" i="1" s="1"/>
  <c r="AX136" i="1" s="1"/>
  <c r="AX130" i="1"/>
  <c r="AX131" i="1" s="1"/>
  <c r="AX132" i="1" s="1"/>
  <c r="V210" i="1"/>
  <c r="V275" i="1"/>
  <c r="H133" i="1"/>
  <c r="E9" i="370"/>
  <c r="D24" i="370"/>
  <c r="D14" i="370"/>
  <c r="D16" i="370" s="1"/>
  <c r="D20" i="370"/>
  <c r="Z160" i="1"/>
  <c r="Z137" i="1"/>
  <c r="R210" i="1"/>
  <c r="R133" i="1"/>
  <c r="R61" i="1"/>
  <c r="R64" i="1"/>
  <c r="Z66" i="1"/>
  <c r="Z68" i="1" s="1"/>
  <c r="Z65" i="1"/>
  <c r="Z79" i="1" s="1"/>
  <c r="Z80" i="1" s="1"/>
  <c r="Z83" i="1" s="1"/>
  <c r="H19" i="1"/>
  <c r="AV209" i="1"/>
  <c r="AV240" i="1"/>
  <c r="AV239" i="1"/>
  <c r="AV159" i="1"/>
  <c r="AV18" i="1"/>
  <c r="W239" i="1"/>
  <c r="W240" i="1"/>
  <c r="X240" i="1"/>
  <c r="AA239" i="1"/>
  <c r="R74" i="1"/>
  <c r="R62" i="370"/>
  <c r="D66" i="1"/>
  <c r="D68" i="1" s="1"/>
  <c r="D65" i="1"/>
  <c r="AR20" i="1"/>
  <c r="AU53" i="1"/>
  <c r="AU56" i="1"/>
  <c r="G18" i="370"/>
  <c r="L160" i="1"/>
  <c r="L137" i="1"/>
  <c r="J210" i="1"/>
  <c r="J133" i="1"/>
  <c r="K20" i="1"/>
  <c r="K161" i="1"/>
  <c r="E65" i="1"/>
  <c r="E66" i="1" s="1"/>
  <c r="E68" i="1" s="1"/>
  <c r="AP65" i="1"/>
  <c r="AP79" i="1" s="1"/>
  <c r="AP80" i="1" s="1"/>
  <c r="AP83" i="1" s="1"/>
  <c r="AS100" i="1"/>
  <c r="AT100" i="1"/>
  <c r="AS40" i="1"/>
  <c r="AS52" i="1"/>
  <c r="AS46" i="1"/>
  <c r="AS34" i="1"/>
  <c r="AS242" i="1"/>
  <c r="AT40" i="1"/>
  <c r="AT34" i="1"/>
  <c r="AL60" i="1"/>
  <c r="AL71" i="1"/>
  <c r="AL73" i="1" s="1"/>
  <c r="AV56" i="1"/>
  <c r="AV57" i="1" s="1"/>
  <c r="T57" i="1"/>
  <c r="T60" i="1"/>
  <c r="T71" i="1"/>
  <c r="U210" i="1"/>
  <c r="U275" i="1"/>
  <c r="AR57" i="1"/>
  <c r="AR60" i="1"/>
  <c r="AR71" i="1"/>
  <c r="AR73" i="1" s="1"/>
  <c r="X74" i="1"/>
  <c r="AW73" i="1"/>
  <c r="AW74" i="1" s="1"/>
  <c r="L156" i="1"/>
  <c r="L15" i="1"/>
  <c r="S133" i="1"/>
  <c r="S210" i="1"/>
  <c r="AR240" i="1"/>
  <c r="AR239" i="1"/>
  <c r="M20" i="1"/>
  <c r="AD164" i="1"/>
  <c r="AX150" i="1"/>
  <c r="AX164" i="1" s="1"/>
  <c r="AQ210" i="1"/>
  <c r="AQ156" i="1"/>
  <c r="AQ133" i="1"/>
  <c r="L64" i="1"/>
  <c r="L61" i="1"/>
  <c r="H77" i="370"/>
  <c r="AE137" i="1"/>
  <c r="AH50" i="1"/>
  <c r="AH53" i="1"/>
  <c r="AH56" i="1"/>
  <c r="T133" i="1"/>
  <c r="T156" i="1"/>
  <c r="Z210" i="1"/>
  <c r="Z133" i="1"/>
  <c r="Z156" i="1"/>
  <c r="I210" i="1"/>
  <c r="I156" i="1"/>
  <c r="I133" i="1"/>
  <c r="W65" i="1"/>
  <c r="W79" i="1" s="1"/>
  <c r="W80" i="1" s="1"/>
  <c r="W83" i="1" s="1"/>
  <c r="W66" i="1"/>
  <c r="W68" i="1" s="1"/>
  <c r="AS138" i="1"/>
  <c r="AC210" i="1"/>
  <c r="AC133" i="1"/>
  <c r="AC156" i="1"/>
  <c r="L74" i="1"/>
  <c r="Q210" i="1"/>
  <c r="Q156" i="1"/>
  <c r="J64" i="1"/>
  <c r="J61" i="1"/>
  <c r="AV53" i="1"/>
  <c r="H18" i="370"/>
  <c r="H14" i="370" s="1"/>
  <c r="I15" i="370" s="1"/>
  <c r="AV307" i="1"/>
  <c r="AV313" i="1"/>
  <c r="AC57" i="1"/>
  <c r="AC60" i="1"/>
  <c r="AC71" i="1"/>
  <c r="AC73" i="1" s="1"/>
  <c r="AK57" i="1"/>
  <c r="AK60" i="1"/>
  <c r="AK71" i="1"/>
  <c r="AK73" i="1" s="1"/>
  <c r="AW240" i="1"/>
  <c r="AW239" i="1"/>
  <c r="AX98" i="1"/>
  <c r="AX110" i="1" s="1"/>
  <c r="AX99" i="1"/>
  <c r="AX100" i="1" s="1"/>
  <c r="AX112" i="1"/>
  <c r="AH192" i="1"/>
  <c r="AJ197" i="1" s="1"/>
  <c r="K197" i="1"/>
  <c r="G301" i="1"/>
  <c r="G266" i="1"/>
  <c r="G265" i="1" s="1"/>
  <c r="G302" i="1"/>
  <c r="G77" i="370"/>
  <c r="AE152" i="1"/>
  <c r="AE164" i="1"/>
  <c r="I71" i="1"/>
  <c r="I73" i="1" s="1"/>
  <c r="I57" i="1"/>
  <c r="I60" i="1"/>
  <c r="U160" i="1"/>
  <c r="U137" i="1"/>
  <c r="T160" i="1"/>
  <c r="T137" i="1"/>
  <c r="T138" i="1" s="1"/>
  <c r="AV50" i="1"/>
  <c r="G370" i="1"/>
  <c r="G382" i="1" s="1"/>
  <c r="G361" i="1"/>
  <c r="AA160" i="1"/>
  <c r="AA137" i="1"/>
  <c r="AA138" i="1" s="1"/>
  <c r="S137" i="1"/>
  <c r="S160" i="1"/>
  <c r="J74" i="1"/>
  <c r="K65" i="1"/>
  <c r="K79" i="1" s="1"/>
  <c r="K80" i="1" s="1"/>
  <c r="K83" i="1" s="1"/>
  <c r="AR210" i="1"/>
  <c r="AR133" i="1"/>
  <c r="AR156" i="1"/>
  <c r="AW14" i="1"/>
  <c r="AW155" i="1"/>
  <c r="AW269" i="1"/>
  <c r="AW272" i="1" s="1"/>
  <c r="AW201" i="1"/>
  <c r="N64" i="1"/>
  <c r="N61" i="1"/>
  <c r="P61" i="1"/>
  <c r="P64" i="1"/>
  <c r="I160" i="1"/>
  <c r="I19" i="1"/>
  <c r="L133" i="1"/>
  <c r="L210" i="1"/>
  <c r="AR100" i="1"/>
  <c r="N156" i="1"/>
  <c r="N210" i="1"/>
  <c r="N133" i="1"/>
  <c r="Y210" i="1"/>
  <c r="Y156" i="1"/>
  <c r="Y133" i="1"/>
  <c r="X65" i="1"/>
  <c r="X66" i="1" s="1"/>
  <c r="AW64" i="1"/>
  <c r="AQ160" i="1"/>
  <c r="AQ20" i="1" s="1"/>
  <c r="AQ137" i="1"/>
  <c r="AR138" i="1"/>
  <c r="Y65" i="1"/>
  <c r="Y79" i="1" s="1"/>
  <c r="Y80" i="1" s="1"/>
  <c r="Y83" i="1" s="1"/>
  <c r="AG71" i="1"/>
  <c r="AG73" i="1" s="1"/>
  <c r="AG57" i="1"/>
  <c r="AG60" i="1"/>
  <c r="AA66" i="1"/>
  <c r="AA68" i="1" s="1"/>
  <c r="AA65" i="1"/>
  <c r="AA79" i="1" s="1"/>
  <c r="AA80" i="1" s="1"/>
  <c r="AA83" i="1" s="1"/>
  <c r="R240" i="1"/>
  <c r="R239" i="1"/>
  <c r="V239" i="1"/>
  <c r="S240" i="1"/>
  <c r="H36" i="370"/>
  <c r="H15" i="1"/>
  <c r="H156" i="1"/>
  <c r="R156" i="1"/>
  <c r="H70" i="370"/>
  <c r="AB71" i="1"/>
  <c r="AB60" i="1"/>
  <c r="AB57" i="1"/>
  <c r="F57" i="1"/>
  <c r="F60" i="1"/>
  <c r="F71" i="1"/>
  <c r="F73" i="1" s="1"/>
  <c r="O65" i="1"/>
  <c r="O79" i="1" s="1"/>
  <c r="O80" i="1" s="1"/>
  <c r="O83" i="1" s="1"/>
  <c r="G36" i="370"/>
  <c r="G50" i="370"/>
  <c r="J160" i="1"/>
  <c r="J137" i="1"/>
  <c r="X210" i="1"/>
  <c r="X275" i="1"/>
  <c r="P74" i="1"/>
  <c r="AM57" i="1"/>
  <c r="AM60" i="1"/>
  <c r="AM71" i="1"/>
  <c r="AM73" i="1" s="1"/>
  <c r="O133" i="1"/>
  <c r="O156" i="1"/>
  <c r="AQ113" i="1"/>
  <c r="G109" i="1"/>
  <c r="P138" i="1"/>
  <c r="AX271" i="1"/>
  <c r="AU239" i="1"/>
  <c r="AU240" i="1"/>
  <c r="AC160" i="1"/>
  <c r="AC137" i="1"/>
  <c r="AC138" i="1" s="1"/>
  <c r="AX31" i="1"/>
  <c r="AX37" i="1"/>
  <c r="S65" i="1"/>
  <c r="S79" i="1" s="1"/>
  <c r="S80" i="1" s="1"/>
  <c r="S83" i="1" s="1"/>
  <c r="AD151" i="1"/>
  <c r="AX145" i="1"/>
  <c r="AX146" i="1" s="1"/>
  <c r="AX147" i="1" s="1"/>
  <c r="AQ99" i="1"/>
  <c r="AQ98" i="1"/>
  <c r="AQ110" i="1" s="1"/>
  <c r="G98" i="1"/>
  <c r="AQ103" i="1"/>
  <c r="AQ104" i="1" s="1"/>
  <c r="AQ112" i="1"/>
  <c r="D99" i="1"/>
  <c r="H100" i="1" s="1"/>
  <c r="AG99" i="1"/>
  <c r="AI100" i="1" s="1"/>
  <c r="AJ57" i="1"/>
  <c r="AJ60" i="1"/>
  <c r="AJ71" i="1"/>
  <c r="AJ73" i="1" s="1"/>
  <c r="AI66" i="1"/>
  <c r="AI68" i="1" s="1"/>
  <c r="AI65" i="1"/>
  <c r="AI79" i="1" s="1"/>
  <c r="AI80" i="1" s="1"/>
  <c r="AI83" i="1" s="1"/>
  <c r="P20" i="1"/>
  <c r="I8" i="370"/>
  <c r="AX281" i="1"/>
  <c r="M65" i="1"/>
  <c r="M79" i="1" s="1"/>
  <c r="M80" i="1" s="1"/>
  <c r="M83" i="1" s="1"/>
  <c r="H76" i="370"/>
  <c r="AL151" i="1"/>
  <c r="AN146" i="1"/>
  <c r="AN147" i="1" s="1"/>
  <c r="AL146" i="1"/>
  <c r="AL147" i="1" s="1"/>
  <c r="AT145" i="1"/>
  <c r="R160" i="1"/>
  <c r="R137" i="1"/>
  <c r="R138" i="1" s="1"/>
  <c r="AP97" i="1"/>
  <c r="AP179" i="1"/>
  <c r="AP108" i="1" s="1"/>
  <c r="AP113" i="1" s="1"/>
  <c r="F160" i="1"/>
  <c r="F137" i="1"/>
  <c r="Y138" i="1"/>
  <c r="T314" i="1"/>
  <c r="T119" i="1" s="1"/>
  <c r="X160" i="1"/>
  <c r="X137" i="1"/>
  <c r="M133" i="1"/>
  <c r="M210" i="1"/>
  <c r="M156" i="1"/>
  <c r="I16" i="370"/>
  <c r="Q133" i="1"/>
  <c r="AW265" i="1"/>
  <c r="AX280" i="1" s="1"/>
  <c r="AW197" i="1"/>
  <c r="AW266" i="1"/>
  <c r="Q160" i="1"/>
  <c r="Q137" i="1"/>
  <c r="Q138" i="1" s="1"/>
  <c r="AS19" i="1"/>
  <c r="AS160" i="1"/>
  <c r="W210" i="1"/>
  <c r="W275" i="1"/>
  <c r="O160" i="1"/>
  <c r="O137" i="1"/>
  <c r="O138" i="1" s="1"/>
  <c r="S16" i="1"/>
  <c r="S203" i="1"/>
  <c r="S202" i="1" s="1"/>
  <c r="Y20" i="1"/>
  <c r="Y161" i="1"/>
  <c r="N138" i="1"/>
  <c r="AV312" i="1"/>
  <c r="AV306" i="1"/>
  <c r="AV308" i="1" s="1"/>
  <c r="AV116" i="1" s="1"/>
  <c r="AV110" i="1" s="1"/>
  <c r="Q65" i="1"/>
  <c r="Q79" i="1" s="1"/>
  <c r="Q80" i="1" s="1"/>
  <c r="Q83" i="1" s="1"/>
  <c r="AV197" i="1"/>
  <c r="AU266" i="1"/>
  <c r="AU265" i="1"/>
  <c r="N74" i="1"/>
  <c r="H370" i="1"/>
  <c r="H382" i="1" s="1"/>
  <c r="H361" i="1"/>
  <c r="AW159" i="1"/>
  <c r="AW18" i="1"/>
  <c r="V160" i="1"/>
  <c r="V137" i="1"/>
  <c r="V138" i="1" s="1"/>
  <c r="AT56" i="1"/>
  <c r="F18" i="370"/>
  <c r="G70" i="370"/>
  <c r="V57" i="1"/>
  <c r="V60" i="1"/>
  <c r="V71" i="1"/>
  <c r="V73" i="1" s="1"/>
  <c r="Q43" i="370"/>
  <c r="AX270" i="1"/>
  <c r="AB210" i="1"/>
  <c r="AB133" i="1"/>
  <c r="AB156" i="1"/>
  <c r="P210" i="1"/>
  <c r="P133" i="1"/>
  <c r="AA210" i="1"/>
  <c r="AA133" i="1"/>
  <c r="AA156" i="1"/>
  <c r="W160" i="1"/>
  <c r="W137" i="1"/>
  <c r="W138" i="1" s="1"/>
  <c r="N20" i="1"/>
  <c r="O314" i="1"/>
  <c r="O119" i="1" s="1"/>
  <c r="I26" i="370"/>
  <c r="I38" i="370"/>
  <c r="I45" i="370"/>
  <c r="I73" i="370" s="1"/>
  <c r="AE34" i="1"/>
  <c r="AE40" i="1"/>
  <c r="R308" i="1"/>
  <c r="R116" i="1" s="1"/>
  <c r="R110" i="1" s="1"/>
  <c r="D31" i="370" l="1"/>
  <c r="D29" i="370"/>
  <c r="AX282" i="1"/>
  <c r="AX137" i="1" s="1"/>
  <c r="AX138" i="1" s="1"/>
  <c r="AX272" i="1"/>
  <c r="AX133" i="1" s="1"/>
  <c r="X138" i="1"/>
  <c r="K270" i="1"/>
  <c r="H280" i="1"/>
  <c r="X68" i="1"/>
  <c r="L16" i="1"/>
  <c r="L203" i="1"/>
  <c r="L202" i="1" s="1"/>
  <c r="D26" i="370"/>
  <c r="D45" i="370"/>
  <c r="D73" i="370" s="1"/>
  <c r="D38" i="370"/>
  <c r="D71" i="370"/>
  <c r="AS16" i="1"/>
  <c r="AS203" i="1"/>
  <c r="AS202" i="1" s="1"/>
  <c r="H52" i="1"/>
  <c r="H383" i="1"/>
  <c r="AL165" i="1"/>
  <c r="AN165" i="1"/>
  <c r="AT151" i="1"/>
  <c r="AL152" i="1"/>
  <c r="AB73" i="1"/>
  <c r="AG74" i="1"/>
  <c r="N16" i="1"/>
  <c r="N203" i="1"/>
  <c r="N202" i="1" s="1"/>
  <c r="H19" i="370"/>
  <c r="H20" i="370"/>
  <c r="H21" i="370"/>
  <c r="H24" i="370"/>
  <c r="I21" i="370"/>
  <c r="I19" i="370"/>
  <c r="E10" i="370"/>
  <c r="O20" i="1"/>
  <c r="O161" i="1"/>
  <c r="T20" i="1"/>
  <c r="T161" i="1"/>
  <c r="L66" i="1"/>
  <c r="L68" i="1" s="1"/>
  <c r="L65" i="1"/>
  <c r="L79" i="1" s="1"/>
  <c r="L80" i="1" s="1"/>
  <c r="L83" i="1" s="1"/>
  <c r="AK83" i="1" s="1"/>
  <c r="AS243" i="1"/>
  <c r="AS238" i="1"/>
  <c r="AS244" i="1"/>
  <c r="AT244" i="1"/>
  <c r="AT243" i="1"/>
  <c r="L20" i="1"/>
  <c r="AN74" i="1"/>
  <c r="R43" i="370"/>
  <c r="K66" i="1"/>
  <c r="K68" i="1" s="1"/>
  <c r="U138" i="1"/>
  <c r="I16" i="1"/>
  <c r="I203" i="1"/>
  <c r="I202" i="1" s="1"/>
  <c r="G24" i="370"/>
  <c r="G19" i="370"/>
  <c r="G20" i="370"/>
  <c r="AN64" i="1"/>
  <c r="AN61" i="1"/>
  <c r="J138" i="1"/>
  <c r="R16" i="1"/>
  <c r="R203" i="1"/>
  <c r="R202" i="1" s="1"/>
  <c r="Y66" i="1"/>
  <c r="Y68" i="1" s="1"/>
  <c r="U20" i="1"/>
  <c r="U161" i="1"/>
  <c r="AQ16" i="1"/>
  <c r="AQ203" i="1"/>
  <c r="AQ202" i="1" s="1"/>
  <c r="AR74" i="1"/>
  <c r="J65" i="1"/>
  <c r="J79" i="1" s="1"/>
  <c r="J80" i="1" s="1"/>
  <c r="J83" i="1" s="1"/>
  <c r="AJ83" i="1" s="1"/>
  <c r="Z16" i="1"/>
  <c r="Z203" i="1"/>
  <c r="Z202" i="1" s="1"/>
  <c r="AR64" i="1"/>
  <c r="AR61" i="1"/>
  <c r="AS53" i="1"/>
  <c r="AS56" i="1"/>
  <c r="E18" i="370"/>
  <c r="AU57" i="1"/>
  <c r="AU60" i="1"/>
  <c r="AU71" i="1"/>
  <c r="AU73" i="1" s="1"/>
  <c r="AX151" i="1"/>
  <c r="AX165" i="1" s="1"/>
  <c r="AD165" i="1"/>
  <c r="AL83" i="1"/>
  <c r="V64" i="1"/>
  <c r="V61" i="1"/>
  <c r="P161" i="1"/>
  <c r="P65" i="1"/>
  <c r="P79" i="1" s="1"/>
  <c r="P80" i="1" s="1"/>
  <c r="P83" i="1" s="1"/>
  <c r="S20" i="1"/>
  <c r="S161" i="1"/>
  <c r="AR161" i="1"/>
  <c r="R65" i="1"/>
  <c r="R79" i="1" s="1"/>
  <c r="R80" i="1" s="1"/>
  <c r="R83" i="1" s="1"/>
  <c r="AB64" i="1"/>
  <c r="AB61" i="1"/>
  <c r="AV281" i="1"/>
  <c r="AV271" i="1"/>
  <c r="I20" i="1"/>
  <c r="I161" i="1"/>
  <c r="F24" i="370"/>
  <c r="F19" i="370"/>
  <c r="S66" i="1"/>
  <c r="S68" i="1" s="1"/>
  <c r="AK74" i="1"/>
  <c r="AD152" i="1"/>
  <c r="V74" i="1"/>
  <c r="AV270" i="1"/>
  <c r="AV280" i="1"/>
  <c r="M66" i="1"/>
  <c r="M68" i="1" s="1"/>
  <c r="AQ100" i="1"/>
  <c r="G100" i="1"/>
  <c r="D13" i="566"/>
  <c r="X120" i="1"/>
  <c r="T120" i="1"/>
  <c r="J20" i="1"/>
  <c r="J161" i="1"/>
  <c r="I64" i="1"/>
  <c r="I61" i="1"/>
  <c r="AB16" i="1"/>
  <c r="AB203" i="1"/>
  <c r="AB202" i="1" s="1"/>
  <c r="Q20" i="1"/>
  <c r="Q161" i="1"/>
  <c r="S138" i="1"/>
  <c r="I74" i="1"/>
  <c r="Q16" i="1"/>
  <c r="Q203" i="1"/>
  <c r="Q202" i="1" s="1"/>
  <c r="T16" i="1"/>
  <c r="T203" i="1"/>
  <c r="T202" i="1" s="1"/>
  <c r="AT71" i="1"/>
  <c r="AT73" i="1" s="1"/>
  <c r="AT60" i="1"/>
  <c r="Q66" i="1"/>
  <c r="Q68" i="1" s="1"/>
  <c r="AQ109" i="1"/>
  <c r="G14" i="370"/>
  <c r="H15" i="370" s="1"/>
  <c r="AK64" i="1"/>
  <c r="AK61" i="1"/>
  <c r="M161" i="1"/>
  <c r="T73" i="1"/>
  <c r="AV71" i="1"/>
  <c r="AP66" i="1"/>
  <c r="AP68" i="1" s="1"/>
  <c r="O120" i="1"/>
  <c r="S120" i="1"/>
  <c r="AW160" i="1"/>
  <c r="AW19" i="1"/>
  <c r="H363" i="1"/>
  <c r="H364" i="1"/>
  <c r="AA16" i="1"/>
  <c r="AA203" i="1"/>
  <c r="AA202" i="1" s="1"/>
  <c r="AS20" i="1"/>
  <c r="AS161" i="1"/>
  <c r="H16" i="1"/>
  <c r="H203" i="1"/>
  <c r="H202" i="1" s="1"/>
  <c r="AP112" i="1"/>
  <c r="AP103" i="1"/>
  <c r="AP104" i="1" s="1"/>
  <c r="O16" i="1"/>
  <c r="O203" i="1"/>
  <c r="O202" i="1" s="1"/>
  <c r="O66" i="1"/>
  <c r="O68" i="1" s="1"/>
  <c r="N65" i="1"/>
  <c r="N79" i="1" s="1"/>
  <c r="N80" i="1" s="1"/>
  <c r="N83" i="1" s="1"/>
  <c r="AM83" i="1" s="1"/>
  <c r="N66" i="1"/>
  <c r="N68" i="1" s="1"/>
  <c r="AE153" i="1"/>
  <c r="AE154" i="1" s="1"/>
  <c r="AE12" i="1"/>
  <c r="AE166" i="1"/>
  <c r="T210" i="1"/>
  <c r="T64" i="1"/>
  <c r="AV60" i="1"/>
  <c r="AV61" i="1" s="1"/>
  <c r="T61" i="1"/>
  <c r="H16" i="370"/>
  <c r="W20" i="1"/>
  <c r="W161" i="1"/>
  <c r="X20" i="1"/>
  <c r="X161" i="1"/>
  <c r="AB161" i="1"/>
  <c r="AN83" i="1"/>
  <c r="AW65" i="1"/>
  <c r="X79" i="1"/>
  <c r="AC74" i="1"/>
  <c r="AH71" i="1"/>
  <c r="AH73" i="1" s="1"/>
  <c r="AH57" i="1"/>
  <c r="AH60" i="1"/>
  <c r="S62" i="370"/>
  <c r="AV314" i="1"/>
  <c r="AV119" i="1" s="1"/>
  <c r="AJ74" i="1"/>
  <c r="I52" i="370"/>
  <c r="I40" i="370"/>
  <c r="I72" i="370"/>
  <c r="V20" i="1"/>
  <c r="V161" i="1"/>
  <c r="R20" i="1"/>
  <c r="R161" i="1"/>
  <c r="AJ61" i="1"/>
  <c r="AJ64" i="1"/>
  <c r="O210" i="1"/>
  <c r="F74" i="1"/>
  <c r="AW210" i="1"/>
  <c r="AW133" i="1"/>
  <c r="AA20" i="1"/>
  <c r="AA161" i="1"/>
  <c r="AR302" i="1"/>
  <c r="H313" i="1"/>
  <c r="K307" i="1"/>
  <c r="AC64" i="1"/>
  <c r="AC61" i="1"/>
  <c r="AC16" i="1"/>
  <c r="AC203" i="1"/>
  <c r="AC202" i="1" s="1"/>
  <c r="Z138" i="1"/>
  <c r="AM74" i="1"/>
  <c r="F64" i="1"/>
  <c r="F61" i="1"/>
  <c r="Y16" i="1"/>
  <c r="Y203" i="1"/>
  <c r="Y202" i="1" s="1"/>
  <c r="AW156" i="1"/>
  <c r="AW15" i="1"/>
  <c r="AV19" i="1"/>
  <c r="Z20" i="1"/>
  <c r="Z161" i="1"/>
  <c r="AT146" i="1"/>
  <c r="AT147" i="1" s="1"/>
  <c r="AU146" i="1"/>
  <c r="AU147" i="1" s="1"/>
  <c r="AC20" i="1"/>
  <c r="AC161" i="1"/>
  <c r="AM64" i="1"/>
  <c r="AM61" i="1"/>
  <c r="I9" i="370"/>
  <c r="G363" i="1"/>
  <c r="G364" i="1"/>
  <c r="K271" i="1"/>
  <c r="H281" i="1"/>
  <c r="AB138" i="1"/>
  <c r="AL64" i="1"/>
  <c r="N161" i="1"/>
  <c r="M16" i="1"/>
  <c r="M203" i="1"/>
  <c r="M202" i="1" s="1"/>
  <c r="AG61" i="1"/>
  <c r="AG64" i="1"/>
  <c r="AR16" i="1"/>
  <c r="AR203" i="1"/>
  <c r="AR202" i="1" s="1"/>
  <c r="G52" i="1"/>
  <c r="G383" i="1"/>
  <c r="AR301" i="1"/>
  <c r="K306" i="1"/>
  <c r="K308" i="1" s="1"/>
  <c r="K116" i="1" s="1"/>
  <c r="K110" i="1" s="1"/>
  <c r="H312" i="1"/>
  <c r="AE138" i="1"/>
  <c r="F31" i="370" l="1"/>
  <c r="F29" i="370"/>
  <c r="H31" i="370"/>
  <c r="H29" i="370"/>
  <c r="G31" i="370"/>
  <c r="G32" i="370" s="1"/>
  <c r="G29" i="370"/>
  <c r="H314" i="1"/>
  <c r="H119" i="1" s="1"/>
  <c r="S43" i="370"/>
  <c r="AW16" i="1"/>
  <c r="AW203" i="1"/>
  <c r="AW202" i="1" s="1"/>
  <c r="G50" i="1"/>
  <c r="G53" i="1"/>
  <c r="G56" i="1"/>
  <c r="AV120" i="1"/>
  <c r="AW120" i="1"/>
  <c r="AR66" i="1"/>
  <c r="AR68" i="1" s="1"/>
  <c r="AR65" i="1"/>
  <c r="AR79" i="1" s="1"/>
  <c r="AR80" i="1" s="1"/>
  <c r="AR83" i="1" s="1"/>
  <c r="H50" i="1"/>
  <c r="H53" i="1"/>
  <c r="H56" i="1"/>
  <c r="AS306" i="1"/>
  <c r="AS312" i="1"/>
  <c r="AV73" i="1"/>
  <c r="AV74" i="1" s="1"/>
  <c r="T74" i="1"/>
  <c r="AV282" i="1"/>
  <c r="H26" i="370"/>
  <c r="H45" i="370"/>
  <c r="H38" i="370"/>
  <c r="H25" i="370"/>
  <c r="H73" i="370"/>
  <c r="H71" i="370"/>
  <c r="I25" i="370"/>
  <c r="AM65" i="1"/>
  <c r="AM79" i="1" s="1"/>
  <c r="AM80" i="1" s="1"/>
  <c r="F65" i="1"/>
  <c r="F79" i="1" s="1"/>
  <c r="F80" i="1" s="1"/>
  <c r="F83" i="1" s="1"/>
  <c r="AV272" i="1"/>
  <c r="AB65" i="1"/>
  <c r="V66" i="1"/>
  <c r="V68" i="1" s="1"/>
  <c r="V65" i="1"/>
  <c r="V79" i="1" s="1"/>
  <c r="V80" i="1" s="1"/>
  <c r="V83" i="1" s="1"/>
  <c r="E12" i="370"/>
  <c r="E11" i="370" s="1"/>
  <c r="AG65" i="1"/>
  <c r="AG79" i="1" s="1"/>
  <c r="AG80" i="1" s="1"/>
  <c r="AG83" i="1" s="1"/>
  <c r="T62" i="370"/>
  <c r="AJ65" i="1"/>
  <c r="AJ79" i="1" s="1"/>
  <c r="AJ80" i="1" s="1"/>
  <c r="AK65" i="1"/>
  <c r="AK79" i="1" s="1"/>
  <c r="AK80" i="1" s="1"/>
  <c r="J66" i="1"/>
  <c r="J68" i="1" s="1"/>
  <c r="AH61" i="1"/>
  <c r="AH64" i="1"/>
  <c r="G16" i="370"/>
  <c r="AX152" i="1"/>
  <c r="AD157" i="1"/>
  <c r="AD12" i="1"/>
  <c r="AD153" i="1"/>
  <c r="AD154" i="1" s="1"/>
  <c r="AD166" i="1"/>
  <c r="D40" i="370"/>
  <c r="D52" i="370"/>
  <c r="D72" i="370"/>
  <c r="AV64" i="1"/>
  <c r="T65" i="1"/>
  <c r="R66" i="1"/>
  <c r="R68" i="1" s="1"/>
  <c r="AN65" i="1"/>
  <c r="AN79" i="1" s="1"/>
  <c r="AN80" i="1" s="1"/>
  <c r="AH74" i="1"/>
  <c r="I65" i="1"/>
  <c r="I79" i="1" s="1"/>
  <c r="I80" i="1" s="1"/>
  <c r="I83" i="1" s="1"/>
  <c r="AS239" i="1"/>
  <c r="AS240" i="1"/>
  <c r="AT239" i="1"/>
  <c r="AT240" i="1"/>
  <c r="AL65" i="1"/>
  <c r="AL79" i="1" s="1"/>
  <c r="AL80" i="1" s="1"/>
  <c r="AC66" i="1"/>
  <c r="AC68" i="1" s="1"/>
  <c r="AC65" i="1"/>
  <c r="AC79" i="1" s="1"/>
  <c r="AC80" i="1" s="1"/>
  <c r="AC83" i="1" s="1"/>
  <c r="AE13" i="1"/>
  <c r="AE45" i="1"/>
  <c r="AE44" i="1"/>
  <c r="AE72" i="1"/>
  <c r="AE22" i="1"/>
  <c r="AE52" i="1" s="1"/>
  <c r="AE43" i="1"/>
  <c r="AE46" i="1"/>
  <c r="AT64" i="1"/>
  <c r="AU64" i="1"/>
  <c r="AU61" i="1"/>
  <c r="AB74" i="1"/>
  <c r="AW79" i="1"/>
  <c r="X80" i="1"/>
  <c r="AE157" i="1"/>
  <c r="F38" i="370"/>
  <c r="F45" i="370"/>
  <c r="F73" i="370" s="1"/>
  <c r="F71" i="370"/>
  <c r="G38" i="370"/>
  <c r="G45" i="370"/>
  <c r="G73" i="370" s="1"/>
  <c r="G26" i="370"/>
  <c r="G25" i="370"/>
  <c r="G71" i="370"/>
  <c r="AW66" i="1"/>
  <c r="AW68" i="1" s="1"/>
  <c r="AU74" i="1"/>
  <c r="AE14" i="1"/>
  <c r="AE155" i="1"/>
  <c r="P66" i="1"/>
  <c r="P68" i="1" s="1"/>
  <c r="E20" i="370"/>
  <c r="E21" i="370"/>
  <c r="E24" i="370"/>
  <c r="E29" i="370" s="1"/>
  <c r="E19" i="370"/>
  <c r="E14" i="370"/>
  <c r="AL12" i="1"/>
  <c r="AL166" i="1"/>
  <c r="AL170" i="1" s="1"/>
  <c r="AL154" i="1" s="1"/>
  <c r="AL14" i="1" s="1"/>
  <c r="AL206" i="1"/>
  <c r="AL208" i="1" s="1"/>
  <c r="AL153" i="1"/>
  <c r="AT152" i="1"/>
  <c r="AN153" i="1"/>
  <c r="AN166" i="1"/>
  <c r="AN170" i="1" s="1"/>
  <c r="AN154" i="1" s="1"/>
  <c r="AN14" i="1" s="1"/>
  <c r="H210" i="1"/>
  <c r="AS313" i="1"/>
  <c r="AS307" i="1"/>
  <c r="I74" i="370"/>
  <c r="AC91" i="370" s="1"/>
  <c r="I56" i="370"/>
  <c r="AW20" i="1"/>
  <c r="AT165" i="1"/>
  <c r="AU165" i="1"/>
  <c r="H282" i="1"/>
  <c r="I10" i="370"/>
  <c r="I14" i="566"/>
  <c r="J14" i="566"/>
  <c r="K14" i="566"/>
  <c r="L14" i="566"/>
  <c r="H14" i="566"/>
  <c r="AS71" i="1"/>
  <c r="AS73" i="1" s="1"/>
  <c r="AS57" i="1"/>
  <c r="AS60" i="1"/>
  <c r="K272" i="1"/>
  <c r="H32" i="370" l="1"/>
  <c r="I32" i="370"/>
  <c r="F25" i="370"/>
  <c r="E31" i="370"/>
  <c r="E32" i="370" s="1"/>
  <c r="AS314" i="1"/>
  <c r="AS119" i="1" s="1"/>
  <c r="AS74" i="1"/>
  <c r="E38" i="370"/>
  <c r="F39" i="370" s="1"/>
  <c r="E26" i="370"/>
  <c r="E25" i="370"/>
  <c r="E45" i="370"/>
  <c r="E73" i="370" s="1"/>
  <c r="E71" i="370"/>
  <c r="AV65" i="1"/>
  <c r="T79" i="1"/>
  <c r="AB79" i="1"/>
  <c r="AL66" i="1"/>
  <c r="AL68" i="1" s="1"/>
  <c r="T66" i="1"/>
  <c r="AB66" i="1"/>
  <c r="H137" i="1"/>
  <c r="H160" i="1"/>
  <c r="H120" i="1"/>
  <c r="L120" i="1"/>
  <c r="AV133" i="1"/>
  <c r="AV156" i="1"/>
  <c r="AV210" i="1"/>
  <c r="AU65" i="1"/>
  <c r="AU79" i="1" s="1"/>
  <c r="AU80" i="1" s="1"/>
  <c r="AU83" i="1" s="1"/>
  <c r="D56" i="370"/>
  <c r="D74" i="370"/>
  <c r="X91" i="370" s="1"/>
  <c r="AE156" i="1"/>
  <c r="AE16" i="1" s="1"/>
  <c r="AE15" i="1"/>
  <c r="AK66" i="1"/>
  <c r="AK68" i="1" s="1"/>
  <c r="F66" i="1"/>
  <c r="F68" i="1" s="1"/>
  <c r="AT157" i="1"/>
  <c r="AT166" i="1"/>
  <c r="AT170" i="1" s="1"/>
  <c r="AT154" i="1" s="1"/>
  <c r="AT12" i="1"/>
  <c r="AT153" i="1"/>
  <c r="AT210" i="1" s="1"/>
  <c r="AT206" i="1"/>
  <c r="AT193" i="1"/>
  <c r="AU166" i="1"/>
  <c r="AU170" i="1" s="1"/>
  <c r="AU154" i="1" s="1"/>
  <c r="AU153" i="1"/>
  <c r="AU157" i="1"/>
  <c r="AT66" i="1"/>
  <c r="AT68" i="1" s="1"/>
  <c r="AT65" i="1"/>
  <c r="AT79" i="1" s="1"/>
  <c r="AT80" i="1" s="1"/>
  <c r="AT83" i="1" s="1"/>
  <c r="AV137" i="1"/>
  <c r="AV160" i="1"/>
  <c r="K156" i="1"/>
  <c r="K210" i="1"/>
  <c r="K133" i="1"/>
  <c r="AJ66" i="1"/>
  <c r="AJ68" i="1" s="1"/>
  <c r="AM66" i="1"/>
  <c r="AM68" i="1" s="1"/>
  <c r="AD13" i="1"/>
  <c r="AD45" i="1"/>
  <c r="AD44" i="1"/>
  <c r="AD72" i="1"/>
  <c r="AX72" i="1" s="1"/>
  <c r="AX12" i="1"/>
  <c r="AD22" i="1"/>
  <c r="AD43" i="1"/>
  <c r="AD46" i="1"/>
  <c r="AS64" i="1"/>
  <c r="AS61" i="1"/>
  <c r="AL209" i="1"/>
  <c r="AN209" i="1"/>
  <c r="U62" i="370"/>
  <c r="F52" i="370"/>
  <c r="F72" i="370"/>
  <c r="AE53" i="1"/>
  <c r="AE56" i="1"/>
  <c r="I66" i="1"/>
  <c r="I68" i="1" s="1"/>
  <c r="AD14" i="1"/>
  <c r="AD155" i="1"/>
  <c r="G71" i="1"/>
  <c r="G73" i="1" s="1"/>
  <c r="G57" i="1"/>
  <c r="G60" i="1"/>
  <c r="AD158" i="1"/>
  <c r="AD17" i="1"/>
  <c r="AG66" i="1"/>
  <c r="AG68" i="1" s="1"/>
  <c r="AS308" i="1"/>
  <c r="AS116" i="1" s="1"/>
  <c r="AS110" i="1" s="1"/>
  <c r="AX153" i="1"/>
  <c r="AX154" i="1" s="1"/>
  <c r="AX157" i="1"/>
  <c r="AX166" i="1"/>
  <c r="H40" i="370"/>
  <c r="H39" i="370"/>
  <c r="H52" i="370"/>
  <c r="H72" i="370"/>
  <c r="I39" i="370"/>
  <c r="H71" i="1"/>
  <c r="H73" i="1" s="1"/>
  <c r="H57" i="1"/>
  <c r="H60" i="1"/>
  <c r="AE158" i="1"/>
  <c r="AE17" i="1"/>
  <c r="AN66" i="1"/>
  <c r="AN68" i="1" s="1"/>
  <c r="I12" i="370"/>
  <c r="I11" i="370" s="1"/>
  <c r="E15" i="370"/>
  <c r="E16" i="370"/>
  <c r="G40" i="370"/>
  <c r="G39" i="370"/>
  <c r="G52" i="370"/>
  <c r="G72" i="370"/>
  <c r="AW80" i="1"/>
  <c r="X83" i="1"/>
  <c r="AW83" i="1" s="1"/>
  <c r="AL13" i="1"/>
  <c r="AL43" i="1"/>
  <c r="AL44" i="1"/>
  <c r="AL23" i="1"/>
  <c r="AL76" i="1"/>
  <c r="AL45" i="1"/>
  <c r="AL46" i="1"/>
  <c r="AN13" i="1"/>
  <c r="AL53" i="1"/>
  <c r="AL57" i="1"/>
  <c r="AL74" i="1"/>
  <c r="AL61" i="1"/>
  <c r="AH66" i="1"/>
  <c r="AH68" i="1" s="1"/>
  <c r="AH65" i="1"/>
  <c r="AH79" i="1" s="1"/>
  <c r="AH80" i="1" s="1"/>
  <c r="AH83" i="1" s="1"/>
  <c r="T43" i="370"/>
  <c r="F32" i="370" l="1"/>
  <c r="AS210" i="1"/>
  <c r="G53" i="370"/>
  <c r="G56" i="370"/>
  <c r="G74" i="370"/>
  <c r="AA91" i="370" s="1"/>
  <c r="AS120" i="1"/>
  <c r="AT120" i="1"/>
  <c r="AV20" i="1"/>
  <c r="AW161" i="1"/>
  <c r="G64" i="1"/>
  <c r="G61" i="1"/>
  <c r="AW138" i="1"/>
  <c r="AS66" i="1"/>
  <c r="AS68" i="1" s="1"/>
  <c r="AS65" i="1"/>
  <c r="AS79" i="1" s="1"/>
  <c r="AS80" i="1" s="1"/>
  <c r="AS83" i="1" s="1"/>
  <c r="AX158" i="1"/>
  <c r="AX17" i="1"/>
  <c r="G74" i="1"/>
  <c r="AX155" i="1"/>
  <c r="AX14" i="1"/>
  <c r="AD15" i="1"/>
  <c r="AD156" i="1"/>
  <c r="AD16" i="1" s="1"/>
  <c r="H20" i="1"/>
  <c r="H161" i="1"/>
  <c r="L161" i="1"/>
  <c r="AB80" i="1"/>
  <c r="AD52" i="1"/>
  <c r="AX22" i="1"/>
  <c r="AX23" i="1" s="1"/>
  <c r="H138" i="1"/>
  <c r="L138" i="1"/>
  <c r="AX13" i="1"/>
  <c r="J7" i="370"/>
  <c r="AX44" i="1"/>
  <c r="AX45" i="1"/>
  <c r="AX43" i="1"/>
  <c r="AX46" i="1"/>
  <c r="AU158" i="1"/>
  <c r="AU17" i="1"/>
  <c r="AV79" i="1"/>
  <c r="T80" i="1"/>
  <c r="AE71" i="1"/>
  <c r="AE73" i="1" s="1"/>
  <c r="AE57" i="1"/>
  <c r="AE60" i="1"/>
  <c r="AX76" i="1"/>
  <c r="J35" i="370"/>
  <c r="AU155" i="1"/>
  <c r="AU14" i="1"/>
  <c r="AE159" i="1"/>
  <c r="AE18" i="1"/>
  <c r="AT198" i="1"/>
  <c r="AT192" i="1"/>
  <c r="AU201" i="1"/>
  <c r="AU198" i="1"/>
  <c r="H61" i="1"/>
  <c r="H64" i="1"/>
  <c r="AT208" i="1"/>
  <c r="F74" i="370"/>
  <c r="Z91" i="370" s="1"/>
  <c r="F56" i="370"/>
  <c r="AB68" i="1"/>
  <c r="H74" i="1"/>
  <c r="AT13" i="1"/>
  <c r="AT44" i="1"/>
  <c r="AT43" i="1"/>
  <c r="AT236" i="1"/>
  <c r="F7" i="370"/>
  <c r="AT76" i="1"/>
  <c r="AT45" i="1"/>
  <c r="AT46" i="1"/>
  <c r="AU13" i="1"/>
  <c r="AT23" i="1"/>
  <c r="AT53" i="1"/>
  <c r="AT57" i="1"/>
  <c r="AT74" i="1"/>
  <c r="AT61" i="1"/>
  <c r="AU66" i="1"/>
  <c r="AU68" i="1" s="1"/>
  <c r="U43" i="370"/>
  <c r="AT155" i="1"/>
  <c r="AT14" i="1"/>
  <c r="E52" i="370"/>
  <c r="F53" i="370" s="1"/>
  <c r="E40" i="370"/>
  <c r="E39" i="370"/>
  <c r="E72" i="370"/>
  <c r="AD159" i="1"/>
  <c r="AD18" i="1"/>
  <c r="AT158" i="1"/>
  <c r="AT17" i="1"/>
  <c r="AV16" i="1"/>
  <c r="AV203" i="1"/>
  <c r="AV202" i="1" s="1"/>
  <c r="T68" i="1"/>
  <c r="AV66" i="1"/>
  <c r="AV68" i="1" s="1"/>
  <c r="H53" i="370"/>
  <c r="H74" i="370"/>
  <c r="AB91" i="370" s="1"/>
  <c r="H56" i="370"/>
  <c r="I53" i="370"/>
  <c r="K16" i="1"/>
  <c r="K203" i="1"/>
  <c r="K202" i="1" s="1"/>
  <c r="AE74" i="1" l="1"/>
  <c r="AE160" i="1"/>
  <c r="AE19" i="1"/>
  <c r="AV80" i="1"/>
  <c r="T83" i="1"/>
  <c r="AV83" i="1" s="1"/>
  <c r="AB83" i="1"/>
  <c r="AX83" i="1" s="1"/>
  <c r="AD19" i="1"/>
  <c r="AD160" i="1"/>
  <c r="G9" i="370"/>
  <c r="AU15" i="1"/>
  <c r="AT209" i="1"/>
  <c r="AU209" i="1"/>
  <c r="AU159" i="1"/>
  <c r="AU18" i="1"/>
  <c r="H65" i="1"/>
  <c r="H79" i="1" s="1"/>
  <c r="H80" i="1" s="1"/>
  <c r="H83" i="1" s="1"/>
  <c r="H66" i="1"/>
  <c r="H68" i="1" s="1"/>
  <c r="E53" i="370"/>
  <c r="E74" i="370"/>
  <c r="Y91" i="370" s="1"/>
  <c r="E56" i="370"/>
  <c r="F9" i="370"/>
  <c r="F8" i="370"/>
  <c r="F36" i="370"/>
  <c r="F14" i="370"/>
  <c r="F50" i="370"/>
  <c r="F76" i="370"/>
  <c r="F70" i="370"/>
  <c r="F77" i="370"/>
  <c r="G8" i="370"/>
  <c r="F20" i="370"/>
  <c r="F21" i="370"/>
  <c r="G21" i="370"/>
  <c r="F26" i="370"/>
  <c r="F40" i="370"/>
  <c r="J9" i="370"/>
  <c r="G65" i="1"/>
  <c r="G79" i="1" s="1"/>
  <c r="G80" i="1" s="1"/>
  <c r="G83" i="1" s="1"/>
  <c r="G66" i="1"/>
  <c r="G68" i="1" s="1"/>
  <c r="AT15" i="1"/>
  <c r="AT156" i="1"/>
  <c r="AX15" i="1"/>
  <c r="AX156" i="1"/>
  <c r="AX16" i="1" s="1"/>
  <c r="K7" i="370"/>
  <c r="J8" i="370"/>
  <c r="J50" i="370"/>
  <c r="J36" i="370"/>
  <c r="K36" i="370" s="1"/>
  <c r="AX159" i="1"/>
  <c r="AX18" i="1"/>
  <c r="H12" i="370"/>
  <c r="H11" i="370" s="1"/>
  <c r="AT197" i="1"/>
  <c r="AT266" i="1"/>
  <c r="AT265" i="1"/>
  <c r="AU197" i="1"/>
  <c r="AE64" i="1"/>
  <c r="AE61" i="1"/>
  <c r="AT159" i="1"/>
  <c r="AT18" i="1"/>
  <c r="AD53" i="1"/>
  <c r="AD56" i="1"/>
  <c r="AX52" i="1"/>
  <c r="K50" i="370" l="1"/>
  <c r="K49" i="370" s="1"/>
  <c r="K30" i="370" s="1"/>
  <c r="F10" i="370"/>
  <c r="AT16" i="1"/>
  <c r="AT203" i="1"/>
  <c r="AT202" i="1" s="1"/>
  <c r="AX19" i="1"/>
  <c r="AX160" i="1"/>
  <c r="G10" i="370"/>
  <c r="J12" i="370"/>
  <c r="F15" i="370"/>
  <c r="F16" i="370"/>
  <c r="G15" i="370"/>
  <c r="J10" i="370"/>
  <c r="AX53" i="1"/>
  <c r="J18" i="370"/>
  <c r="K18" i="370" s="1"/>
  <c r="AD20" i="1"/>
  <c r="AD161" i="1"/>
  <c r="AD57" i="1"/>
  <c r="AD60" i="1"/>
  <c r="AD71" i="1"/>
  <c r="AX56" i="1"/>
  <c r="AX57" i="1" s="1"/>
  <c r="J56" i="370"/>
  <c r="L36" i="370"/>
  <c r="K35" i="370"/>
  <c r="AT19" i="1"/>
  <c r="AT160" i="1"/>
  <c r="AE65" i="1"/>
  <c r="AE79" i="1" s="1"/>
  <c r="AE80" i="1" s="1"/>
  <c r="AE84" i="1" s="1"/>
  <c r="AE66" i="1"/>
  <c r="AE68" i="1" s="1"/>
  <c r="AU280" i="1"/>
  <c r="AU270" i="1"/>
  <c r="AU271" i="1"/>
  <c r="AU281" i="1"/>
  <c r="AE20" i="1"/>
  <c r="AE161" i="1"/>
  <c r="AU19" i="1"/>
  <c r="L7" i="370"/>
  <c r="L50" i="370" l="1"/>
  <c r="L49" i="370" s="1"/>
  <c r="L30" i="370" s="1"/>
  <c r="AU282" i="1"/>
  <c r="K19" i="370"/>
  <c r="K61" i="370"/>
  <c r="K59" i="370" s="1"/>
  <c r="K20" i="370"/>
  <c r="K14" i="370"/>
  <c r="K24" i="370"/>
  <c r="K29" i="370" s="1"/>
  <c r="M7" i="370"/>
  <c r="L18" i="370"/>
  <c r="L14" i="370" s="1"/>
  <c r="L23" i="370"/>
  <c r="AT20" i="1"/>
  <c r="AT161" i="1"/>
  <c r="AU272" i="1"/>
  <c r="L35" i="370"/>
  <c r="M36" i="370"/>
  <c r="AD73" i="1"/>
  <c r="AX71" i="1"/>
  <c r="AD64" i="1"/>
  <c r="AD61" i="1"/>
  <c r="AX60" i="1"/>
  <c r="AX61" i="1" s="1"/>
  <c r="AX20" i="1"/>
  <c r="AX161" i="1"/>
  <c r="F12" i="370"/>
  <c r="F11" i="370" s="1"/>
  <c r="J20" i="370"/>
  <c r="J19" i="370"/>
  <c r="J21" i="370"/>
  <c r="J24" i="370"/>
  <c r="J14" i="370"/>
  <c r="K31" i="370" l="1"/>
  <c r="K32" i="370" s="1"/>
  <c r="K33" i="370" s="1"/>
  <c r="J31" i="370"/>
  <c r="J32" i="370" s="1"/>
  <c r="J29" i="370"/>
  <c r="M50" i="370"/>
  <c r="AU137" i="1"/>
  <c r="AU160" i="1"/>
  <c r="M49" i="370"/>
  <c r="M30" i="370" s="1"/>
  <c r="AD65" i="1"/>
  <c r="AX64" i="1"/>
  <c r="L15" i="370"/>
  <c r="L16" i="370"/>
  <c r="L19" i="370"/>
  <c r="L24" i="370"/>
  <c r="L29" i="370" s="1"/>
  <c r="L20" i="370"/>
  <c r="L61" i="370"/>
  <c r="L59" i="370" s="1"/>
  <c r="L42" i="370" s="1"/>
  <c r="AU133" i="1"/>
  <c r="AU210" i="1"/>
  <c r="AU156" i="1"/>
  <c r="M18" i="370"/>
  <c r="M23" i="370" s="1"/>
  <c r="N7" i="370"/>
  <c r="K15" i="370"/>
  <c r="K16" i="370"/>
  <c r="AD74" i="1"/>
  <c r="AX73" i="1"/>
  <c r="AX74" i="1" s="1"/>
  <c r="N36" i="370"/>
  <c r="M35" i="370"/>
  <c r="K42" i="370"/>
  <c r="K45" i="370" s="1"/>
  <c r="J15" i="370"/>
  <c r="J16" i="370"/>
  <c r="J38" i="370"/>
  <c r="J25" i="370"/>
  <c r="J26" i="370"/>
  <c r="J45" i="370"/>
  <c r="J73" i="370" s="1"/>
  <c r="K38" i="370"/>
  <c r="K25" i="370"/>
  <c r="K26" i="370"/>
  <c r="L31" i="370" l="1"/>
  <c r="L32" i="370" s="1"/>
  <c r="L33" i="370" s="1"/>
  <c r="M14" i="370"/>
  <c r="M15" i="370" s="1"/>
  <c r="N50" i="370"/>
  <c r="AU161" i="1"/>
  <c r="AU20" i="1"/>
  <c r="AV161" i="1"/>
  <c r="AU138" i="1"/>
  <c r="AV138" i="1"/>
  <c r="N35" i="370"/>
  <c r="O36" i="370"/>
  <c r="AD79" i="1"/>
  <c r="AX65" i="1"/>
  <c r="K40" i="370"/>
  <c r="K39" i="370"/>
  <c r="K52" i="370"/>
  <c r="AU16" i="1"/>
  <c r="AU203" i="1"/>
  <c r="AU202" i="1" s="1"/>
  <c r="J39" i="370"/>
  <c r="J52" i="370"/>
  <c r="J40" i="370"/>
  <c r="L45" i="370"/>
  <c r="L26" i="370"/>
  <c r="L38" i="370"/>
  <c r="L25" i="370"/>
  <c r="M20" i="370"/>
  <c r="M61" i="370"/>
  <c r="M59" i="370" s="1"/>
  <c r="M19" i="370"/>
  <c r="M24" i="370"/>
  <c r="N18" i="370"/>
  <c r="N14" i="370" s="1"/>
  <c r="O7" i="370"/>
  <c r="N23" i="370"/>
  <c r="AD66" i="1"/>
  <c r="M16" i="370" l="1"/>
  <c r="M31" i="370"/>
  <c r="M32" i="370" s="1"/>
  <c r="M33" i="370" s="1"/>
  <c r="M29" i="370"/>
  <c r="O50" i="370"/>
  <c r="N49" i="370"/>
  <c r="N30" i="370" s="1"/>
  <c r="N16" i="370"/>
  <c r="N15" i="370"/>
  <c r="M42" i="370"/>
  <c r="M45" i="370" s="1"/>
  <c r="J53" i="370"/>
  <c r="J57" i="370"/>
  <c r="J74" i="370"/>
  <c r="AD91" i="370" s="1"/>
  <c r="P7" i="370"/>
  <c r="O18" i="370"/>
  <c r="O23" i="370" s="1"/>
  <c r="AD68" i="1"/>
  <c r="AX66" i="1"/>
  <c r="AX68" i="1" s="1"/>
  <c r="O49" i="370"/>
  <c r="O30" i="370" s="1"/>
  <c r="G12" i="370"/>
  <c r="G11" i="370" s="1"/>
  <c r="K53" i="370"/>
  <c r="K57" i="370"/>
  <c r="N20" i="370"/>
  <c r="N24" i="370"/>
  <c r="N19" i="370"/>
  <c r="N61" i="370"/>
  <c r="N59" i="370" s="1"/>
  <c r="N42" i="370" s="1"/>
  <c r="AX79" i="1"/>
  <c r="AD80" i="1"/>
  <c r="P36" i="370"/>
  <c r="P50" i="370" s="1"/>
  <c r="O35" i="370"/>
  <c r="M26" i="370"/>
  <c r="M25" i="370"/>
  <c r="M38" i="370"/>
  <c r="L39" i="370"/>
  <c r="L52" i="370"/>
  <c r="L40" i="370"/>
  <c r="N31" i="370" l="1"/>
  <c r="N32" i="370" s="1"/>
  <c r="N33" i="370" s="1"/>
  <c r="N29" i="370"/>
  <c r="P49" i="370"/>
  <c r="P30" i="370" s="1"/>
  <c r="AD84" i="1"/>
  <c r="AX80" i="1"/>
  <c r="N38" i="370"/>
  <c r="N25" i="370"/>
  <c r="N26" i="370"/>
  <c r="N45" i="370"/>
  <c r="O19" i="370"/>
  <c r="O20" i="370"/>
  <c r="O24" i="370"/>
  <c r="O61" i="370"/>
  <c r="O59" i="370" s="1"/>
  <c r="O42" i="370" s="1"/>
  <c r="L53" i="370"/>
  <c r="L57" i="370"/>
  <c r="L64" i="370" s="1"/>
  <c r="L83" i="370" s="1"/>
  <c r="P18" i="370"/>
  <c r="P23" i="370" s="1"/>
  <c r="Q7" i="370"/>
  <c r="O14" i="370"/>
  <c r="M39" i="370"/>
  <c r="M52" i="370"/>
  <c r="M40" i="370"/>
  <c r="P35" i="370"/>
  <c r="Q36" i="370"/>
  <c r="O31" i="370" l="1"/>
  <c r="O32" i="370" s="1"/>
  <c r="O33" i="370" s="1"/>
  <c r="O29" i="370"/>
  <c r="P14" i="370"/>
  <c r="P16" i="370" s="1"/>
  <c r="O15" i="370"/>
  <c r="O16" i="370"/>
  <c r="R7" i="370"/>
  <c r="Q18" i="370"/>
  <c r="Q14" i="370"/>
  <c r="Q23" i="370"/>
  <c r="AD91" i="1"/>
  <c r="AX84" i="1"/>
  <c r="M53" i="370"/>
  <c r="M57" i="370"/>
  <c r="M64" i="370" s="1"/>
  <c r="M83" i="370" s="1"/>
  <c r="P24" i="370"/>
  <c r="P19" i="370"/>
  <c r="P20" i="370"/>
  <c r="P61" i="370"/>
  <c r="P59" i="370" s="1"/>
  <c r="Q35" i="370"/>
  <c r="R36" i="370"/>
  <c r="Q50" i="370"/>
  <c r="O25" i="370"/>
  <c r="O26" i="370"/>
  <c r="O38" i="370"/>
  <c r="O45" i="370"/>
  <c r="N52" i="370"/>
  <c r="N39" i="370"/>
  <c r="N40" i="370"/>
  <c r="P29" i="370" l="1"/>
  <c r="P31" i="370"/>
  <c r="P32" i="370" s="1"/>
  <c r="P33" i="370" s="1"/>
  <c r="P15" i="370"/>
  <c r="P26" i="370"/>
  <c r="P25" i="370"/>
  <c r="P38" i="370"/>
  <c r="Q19" i="370"/>
  <c r="Q20" i="370"/>
  <c r="Q24" i="370"/>
  <c r="Q29" i="370" s="1"/>
  <c r="Q61" i="370"/>
  <c r="Q59" i="370" s="1"/>
  <c r="R35" i="370"/>
  <c r="S36" i="370"/>
  <c r="Q16" i="370"/>
  <c r="Q15" i="370"/>
  <c r="Q49" i="370"/>
  <c r="Q30" i="370" s="1"/>
  <c r="Q31" i="370" s="1"/>
  <c r="Q32" i="370" s="1"/>
  <c r="Q33" i="370" s="1"/>
  <c r="R50" i="370"/>
  <c r="AE91" i="1"/>
  <c r="AD92" i="1"/>
  <c r="N53" i="370"/>
  <c r="N57" i="370"/>
  <c r="N64" i="370" s="1"/>
  <c r="N83" i="370" s="1"/>
  <c r="R18" i="370"/>
  <c r="R14" i="370" s="1"/>
  <c r="S7" i="370"/>
  <c r="O40" i="370"/>
  <c r="O39" i="370"/>
  <c r="O52" i="370"/>
  <c r="Q42" i="370"/>
  <c r="P42" i="370"/>
  <c r="P45" i="370" s="1"/>
  <c r="R15" i="370" l="1"/>
  <c r="R16" i="370"/>
  <c r="R49" i="370"/>
  <c r="R30" i="370" s="1"/>
  <c r="S50" i="370"/>
  <c r="O53" i="370"/>
  <c r="O57" i="370"/>
  <c r="O64" i="370" s="1"/>
  <c r="O83" i="370" s="1"/>
  <c r="P40" i="370"/>
  <c r="P39" i="370"/>
  <c r="P52" i="370"/>
  <c r="R42" i="370"/>
  <c r="AX91" i="1"/>
  <c r="J60" i="370" s="1"/>
  <c r="J61" i="370" s="1"/>
  <c r="AE92" i="1"/>
  <c r="AX92" i="1" s="1"/>
  <c r="S18" i="370"/>
  <c r="S14" i="370" s="1"/>
  <c r="T7" i="370"/>
  <c r="R19" i="370"/>
  <c r="R20" i="370"/>
  <c r="R61" i="370"/>
  <c r="R59" i="370" s="1"/>
  <c r="R23" i="370"/>
  <c r="R24" i="370" s="1"/>
  <c r="R29" i="370" s="1"/>
  <c r="Q26" i="370"/>
  <c r="Q25" i="370"/>
  <c r="Q45" i="370"/>
  <c r="Q38" i="370"/>
  <c r="T36" i="370"/>
  <c r="S35" i="370"/>
  <c r="R31" i="370" l="1"/>
  <c r="R32" i="370" s="1"/>
  <c r="R33" i="370" s="1"/>
  <c r="R25" i="370"/>
  <c r="R38" i="370"/>
  <c r="R45" i="370"/>
  <c r="R26" i="370"/>
  <c r="S15" i="370"/>
  <c r="S16" i="370"/>
  <c r="T35" i="370"/>
  <c r="U36" i="370"/>
  <c r="T50" i="370"/>
  <c r="S49" i="370"/>
  <c r="S30" i="370" s="1"/>
  <c r="S24" i="370"/>
  <c r="S29" i="370" s="1"/>
  <c r="S19" i="370"/>
  <c r="S20" i="370"/>
  <c r="S61" i="370"/>
  <c r="S59" i="370" s="1"/>
  <c r="S42" i="370" s="1"/>
  <c r="J76" i="370"/>
  <c r="J70" i="370"/>
  <c r="J71" i="370"/>
  <c r="J72" i="370"/>
  <c r="J77" i="370"/>
  <c r="K64" i="370"/>
  <c r="Q39" i="370"/>
  <c r="Q40" i="370"/>
  <c r="Q52" i="370"/>
  <c r="S23" i="370"/>
  <c r="U7" i="370"/>
  <c r="T18" i="370"/>
  <c r="T14" i="370" s="1"/>
  <c r="T23" i="370"/>
  <c r="P53" i="370"/>
  <c r="P57" i="370"/>
  <c r="P64" i="370" s="1"/>
  <c r="P83" i="370" s="1"/>
  <c r="S31" i="370" l="1"/>
  <c r="S32" i="370" s="1"/>
  <c r="S33" i="370" s="1"/>
  <c r="S25" i="370"/>
  <c r="S38" i="370"/>
  <c r="S26" i="370"/>
  <c r="S45" i="370"/>
  <c r="T24" i="370"/>
  <c r="T29" i="370" s="1"/>
  <c r="T19" i="370"/>
  <c r="T20" i="370"/>
  <c r="T61" i="370"/>
  <c r="T59" i="370" s="1"/>
  <c r="U18" i="370"/>
  <c r="U23" i="370" s="1"/>
  <c r="U35" i="370"/>
  <c r="T42" i="370"/>
  <c r="K66" i="370"/>
  <c r="K83" i="370"/>
  <c r="R39" i="370"/>
  <c r="R40" i="370"/>
  <c r="R52" i="370"/>
  <c r="T15" i="370"/>
  <c r="T16" i="370"/>
  <c r="Q53" i="370"/>
  <c r="Q57" i="370"/>
  <c r="Q64" i="370" s="1"/>
  <c r="Q83" i="370" s="1"/>
  <c r="T49" i="370"/>
  <c r="T30" i="370" s="1"/>
  <c r="U50" i="370"/>
  <c r="U49" i="370" s="1"/>
  <c r="U30" i="370" s="1"/>
  <c r="T31" i="370" l="1"/>
  <c r="T32" i="370" s="1"/>
  <c r="T33" i="370" s="1"/>
  <c r="U14" i="370"/>
  <c r="U15" i="370"/>
  <c r="U16" i="370"/>
  <c r="T26" i="370"/>
  <c r="T25" i="370"/>
  <c r="T45" i="370"/>
  <c r="T38" i="370"/>
  <c r="R53" i="370"/>
  <c r="R57" i="370"/>
  <c r="R64" i="370" s="1"/>
  <c r="R83" i="370" s="1"/>
  <c r="S40" i="370"/>
  <c r="S39" i="370"/>
  <c r="S52" i="370"/>
  <c r="L66" i="370"/>
  <c r="K67" i="370"/>
  <c r="K70" i="370"/>
  <c r="K77" i="370"/>
  <c r="K72" i="370"/>
  <c r="K71" i="370"/>
  <c r="K76" i="370"/>
  <c r="K74" i="370"/>
  <c r="AE91" i="370" s="1"/>
  <c r="K73" i="370"/>
  <c r="U20" i="370"/>
  <c r="U19" i="370"/>
  <c r="U24" i="370"/>
  <c r="U29" i="370" s="1"/>
  <c r="U61" i="370"/>
  <c r="U59" i="370" s="1"/>
  <c r="U42" i="370" s="1"/>
  <c r="U31" i="370" l="1"/>
  <c r="U32" i="370" s="1"/>
  <c r="U33" i="370" s="1"/>
  <c r="M66" i="370"/>
  <c r="L67" i="370"/>
  <c r="L71" i="370"/>
  <c r="L73" i="370"/>
  <c r="L77" i="370"/>
  <c r="L70" i="370"/>
  <c r="L74" i="370"/>
  <c r="AF91" i="370" s="1"/>
  <c r="L76" i="370"/>
  <c r="L72" i="370"/>
  <c r="S53" i="370"/>
  <c r="S57" i="370"/>
  <c r="S64" i="370" s="1"/>
  <c r="S83" i="370" s="1"/>
  <c r="T40" i="370"/>
  <c r="T39" i="370"/>
  <c r="T52" i="370"/>
  <c r="U38" i="370"/>
  <c r="U25" i="370"/>
  <c r="U45" i="370"/>
  <c r="U26" i="370"/>
  <c r="M67" i="370" l="1"/>
  <c r="N66" i="370"/>
  <c r="M72" i="370"/>
  <c r="M76" i="370"/>
  <c r="M71" i="370"/>
  <c r="M70" i="370"/>
  <c r="M74" i="370"/>
  <c r="AG91" i="370" s="1"/>
  <c r="M77" i="370"/>
  <c r="M73" i="370"/>
  <c r="U40" i="370"/>
  <c r="U39" i="370"/>
  <c r="U52" i="370"/>
  <c r="T53" i="370"/>
  <c r="T57" i="370"/>
  <c r="T64" i="370" s="1"/>
  <c r="U53" i="370" l="1"/>
  <c r="U57" i="370"/>
  <c r="U64" i="370" s="1"/>
  <c r="T81" i="370"/>
  <c r="T83" i="370" s="1"/>
  <c r="N67" i="370"/>
  <c r="O66" i="370"/>
  <c r="N73" i="370"/>
  <c r="N72" i="370"/>
  <c r="N70" i="370"/>
  <c r="N74" i="370"/>
  <c r="N71" i="370"/>
  <c r="N76" i="370"/>
  <c r="N77" i="370"/>
  <c r="F85" i="370" l="1"/>
  <c r="U83" i="370"/>
  <c r="U84" i="370" s="1"/>
  <c r="O67" i="370"/>
  <c r="P66" i="370"/>
  <c r="O70" i="370"/>
  <c r="O73" i="370"/>
  <c r="O76" i="370"/>
  <c r="O77" i="370"/>
  <c r="O72" i="370"/>
  <c r="O71" i="370"/>
  <c r="O74" i="370"/>
  <c r="P67" i="370" l="1"/>
  <c r="Q66" i="370"/>
  <c r="P71" i="370"/>
  <c r="P74" i="370"/>
  <c r="P70" i="370"/>
  <c r="P73" i="370"/>
  <c r="P76" i="370"/>
  <c r="P72" i="370"/>
  <c r="P77" i="370"/>
  <c r="Q67" i="370" l="1"/>
  <c r="R66" i="370"/>
  <c r="Q73" i="370"/>
  <c r="Q70" i="370"/>
  <c r="Q72" i="370"/>
  <c r="Q74" i="370"/>
  <c r="Q76" i="370"/>
  <c r="Q71" i="370"/>
  <c r="Q77" i="370"/>
  <c r="S66" i="370" l="1"/>
  <c r="R67" i="370"/>
  <c r="R70" i="370"/>
  <c r="R72" i="370"/>
  <c r="R74" i="370"/>
  <c r="R73" i="370"/>
  <c r="R71" i="370"/>
  <c r="R77" i="370"/>
  <c r="R76" i="370"/>
  <c r="T66" i="370" l="1"/>
  <c r="S67" i="370"/>
  <c r="S72" i="370"/>
  <c r="S71" i="370"/>
  <c r="S73" i="370"/>
  <c r="S74" i="370"/>
  <c r="S70" i="370"/>
  <c r="S77" i="370"/>
  <c r="S76" i="370"/>
  <c r="T67" i="370" l="1"/>
  <c r="U66" i="370"/>
  <c r="T77" i="370"/>
  <c r="T72" i="370"/>
  <c r="T71" i="370"/>
  <c r="T73" i="370"/>
  <c r="T74" i="370"/>
  <c r="T76" i="370"/>
  <c r="T70" i="370"/>
  <c r="U67" i="370" l="1"/>
  <c r="U77" i="370"/>
  <c r="U70" i="370"/>
  <c r="U72" i="370"/>
  <c r="U73" i="370"/>
  <c r="U76" i="370"/>
  <c r="U74" i="370"/>
  <c r="U71" i="370"/>
  <c r="Y220" i="1" l="1"/>
  <c r="Z220" i="1"/>
  <c r="Y221" i="1"/>
  <c r="Z221" i="1"/>
  <c r="Y222" i="1"/>
  <c r="Z222" i="1"/>
  <c r="AA222" i="1"/>
  <c r="Y223" i="1"/>
  <c r="Z223" i="1"/>
  <c r="AA223" i="1"/>
  <c r="Y225" i="1"/>
  <c r="Z225" i="1"/>
  <c r="AA225" i="1"/>
  <c r="Y226" i="1"/>
  <c r="Z226" i="1"/>
  <c r="AA226" i="1"/>
  <c r="Y227" i="1"/>
  <c r="Z227" i="1"/>
  <c r="AA2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Q175" authorId="0" shapeId="0" xr:uid="{77E9EA75-B44F-42C4-AF6A-3110E6A2D628}">
      <text>
        <r>
          <rPr>
            <b/>
            <sz val="9"/>
            <color indexed="81"/>
            <rFont val="Tahoma"/>
            <family val="2"/>
          </rPr>
          <t>Alex Nicolau:</t>
        </r>
        <r>
          <rPr>
            <sz val="9"/>
            <color indexed="81"/>
            <rFont val="Tahoma"/>
            <family val="2"/>
          </rPr>
          <t xml:space="preserve">
Adding extra decmical point to get to 10.2mm of net ARR added in 3Q21</t>
        </r>
      </text>
    </comment>
    <comment ref="R175" authorId="0" shapeId="0" xr:uid="{1F3D7D4A-D1BE-4743-BCDC-70739B594537}">
      <text>
        <r>
          <rPr>
            <b/>
            <sz val="9"/>
            <color indexed="81"/>
            <rFont val="Tahoma"/>
            <family val="2"/>
          </rPr>
          <t>Alex Nicolau:</t>
        </r>
        <r>
          <rPr>
            <sz val="9"/>
            <color indexed="81"/>
            <rFont val="Tahoma"/>
            <family val="2"/>
          </rPr>
          <t xml:space="preserve">
Adding extra decmical point to get to 10.2mm of net ARR added in 3Q21</t>
        </r>
      </text>
    </comment>
    <comment ref="W175" authorId="0" shapeId="0" xr:uid="{56506ECB-C1ED-4295-9BBA-3A611E7E7C03}">
      <text>
        <r>
          <rPr>
            <b/>
            <sz val="9"/>
            <color indexed="81"/>
            <rFont val="Tahoma"/>
            <family val="2"/>
          </rPr>
          <t>Alex Nicolau:</t>
        </r>
        <r>
          <rPr>
            <sz val="9"/>
            <color indexed="81"/>
            <rFont val="Tahoma"/>
            <family val="2"/>
          </rPr>
          <t xml:space="preserve">
Adding extra decimal point to get to 34% Y/Y growth, consistent with filings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<sst xmlns="http://schemas.openxmlformats.org/spreadsheetml/2006/main" count="887" uniqueCount="415">
  <si>
    <t>TSX:DCBO</t>
  </si>
  <si>
    <t>(US$ in mm)</t>
  </si>
  <si>
    <t>FYE December 31,</t>
  </si>
  <si>
    <t>FY18</t>
  </si>
  <si>
    <t>FY19</t>
  </si>
  <si>
    <t>FY20</t>
  </si>
  <si>
    <t>FY24e</t>
  </si>
  <si>
    <t>FY25e</t>
  </si>
  <si>
    <t>FY26e</t>
  </si>
  <si>
    <t>FY27e</t>
  </si>
  <si>
    <t>FY28e</t>
  </si>
  <si>
    <t>FY29e</t>
  </si>
  <si>
    <t>FY30e</t>
  </si>
  <si>
    <t>FY31e</t>
  </si>
  <si>
    <t>FY32e</t>
  </si>
  <si>
    <t>Revenue</t>
  </si>
  <si>
    <t>Y/Y % Change</t>
  </si>
  <si>
    <t>Adjusted EBITDA</t>
  </si>
  <si>
    <t>Margin</t>
  </si>
  <si>
    <t>Incremental Margin</t>
  </si>
  <si>
    <t>SBC</t>
  </si>
  <si>
    <t>CRC EBITDA</t>
  </si>
  <si>
    <t>Capex</t>
  </si>
  <si>
    <t>% of Revenue</t>
  </si>
  <si>
    <t>EBITDA - Capex</t>
  </si>
  <si>
    <t>Interest</t>
  </si>
  <si>
    <t>Rate %</t>
  </si>
  <si>
    <t>n/m</t>
  </si>
  <si>
    <t>Taxes</t>
  </si>
  <si>
    <t>Memo:</t>
  </si>
  <si>
    <t>D&amp;A (excl. Amort. of Acq. Intan.)</t>
  </si>
  <si>
    <t>Recurring FCF</t>
  </si>
  <si>
    <t>Other</t>
  </si>
  <si>
    <t>Realized FCF</t>
  </si>
  <si>
    <t>Total Debt</t>
  </si>
  <si>
    <t>Cash</t>
  </si>
  <si>
    <t>Net Debt</t>
  </si>
  <si>
    <t>/ LTM Adjusted EBITDA</t>
  </si>
  <si>
    <t>FCFE</t>
  </si>
  <si>
    <t>Cumulative FCFE</t>
  </si>
  <si>
    <t>% of Market Cap</t>
  </si>
  <si>
    <t>Basis Multiples</t>
  </si>
  <si>
    <t>TEV / Revenue</t>
  </si>
  <si>
    <t>TEV / CRC EBITDA</t>
  </si>
  <si>
    <t>TEV / CRC EBITDA - Capex</t>
  </si>
  <si>
    <t>P / E</t>
  </si>
  <si>
    <t>P / Recurring FCF</t>
  </si>
  <si>
    <t>TEV / Normalized FCF @ 35% Margin</t>
  </si>
  <si>
    <t>TEV / Normalized FCF @ 45% Margin</t>
  </si>
  <si>
    <t>Ten-Year IRR</t>
  </si>
  <si>
    <t>Forward Multiple</t>
  </si>
  <si>
    <t>Terminal Value</t>
  </si>
  <si>
    <t>Total</t>
  </si>
  <si>
    <t>Cash Flows</t>
  </si>
  <si>
    <t>MOIC ==&gt;</t>
  </si>
  <si>
    <t>IRR</t>
  </si>
  <si>
    <t>Capitalization</t>
  </si>
  <si>
    <t>Value</t>
  </si>
  <si>
    <t>Equity (CAD)</t>
  </si>
  <si>
    <t>x CADUSD</t>
  </si>
  <si>
    <t>Equity (USD)</t>
  </si>
  <si>
    <t>TEV</t>
  </si>
  <si>
    <t>Shares</t>
  </si>
  <si>
    <t>Historical Financials</t>
  </si>
  <si>
    <t>Quarterly,</t>
  </si>
  <si>
    <t>Semi-Annual,</t>
  </si>
  <si>
    <t>1Q18</t>
  </si>
  <si>
    <t>2Q18</t>
  </si>
  <si>
    <t>3Q18</t>
  </si>
  <si>
    <t>4Q18</t>
  </si>
  <si>
    <t>1Q19</t>
  </si>
  <si>
    <t>2Q19</t>
  </si>
  <si>
    <t>3Q19</t>
  </si>
  <si>
    <t>4Q19</t>
  </si>
  <si>
    <t>1Q20</t>
  </si>
  <si>
    <t>2Q20</t>
  </si>
  <si>
    <t>3Q20</t>
  </si>
  <si>
    <t>4Q20</t>
  </si>
  <si>
    <t>1Q21</t>
  </si>
  <si>
    <t>2Q21</t>
  </si>
  <si>
    <t>1H18</t>
  </si>
  <si>
    <t>2H18</t>
  </si>
  <si>
    <t>1H19</t>
  </si>
  <si>
    <t>2H19</t>
  </si>
  <si>
    <t>1H20</t>
  </si>
  <si>
    <t>2H20</t>
  </si>
  <si>
    <t>1H21</t>
  </si>
  <si>
    <t>FY16</t>
  </si>
  <si>
    <t>FY17</t>
  </si>
  <si>
    <t>Start Date</t>
  </si>
  <si>
    <t>End Date</t>
  </si>
  <si>
    <t>Financial Summary</t>
  </si>
  <si>
    <t>Y/Y % Change, Organic</t>
  </si>
  <si>
    <t>Gross Profit</t>
  </si>
  <si>
    <t>S&amp;M</t>
  </si>
  <si>
    <t>R&amp;D</t>
  </si>
  <si>
    <t>G&amp;A</t>
  </si>
  <si>
    <t>Total Opex</t>
  </si>
  <si>
    <t>Other Income (Loss)</t>
  </si>
  <si>
    <t>D&amp;A</t>
  </si>
  <si>
    <t>Taxes @ 21%</t>
  </si>
  <si>
    <t>/ Shares</t>
  </si>
  <si>
    <t>FCF</t>
  </si>
  <si>
    <t>CRC EBITDA - Capex</t>
  </si>
  <si>
    <r>
      <rPr>
        <i/>
        <u/>
        <sz val="8"/>
        <color theme="1"/>
        <rFont val="Arial"/>
        <family val="2"/>
      </rPr>
      <t>Memo:</t>
    </r>
    <r>
      <rPr>
        <i/>
        <sz val="8"/>
        <color theme="1"/>
        <rFont val="Arial"/>
        <family val="2"/>
      </rPr>
      <t xml:space="preserve"> Capex / Sales</t>
    </r>
  </si>
  <si>
    <r>
      <rPr>
        <i/>
        <u/>
        <sz val="8"/>
        <color theme="1"/>
        <rFont val="Arial"/>
        <family val="2"/>
      </rPr>
      <t>Memo:</t>
    </r>
    <r>
      <rPr>
        <sz val="8"/>
        <color theme="1"/>
        <rFont val="Arial"/>
        <family val="2"/>
      </rPr>
      <t xml:space="preserve"> </t>
    </r>
    <r>
      <rPr>
        <i/>
        <sz val="8"/>
        <color theme="1"/>
        <rFont val="Arial"/>
        <family val="2"/>
      </rPr>
      <t>Acquisitions</t>
    </r>
  </si>
  <si>
    <r>
      <rPr>
        <i/>
        <u/>
        <sz val="8"/>
        <color theme="1"/>
        <rFont val="Arial"/>
        <family val="2"/>
      </rPr>
      <t>Memo:</t>
    </r>
    <r>
      <rPr>
        <sz val="8"/>
        <color theme="1"/>
        <rFont val="Arial"/>
        <family val="2"/>
      </rPr>
      <t xml:space="preserve"> </t>
    </r>
    <r>
      <rPr>
        <i/>
        <sz val="8"/>
        <color theme="1"/>
        <rFont val="Arial"/>
        <family val="2"/>
      </rPr>
      <t>Equity Issuance</t>
    </r>
    <r>
      <rPr>
        <sz val="8"/>
        <color theme="1"/>
        <rFont val="Arial"/>
        <family val="2"/>
      </rPr>
      <t>/(Repurchase)</t>
    </r>
  </si>
  <si>
    <t>Leverage</t>
  </si>
  <si>
    <t>Revenue Detail</t>
  </si>
  <si>
    <t>Subscription Revenue</t>
  </si>
  <si>
    <r>
      <t>Customers, Ending</t>
    </r>
    <r>
      <rPr>
        <vertAlign val="superscript"/>
        <sz val="8"/>
        <color theme="1"/>
        <rFont val="Arial"/>
        <family val="2"/>
      </rPr>
      <t>4</t>
    </r>
  </si>
  <si>
    <t>Net Adds</t>
  </si>
  <si>
    <t>Customers, Ending</t>
  </si>
  <si>
    <t>x Learners per Customer</t>
  </si>
  <si>
    <t>Learners, Ending (mm)</t>
  </si>
  <si>
    <t>Average Contract Value ('ACV') (US$ in Thous.)</t>
  </si>
  <si>
    <t>x ACV (US$ in Thous.)</t>
  </si>
  <si>
    <r>
      <t>Annual Recurring Revenue ('ARR') (US$ in Mil.)</t>
    </r>
    <r>
      <rPr>
        <b/>
        <vertAlign val="superscript"/>
        <sz val="8"/>
        <color theme="1"/>
        <rFont val="Arial"/>
        <family val="2"/>
      </rPr>
      <t>2</t>
    </r>
  </si>
  <si>
    <t>Average ARR in Period</t>
  </si>
  <si>
    <t>n/a</t>
  </si>
  <si>
    <t>x Years in Period</t>
  </si>
  <si>
    <t>Subscription Revenue Proxy</t>
  </si>
  <si>
    <t>x Adjustment Factor</t>
  </si>
  <si>
    <t>forMetris Revenue Contribution</t>
  </si>
  <si>
    <t>Professional Services Revenue</t>
  </si>
  <si>
    <t>Total Revenue by Type</t>
  </si>
  <si>
    <t>Subscription</t>
  </si>
  <si>
    <t>Professional Services</t>
  </si>
  <si>
    <t>Total Revenue</t>
  </si>
  <si>
    <t>Y/Y % Change, Organic, Excl. One-Time Revenue</t>
  </si>
  <si>
    <t>KPIs</t>
  </si>
  <si>
    <r>
      <t>Annual Recurring Revenue ('ARR') - Old Methodology</t>
    </r>
    <r>
      <rPr>
        <vertAlign val="superscript"/>
        <sz val="8"/>
        <color theme="1"/>
        <rFont val="Arial"/>
        <family val="2"/>
      </rPr>
      <t>1</t>
    </r>
  </si>
  <si>
    <r>
      <t>Annual Recurring Revenue ('ARR') - New Methodology</t>
    </r>
    <r>
      <rPr>
        <vertAlign val="superscript"/>
        <sz val="8"/>
        <color theme="1"/>
        <rFont val="Arial"/>
        <family val="2"/>
      </rPr>
      <t>2</t>
    </r>
  </si>
  <si>
    <r>
      <t>Customers - Old Methodology</t>
    </r>
    <r>
      <rPr>
        <vertAlign val="superscript"/>
        <sz val="8"/>
        <color theme="1"/>
        <rFont val="Arial"/>
        <family val="2"/>
      </rPr>
      <t>3</t>
    </r>
  </si>
  <si>
    <r>
      <t>Customers - New Methodology</t>
    </r>
    <r>
      <rPr>
        <vertAlign val="superscript"/>
        <sz val="8"/>
        <color theme="1"/>
        <rFont val="Arial"/>
        <family val="2"/>
      </rPr>
      <t>4</t>
    </r>
  </si>
  <si>
    <t>Average Contract Value ('ACV') - Old Methodology</t>
  </si>
  <si>
    <t>Average Contract Value ('ACV') - New Methodology</t>
  </si>
  <si>
    <t>Net Dollar Retention</t>
  </si>
  <si>
    <t xml:space="preserve">&gt;100% </t>
  </si>
  <si>
    <t>Notes</t>
  </si>
  <si>
    <t>(1) Excludes revenue from OEM subscription contracts, which were immaterial prior to 1Q19.</t>
  </si>
  <si>
    <t>(2) Includes revenue from OEM subscription contracts.</t>
  </si>
  <si>
    <t>(3) Includes separate accounts per customer based on their installation(s) count. A customer with two installations would be considered two customers. Includes number of customers from OEM contracts.</t>
  </si>
  <si>
    <t>(4) Separate accounts that their customers may have are aggregated and counted as one customer.</t>
  </si>
  <si>
    <t>Revenue Detail (cont.)</t>
  </si>
  <si>
    <t>Total Revenue by Geography</t>
  </si>
  <si>
    <t>North America</t>
  </si>
  <si>
    <t>EMEA</t>
  </si>
  <si>
    <t>Billings</t>
  </si>
  <si>
    <t>Plus: Change in Deferred Revenue</t>
  </si>
  <si>
    <t>Deferred Revenue</t>
  </si>
  <si>
    <t>Income Statement</t>
  </si>
  <si>
    <t>Cost of revenue</t>
  </si>
  <si>
    <t>Gross profit</t>
  </si>
  <si>
    <t>General and administrative</t>
  </si>
  <si>
    <t>Selling and marketing</t>
  </si>
  <si>
    <t>Research and development</t>
  </si>
  <si>
    <t>Share based compensation</t>
  </si>
  <si>
    <t>Foreign exchange loss (gain)</t>
  </si>
  <si>
    <t>Loss on disposal of assets</t>
  </si>
  <si>
    <t>Depreciation and amortization</t>
  </si>
  <si>
    <t>Operating expenses</t>
  </si>
  <si>
    <t>Operating income (loss)</t>
  </si>
  <si>
    <t>Finance expense (income), net</t>
  </si>
  <si>
    <t>Loss on change in fair value of convertible promissory notes</t>
  </si>
  <si>
    <t>Other income</t>
  </si>
  <si>
    <t>Profit (loss) before income taxes</t>
  </si>
  <si>
    <t>Income tax expense</t>
  </si>
  <si>
    <t>Net income (loss)</t>
  </si>
  <si>
    <t>Net income (loss) attributable to non-controlling interests</t>
  </si>
  <si>
    <t>Net income (loss) attributable to shareholders</t>
  </si>
  <si>
    <t>Basic EPS</t>
  </si>
  <si>
    <t>Diluted EPS</t>
  </si>
  <si>
    <t>Weighted average shares o/s - basic</t>
  </si>
  <si>
    <t>Weighted average shares o/s - diluted</t>
  </si>
  <si>
    <t>Foreign exchange loss</t>
  </si>
  <si>
    <t>Acquisition related compensation</t>
  </si>
  <si>
    <t>Transaction related expenses</t>
  </si>
  <si>
    <t>Cash Flow Statement</t>
  </si>
  <si>
    <t>Net income</t>
  </si>
  <si>
    <t>Amortization of deferred lease incentives</t>
  </si>
  <si>
    <t>Unrealized foreign exchange gain/loss</t>
  </si>
  <si>
    <t>Deferred tax expense</t>
  </si>
  <si>
    <t>Employee benefit obligations</t>
  </si>
  <si>
    <t>Finance expense</t>
  </si>
  <si>
    <t>Trade and other receivables</t>
  </si>
  <si>
    <t>Trade and other payables</t>
  </si>
  <si>
    <t>Deferred revenue</t>
  </si>
  <si>
    <t>Prepaid expenses and deposits</t>
  </si>
  <si>
    <t>Contract acquisition costs</t>
  </si>
  <si>
    <t>Cash flow from operating activities</t>
  </si>
  <si>
    <t>Purchase of property and equipment</t>
  </si>
  <si>
    <t>Purchase of intangible assets</t>
  </si>
  <si>
    <t>Acquisition of business, net of cash acquired</t>
  </si>
  <si>
    <t>Other non-current assets</t>
  </si>
  <si>
    <t>Cash flow from investing activities</t>
  </si>
  <si>
    <t>Repayments of borrowings</t>
  </si>
  <si>
    <t>Proceeds from issuance of convertible promissory-notes</t>
  </si>
  <si>
    <t>Proceeds from issuance of secured debentures (net)</t>
  </si>
  <si>
    <t>Repayment of mortgage liability and borrowings</t>
  </si>
  <si>
    <t>Proceeds from drawdown on secured credit facility, net</t>
  </si>
  <si>
    <t>Repayment of lease obligations</t>
  </si>
  <si>
    <t>Proceeds from issuance of common shares</t>
  </si>
  <si>
    <t>Proceeds from exercise of stock options</t>
  </si>
  <si>
    <t>Share issuance costs</t>
  </si>
  <si>
    <t>Payments received on net investment in finance lease</t>
  </si>
  <si>
    <t>Interest paid</t>
  </si>
  <si>
    <t>Cash flow from financing activities</t>
  </si>
  <si>
    <t>Effect of foreign exchange on cash and cash equivalents</t>
  </si>
  <si>
    <t>Net change in cash</t>
  </si>
  <si>
    <t>Cash Flow Statement (cont.)</t>
  </si>
  <si>
    <t>YTD</t>
  </si>
  <si>
    <t>Interest received (paid)</t>
  </si>
  <si>
    <t>Balance Sheet</t>
  </si>
  <si>
    <t>Assets</t>
  </si>
  <si>
    <t>Cash and cash equivalents</t>
  </si>
  <si>
    <t>Net investment in finance leases</t>
  </si>
  <si>
    <t>Prepaids and deposits</t>
  </si>
  <si>
    <t>Contract acquisition cost, net</t>
  </si>
  <si>
    <t>Total current assets</t>
  </si>
  <si>
    <t>Right of use assets, net</t>
  </si>
  <si>
    <t>Property and equipment, net</t>
  </si>
  <si>
    <t>Intangible assets</t>
  </si>
  <si>
    <t>Goodwill</t>
  </si>
  <si>
    <t>Total assets</t>
  </si>
  <si>
    <t>Liabilities &amp; Shareholders' Equity</t>
  </si>
  <si>
    <t>Borrowings</t>
  </si>
  <si>
    <t>Lease obligation</t>
  </si>
  <si>
    <t>Contingent consideration</t>
  </si>
  <si>
    <t>Deferred lease incentive</t>
  </si>
  <si>
    <t>Total current liabilities</t>
  </si>
  <si>
    <t>Employee benefits obligations</t>
  </si>
  <si>
    <t>Deferred tax liability</t>
  </si>
  <si>
    <t>Total liabilities</t>
  </si>
  <si>
    <t>Common stock - par value</t>
  </si>
  <si>
    <t>Additional paid in capital</t>
  </si>
  <si>
    <t>Deficit</t>
  </si>
  <si>
    <t>Foreign exchange translation reserve</t>
  </si>
  <si>
    <t>Other comprehensive income</t>
  </si>
  <si>
    <t>Actuarial loss</t>
  </si>
  <si>
    <t>Total shareholders equity attributable to shareholders of the Company</t>
  </si>
  <si>
    <t>Non-controlling interest</t>
  </si>
  <si>
    <t>Total shareholders equity</t>
  </si>
  <si>
    <t>Total liabilities &amp; shareholders equity</t>
  </si>
  <si>
    <t>3Q21</t>
  </si>
  <si>
    <r>
      <rPr>
        <i/>
        <u/>
        <sz val="8"/>
        <color theme="1"/>
        <rFont val="Arial"/>
        <family val="2"/>
      </rPr>
      <t>Memo:</t>
    </r>
    <r>
      <rPr>
        <i/>
        <sz val="8"/>
        <color theme="1"/>
        <rFont val="Arial"/>
        <family val="2"/>
      </rPr>
      <t xml:space="preserve"> S&amp;M Magic Number</t>
    </r>
  </si>
  <si>
    <t>4Q21</t>
  </si>
  <si>
    <t>FY21</t>
  </si>
  <si>
    <t>FY33e</t>
  </si>
  <si>
    <t>Proceeds from share issuance under ESPP</t>
  </si>
  <si>
    <t>2H21</t>
  </si>
  <si>
    <t>1Q22</t>
  </si>
  <si>
    <t>Cash Costs</t>
  </si>
  <si>
    <t>Payments of contingent consideration from acquisition</t>
  </si>
  <si>
    <t>Income taxes payable</t>
  </si>
  <si>
    <t>2Q22</t>
  </si>
  <si>
    <t>FX</t>
  </si>
  <si>
    <t>CADUSD</t>
  </si>
  <si>
    <t>EURUSD</t>
  </si>
  <si>
    <t>GBPUSD</t>
  </si>
  <si>
    <t>USDCAD</t>
  </si>
  <si>
    <t>USDEUR</t>
  </si>
  <si>
    <t>USDGBP</t>
  </si>
  <si>
    <t>Sequential % Change</t>
  </si>
  <si>
    <t>Y/Y % Change, Organic Excl. One-Time Revenue</t>
  </si>
  <si>
    <t>CRC EBIT</t>
  </si>
  <si>
    <t>CRC EBT</t>
  </si>
  <si>
    <t>CRC NI</t>
  </si>
  <si>
    <t>CRC EPS</t>
  </si>
  <si>
    <t>Estimated Y/Y FX Impact</t>
  </si>
  <si>
    <t>Estimated Sequential FX Impact</t>
  </si>
  <si>
    <t>Y/Y % Change, cFX, Organic, Excl. One-Time Revenue</t>
  </si>
  <si>
    <t>Y/Y % Change, cFX</t>
  </si>
  <si>
    <t>Net Adds, cFX</t>
  </si>
  <si>
    <t>Weighted-Average Y/Y % Change</t>
  </si>
  <si>
    <t>Weighted-Average Sequential % Change</t>
  </si>
  <si>
    <t>FX Impact on Revenue Y/Y % Change - Estimated</t>
  </si>
  <si>
    <t>FX Impact on Revenue Y/Y % Change - Actual</t>
  </si>
  <si>
    <t>Key Currencies - Wtd. Avg.</t>
  </si>
  <si>
    <t>Key Currencies - Ending</t>
  </si>
  <si>
    <t>Net Adds, Organic</t>
  </si>
  <si>
    <t>Net Adds, Organic, Excl. One-Time Revenue</t>
  </si>
  <si>
    <t>Net Adds, cFX, Organic, Excl. One-Time Revenue</t>
  </si>
  <si>
    <t>Employee Compensation</t>
  </si>
  <si>
    <t>LinkedIn Employees, Ending</t>
  </si>
  <si>
    <t>Income taxes receivable</t>
  </si>
  <si>
    <t>3Q22</t>
  </si>
  <si>
    <t>Opex Build</t>
  </si>
  <si>
    <t>Employees, Ending</t>
  </si>
  <si>
    <t>Average Annualized Compensation per Employee</t>
  </si>
  <si>
    <t>Less: Employee Compensation in COGS</t>
  </si>
  <si>
    <t>Employee Compensation in Opex</t>
  </si>
  <si>
    <r>
      <rPr>
        <i/>
        <u/>
        <sz val="8"/>
        <color theme="1"/>
        <rFont val="Arial"/>
        <family val="2"/>
      </rPr>
      <t>Memo:</t>
    </r>
    <r>
      <rPr>
        <i/>
        <sz val="8"/>
        <color theme="1"/>
        <rFont val="Arial"/>
        <family val="2"/>
      </rPr>
      <t xml:space="preserve"> Employee Compensation in COGS - % of Revenue</t>
    </r>
  </si>
  <si>
    <t>Other Opex</t>
  </si>
  <si>
    <t>FY22</t>
  </si>
  <si>
    <t>4.0-5.0%</t>
  </si>
  <si>
    <t>41.3-41.6</t>
  </si>
  <si>
    <t>Initial Revenue Guidance ==&gt;</t>
  </si>
  <si>
    <t>Initial Adj. EBITDA Margin Guidance ==&gt;</t>
  </si>
  <si>
    <t>80.0-81.0%</t>
  </si>
  <si>
    <t>Initial Gross Margin Guidance ==&gt;</t>
  </si>
  <si>
    <t>4Q22</t>
  </si>
  <si>
    <t>Median</t>
  </si>
  <si>
    <t>Average</t>
  </si>
  <si>
    <t>Quarterly Guidance</t>
  </si>
  <si>
    <t>High</t>
  </si>
  <si>
    <t>Mid</t>
  </si>
  <si>
    <t>Low</t>
  </si>
  <si>
    <t>Actual</t>
  </si>
  <si>
    <t>Period</t>
  </si>
  <si>
    <t>Date</t>
  </si>
  <si>
    <t>Variance vs. Guidance</t>
  </si>
  <si>
    <t>Adj.
EBITDA
Margin</t>
  </si>
  <si>
    <t>Adj. EBITDA Margin Guidance</t>
  </si>
  <si>
    <t>Implied Flow-Through</t>
  </si>
  <si>
    <t>Adj.
EBITDA</t>
  </si>
  <si>
    <t>Adj. EBITDA Guidance</t>
  </si>
  <si>
    <t>Revenue Guidance</t>
  </si>
  <si>
    <t>Adjusted EBITDA Margin</t>
  </si>
  <si>
    <t>Adjusted EBITDA (Implied)</t>
  </si>
  <si>
    <t>($ in mm)</t>
  </si>
  <si>
    <t>Guidance Analysis</t>
  </si>
  <si>
    <t>DCBO</t>
  </si>
  <si>
    <t>I would like to highlight the fact that as we approach the end of Q4 of this year, we are confident that we can deliver low double-digit EBITDA margin level while maintaining investments to drive future profitable growth.</t>
  </si>
  <si>
    <t>We expect total revenues to range between $41.3 million to $41.6 million, representing 29% growth at the midpoint.
Adjusting for foreign exchange impact, this represents 32% growth. We expect gross margin to range between 80% and 81%. We expect adjusted EBITDA margin to range between 4% and 5%. Our guidance reflects 2 noteworthy points. There are 2 fewer days in the first quarter compared to the prior quarter impacting subscription revenue by $800,000, and we are impacted by the timing of payroll taxes, which are higher in H1 of each fiscal year.</t>
  </si>
  <si>
    <t>Outlook Commentary</t>
  </si>
  <si>
    <t>1Q23 Variance Analysis</t>
  </si>
  <si>
    <t>ARR</t>
  </si>
  <si>
    <t>Net ARR Added</t>
  </si>
  <si>
    <t>Net ARR Added, cFX</t>
  </si>
  <si>
    <t>High-End
Guidance</t>
  </si>
  <si>
    <t>Visible Alpha
Consensus</t>
  </si>
  <si>
    <t>Actual
Results</t>
  </si>
  <si>
    <t>CRC
Forecast</t>
  </si>
  <si>
    <t>CIQ
Consensus</t>
  </si>
  <si>
    <t>Actual vs.</t>
  </si>
  <si>
    <t>1Q23</t>
  </si>
  <si>
    <t>42.9-43.2</t>
  </si>
  <si>
    <t>5.5-6.5%</t>
  </si>
  <si>
    <t>FY34e</t>
  </si>
  <si>
    <t>Simple Model [Case 1]</t>
  </si>
  <si>
    <t>$/Share</t>
  </si>
  <si>
    <t>允䅁䍁䅁䅁允䅁䅁䅊噂䙁䅍䅒䑂䕁䅅䅒䅁䅁䅁䅁允䅁䅁䅊噂䙁䅍䅒䙂䙁䅕杕䅁䅁䅕䅁允䅁䅁䅊噂䙁䅍䅒䡂䕁䅉䅕䅁䅁䄴䅁十䅁䅁免癁䑁䅅睌祁䑁䅁免㉁䅁䅁䅈䅁䉁䅉䅁硁䍁䄸免癁䑁䅉䅍硁䑁䅧䅁䑁䅁䅁杆䅁䑁䅅杍癁䑁䅍免癁䑁䅉䅍硁䑁䅙䅁奁䅁䅁杆䅁䑁䅅杍癁䑁䅍免癁䑁䅉䅍硁䑁䅣䅁婁䅁䅁杆䅁䑁䅅杍癁䑁䅍免癁䑁䅉䅍硁䑁䅧䅁䱁䅁䅁杆䅁䑁䅅杍癁䑁䅍免癁䑁䅉䅍硁䑁䅫䅁䵁䅁䅁杆䅁䑁䅅杍癁䑁䅍免癁䑁䅉䅍祁䑁䅁䅁偁䅁䅁杆䅁䑁䅅杍癁䑁䅍免癁䑁䅉䅍祁䑁䅅䅁坁䅁䅁杆䅁䑁䅅杍癁䑁䅍免癁䑁䅉䅍祁䑁䅉䅁慁䅁䅁䅆䅁䑁䅍睌祁䑁䅕睌祁䑁䅁杍祁䅁䅁杈䅁䉁䅑䅁穁䍁䄸睍硁䍁䄸杍睁䑁䅅䅏䅁䅁䅑䅁啁䅁䅁睍癁䑁䅍免癁䑁䅉䅍硁䑁䅫䅁䩁䅁䅁䅆䅁䑁䅍睌穁䑁䅅睌祁䑁䅁杍睁䅁䅁䅅䅁䉁䅑䅁穁䍁䄸睍硁䍁䄸杍睁䑁䅉免䅁䉁䅍䅁啁䅁䅁睍癁䑁䅍免癁䑁䅉䅍祁䑁䅉䅁塁䅁䅁䅆䅁䑁䅍睌穁䑁䅅睌祁䑁䅁杍穁䅁䅁睇䅁䉁䅑䅁㉁䍁䄸睍睁䍁䄸杍睁䑁䅅䅏䅁䅁䅣䅁啁䅁䅁李癁䑁䅍䅍癁䑁䅉䅍硁䑁䅫䅁䭁䅁䅁䅆䅁䑁䅙睌穁䑁䅁睌祁䑁䅁杍睁䅁䅁䅃䅁䉁䅑䅁㉁䍁䄸睍睁䍁䄸杍睁䑁䅉免䅁䉁䅑䅁啁䅁䅁李癁䑁䅍䅍癁䑁䅉䅍祁䑁䅉䅁十䅁䅁䅆䅁䑁䅙睌穁䑁䅁睌祁䑁䅁杍穁䅁䅁睈䅁䉁䅑䅁㕁䍁䄸睍睁䍁䄸杍睁䑁䅅䅏䅁䅁䅙䅁啁䅁䅁兏癁䑁䅍䅍癁䑁䅉䅍硁䑁䅫䅁䍁䅁䅁䅆䅁䑁䅫睌穁䑁䅁睌祁䑁䅁杍睁䅁䅁充䅁䉁䅑䅁㕁䍁䄸睍睁䍁䄸杍睁䑁䅉免䅁䉁䅕䅁啁䅁䅁兏癁䑁䅍䅍癁䑁䅉䅍祁䑁䅉䅁乁䅁䅁权䅁䕁䅑睑䍂䕁䄸䅁摁䅁䅁杉䅁䕁䅫兕時䕁䅷兑呂䙁䅑睕䉂䕁䅷兒兂䙁䅉兓䑂䕁䅕䅁䉁䅁䅁元䅁䅁杷允䅁䅁䅍䅁䑁䝁䅑䅁䭁䅁䅕䅁䭁䅁䅅䅁䉁䅁䅁允䅁䅁䅕㈸穢噩䙏吸䴸䅉䅅䅁䙁䅁䅁睁湂䅁䅁权䙁䅁䅁权䉁䅁䅁兂䅁䅁䅁偉汶䅑䅕䅁䅁䝁䝁欵䉁䅁䅁允䅁䅁䅕扔䑷湈煰吸䴸䅉䅅䅁䑁䅁䅁睁歂䅁䅁权䅁䅁䅁权䉁䅁䅁允䅁䅁䅅䅁䙁䝁漸稫㕘佅⽧䍄䉁䅁䅁睁䅁䅁䅍䅚䅁䅁䅯杄䅁䅁䅯允䅁䅁䅅䅁䉁䅁䅁兂剂⽦汯㑭な睐杷允䅁䅁䅕䅁䑁䝁䅣䅁䭁䅁䅁䅁䭁䅁䅅䅁䙁䅁䅁䅁杁⬫䅖兂䅁䅁䅁䅙浢䅑䅅䅁䉁䅁䅁兂䝂煎䡊㥆湌睐杷允䅁䅁䅕䅁䑁䝁䅣䅁䭁䅁䄴䅁䭁䅁䅅䅁䙁䅁䅁䅁杁⬫䅖兂䅁䅁䅁䅙浢䅑䅅䅁䉁䅁䅁兂㝃ㅹ牓睆て睐杷允䅁䅁䅕䅁䑁䝁䅣䅁䭁䅁䅁䅁䭁䅁䅅䅁䙁䅁䅁䅁杁⬫䅖权晁䅁䅁允䅁䅁䅅䅁䙁䕁㉙歯塣田⽣䍄䉁䅁䅁兂䅁䅁䅍睚䅁䅁䅯兂䅁䅁䅯允䅁䅁䅕䅁䅁䍁㝄唵䭁䉁䄸䅁䉁䅁䅁允䅁䅁䅕扔䑷湈煰吸䴸䅉䅅䅁䙁䅁䅁睁湂䅁䅁权佁䅁䅁权䉁䅁䅁兂䅁䅁䅁偉汶䅑䅯睈䅁䅁䅅䅁䉁䅁䅁兂㝃ㅹ牓睆て睐㴽</t>
  </si>
  <si>
    <t>2Q23</t>
  </si>
  <si>
    <t>FY23</t>
  </si>
  <si>
    <t>We expect total revenues to range between $42.9 million and $43.2 million. We expect gross margin to range between 80% and 81%. We expect adjusted EBITDA margin to range between 5.5% and 6.5%.
A few noteworthy points on the second quarter guidance. We expect subscription revenue to be 4% to 5% points higher than the overall company revenue, while professional services revenue will decline sequentially due to lower customer adds. During the second quarter, we expect to incur approximately $3.5 million in onetime charges related to the organizational streamlining initiatives that we discussed earlier. This is not reflected in the adjusted EBITDA margin guidance.</t>
  </si>
  <si>
    <t>Restructuring</t>
  </si>
  <si>
    <t>7.5-8.0%</t>
  </si>
  <si>
    <t>Automatic share repurchase plan</t>
  </si>
  <si>
    <t>Acquisition holdback payables</t>
  </si>
  <si>
    <t>Payments of contingent consideration from acquisitions</t>
  </si>
  <si>
    <t>Shares repurchased under normal course issuer bid</t>
  </si>
  <si>
    <t>Total restructuring costs</t>
  </si>
  <si>
    <t>3Q23</t>
  </si>
  <si>
    <t>45.9-46.1</t>
  </si>
  <si>
    <t>48.3-48.5</t>
  </si>
  <si>
    <t>80.5-81.5%</t>
  </si>
  <si>
    <t>10.0-10.5%</t>
  </si>
  <si>
    <t>4Q23</t>
  </si>
  <si>
    <t>4Q24e</t>
  </si>
  <si>
    <t>3Q24e</t>
  </si>
  <si>
    <t>Options</t>
  </si>
  <si>
    <t>DSUs</t>
  </si>
  <si>
    <t>RUSs</t>
  </si>
  <si>
    <t>1Q24</t>
  </si>
  <si>
    <t>12.5-13.5%</t>
  </si>
  <si>
    <t>51.0-51.3</t>
  </si>
  <si>
    <t>81.0-81.5%</t>
  </si>
  <si>
    <t>FY35e</t>
  </si>
  <si>
    <t>2Q24</t>
  </si>
  <si>
    <t>52.1-52.4</t>
  </si>
  <si>
    <t>14.0-15.0%</t>
  </si>
  <si>
    <t>54.0-54.2</t>
  </si>
  <si>
    <t>15.0-15.5%</t>
  </si>
  <si>
    <t>Latest Adj. EBITDA Margin Guidance ==&gt;</t>
  </si>
  <si>
    <t>Latest Revenue Guidance ==&gt;</t>
  </si>
  <si>
    <t>213.4-215.2</t>
  </si>
  <si>
    <t>Latest Gross Margin Guidance ==&gt;</t>
  </si>
  <si>
    <t>3Q24</t>
  </si>
  <si>
    <t>ABEwLjcyMTQ1MjA2Njg0NjE1NACNqqO2+ZbdCMLrGrf5lt0IMkNJUUFWRy4kVVNEQ0FELklRX0xBU1RTQUxFUFJJQ0UuNy8xLzIwMjAuOS8zMC8yMDIwAQAAAALtWgACAAAAETAuNzUwNDcwMTQ5ODkxMzA0AI2qo7b5lt0IZWIZt/mW3Qg0Q0lRQVZHLiRVU0RDQUQuSVFfTEFTVFNBTEVQUklDRS4xMC8xLzIwMjAuMTIvMzEvMjAyMAEAAAAC7VoAAgAAABEwLjc2NzU3MDA1NjgyNjA4NwCNqqO2+ZbdCCqNGbf5lt0IMkNJUUFWRy4kVVNEQ0FELklRX0xBU1RTQUxFUFJJQ0UuMS8xLzIwMjEuMy8zMS8yMDIxAQAAAALtWgACAAAAETAuNzg5NjEyMjUxNDg4ODg5AI2qo7b5lt0IGbQZt/mW3QgyQ0lRQVZHLiRVU0RDQUQuSVFfTEFTVFNBTEVQUklDRS40LzEvMjAyMS42LzMwLzIwMjEBAAAAAu1aAAIAAAARMC44MTQwNjA1MzkxMzE4NjgAjaqjtvmW3QgM2xm3+ZbdCDJDSVFBVkcuJFVTRENBRC5JUV9MQVNUU0FMRVBSSUNFLjcvMS8yMDIxLjkvMzAvMjAyMQEAAAAC7VoAAgAAABEwLjc5NDA0MDYwMDY5NTY1MgCNqqO2+ZbdCAMCGrf5lt0INENJUUFWRy4kVVNEQ0FELklRX0xBU1RTQUxFUFJJQ0UuMTAvMS8yMDIxLjEyLzMxLzIwMjEBAAAAAu1aAAIAAAARMC43OTM0NTU3NTU1MzI2MDkAjaqjtvmW3Qj2KBq3+ZbdCDJDSVFBVkcuJFVTRENBRC5JUV9MQVNUU0FMRVBSSUNFLjEvMS8yMDIyLjMvMzEvMjAyMgEA</t>
  </si>
  <si>
    <t>AAAC7VoAAgAAABEwLjc4OTU4NTU3OTk0NDQ0NACNqqO2+ZbdCNidGrf5lt0IMkNJUUFWRy4kVVNEQ0FELklRX0xBU1RTQUxFUFJJQ0UuNC8xLzIwMjMuNi8zMC8yMDIzAQAAAALtWgACAAAAETAuNzQ0Mzk1ODY2MzA3NjkyAI2qo7b5lt0Iwusat/mW3QgyQ0lRQVZHLiRVU0RDQUQuSVFfTEFTVFNBTEVQUklDRS40LzEvMjAyMi42LzMwLzIwMjIBAAAAAu1aAAIAAAARMC43ODMzOTExNjM1MTY0ODQAjaqjtvmW3Qh1Oxm3+ZbdCDJDSVFBVkcuJFVTRENBRC5JUV9MQVNUU0FMRVBSSUNFLjcvMS8yMDIzLjkvMzAvMjAyMwEAAAAC7VoAAgAAABEwLjc0NTY1Mjg2MTM4MDQzNQCNqqO2+ZbdCCqNGbf5lt0IMkNJUUFWRy4kVVNEQ0FELklRX0xBU1RTQUxFUFJJQ0UuNy8xLzIwMjIuOS8zMC8yMDIyAQAAAALtWgACAAAAETAuNzY2NTI4NTg4MTUyMTc0AI2qo7b5lt0IGbQZt/mW3Qg0Q0lRQVZHLiRVU0RDQUQuSVFfTEFTVFNBTEVQUklDRS4xMC8xLzIwMjMuMTIvMzEvMjAyMwEAAAAC7VoAAgAAABEwLjczNTA3NDYzMDU0MzQ3OACNqqO2+ZbdCAzbGbf5lt0INENJUUFWRy4kVVNEQ0FELklRX0xBU1RTQUxFUFJJQ0UuMTAvMS8yMDIyLjEyLzMxLzIwMjIBAAAAAu1aAAIAAAARMC43MzY2MzM5NTU2OTU2NTIAjaqjtvmW3QgDAhq3+ZbdCDJDSVFBVkcuJFVTRENBRC5JUV9MQVNUU0FMRVBSSUNFLjEvMS8yMDI0LjMv</t>
  </si>
  <si>
    <t>MzEvMjAyNAEAAAAC7VoAAgAAABEwLjc0MTcxOTg4NzgxMzE4NwCNqqO2+ZbdCPYoGrf5lt0IMkNJUUFWRy4kVVNEQ0FELklRX0xBU1RTQUxFUFJJQ0UuMS8xLzIwMjMuMy8zMS8yMDIzAQAAAALtWgACAAAAETAuNzM5MzQxMTE4ODQ0NDQ0AI2qo7b5lt0Ijg6Ht/mW3QgyQ0lRQVZHLiRVU0RDQUQuSVFfTEFTVFNBTEVQUklDRS40LzEvMjAyNC42LzMwLzIwMjQBAAAAAu1aAAIAAAARMC43MzA4MDA5OTA2MTUzODUAjaqjtvmW3Qi0goa3+ZbdCDNDSVFBVkcuJFVTRENBRC5JUV9MQVNUU0FMRVBSSUNFLjEvMS8yMDE3LjEyLzMxLzIwMTcBAAAAAu1aAAIAAAARMC43NzExODIwODY0OTA0MTEAjaqjtvmW3Qif0Ia3+ZbdCDNDSVFBVkcuJFVTRENBRC5JUV9MQVNUU0FMRVBSSUNFLjEvMS8yMDE2LjEyLzMxLzIwMTYBAAAAAu1aAAIAAAARMC43NTUyMjc5NTcxNjM5MzQAjaqjtvmW3QjDAxi3+ZbdCDNDSVFBVkcuJFVTRENBRC5JUV9MQVNUU0FMRVBSSUNFLjEvMS8yMDE4LjEyLzMxLzIwMTgBAAAAAu1aAAIAAAARMC43NzE2OTM5NTIzMzQyNDcAjaqjtvmW3Qif0Ia3+ZbdCDNDSVFBVkcuJFVTRENBRC5JUV9MQVNUU0FMRVBSSUNFLjEvMS8yMDE5LjEyLzMxLzIwMTkBAAAAAu1aAAIAAAARMC43NTM2NTE5Nzk1MTUwNjgAjaqjtvmW3Qif0Ia3+ZbdCDNDSVFBVkcuJFVTRENBRC5JUV9MQVNUU0FMRVBSSUNFLjEv</t>
  </si>
  <si>
    <t>SUNFLjEvMS8yMDE5LjMvMzEvMjAxOQEAAAAC7VoAAgAAABAxLjEzNTUyNTU2NjAzMzMzAI2qo7b5lt0IlDWHt/mW3QgyQ0lRQVZHLiRVU0RFVVIuSVFfTEFTVFNBTEVQUklDRS40LzEvMjAxOS42LzMwLzIwMTkBAAAAAu1aAAIAAAAQMS4xMjM4MzQyMzA3NjkyMwCNqqO2+ZbdCOH3hrf5lt0IMkNJUUFWRy4kVVNERVVSLklRX0xBU1RTQUxFUFJJQ0UuNy8xLzIwMTkuOS8zMC8yMDE5AQAAAALtWgACAAAAEDEuMTExNzcxOTE0NTk3ODMAjaqjtvmW3QiODoe3+ZbdCDRDSVFBVkcuJFVTREVVUi5JUV9MQVNUU0FMRVBSSUNFLjEwLzEvMjAxOS4xMi8zMS8yMDE5AQAAAALtWgACAAAADzEuMTA3MzA0MTU1ODU4NwCNqqO2+ZbdCJ/Qhrf5lt0IMkNJUUFWRy4kVVNERVVSLklRX0xBU1RTQUxFUFJJQ0UuMS8xLzIwMjAuMy8zMS8yMDIwAQAAAALtWgACAAAAEDEuMTAyMzI2MTUyNDk0NTEAjaqjtvmW3QiuqYa3+ZbdCDJDSVFBVkcuJFVTREVVUi5JUV9MQVNUU0FMRVBSSUNFLjQvMS8yMDIwLjYvMzAvMjAyMAEAAAAC7VoAAgAAABAxLjEwMTI0OTQ0MTEyMDg4AI2qo7b5lt0IJFyGt/mW3QgyQ0lRQVZHLiRVU0RFVVIuSVFfTEFTVFNBTEVQUklDRS43LzEvMjAyMC45LzMwLzIwMjABAAAAAu1aAAIAAAAQMS4xNjg5MzA5NDM1MjE3NACNqqO2+ZbdCGTrh7f5lt0INENJUUFWRy4kVVNERVVSLklRX0xBU1RTQUxFUFJJ</t>
  </si>
  <si>
    <t>Q0UuMTAvMS8yMDIwLjEyLzMxLzIwMjABAAAAAu1aAAIAAAAQMS4xOTI2Mjc0NDQ4MDQzNQCNqqO2+ZbdCIKqh7f5lt0IMkNJUUFWRy4kVVNERVVSLklRX0xBU1RTQUxFUFJJQ0UuMS8xLzIwMjEuMy8zMS8yMDIxAQAAAALtWgACAAAADDEuMjA1MjU4MzYwOACNqqO2+ZbdCIKDh7f5lt0IMkNJUUFWRy4kVVNERVVSLklRX0xBU1RTQUxFUFJJQ0UuNC8xLzIwMjEuNi8zMC8yMDIxAQAAAALtWgACAAAAEDEuMjA0NzE1NjU5NTA1NDkAjaqjtvmW3QiUNYe3+ZbdCDJDSVFBVkcuJFVTREVVUi5JUV9MQVNUU0FMRVBSSUNFLjcvMS8yMDIxLjkvMzAvMjAyMQEAAAAC7VoAAgAAABAxLjE3ODkzMDk1NjY5NTY1AI2qo7b5lt0I4feGt/mW3Qg0Q0lRQVZHLiRVU0RFVVIuSVFfTEFTVFNBTEVQUklDRS4xMC8xLzIwMjEuMTIvMzEvMjAyMQEAAAAC7VoAAgAAABAxLjE0MzYzMDY5NjMwNDM1AI2qo7b5lt0Ijg6Ht/mW3QgyQ0lRQVZHLiRVU0RFVVIuSVFfTEFTVFNBTEVQUklDRS4xLzEvMjAyMi4zLzMxLzIwMjIBAAAAAu1aAAIAAAAQMS4xMjIzNjgyMjg2MTExMQCNqqO2+ZbdCK6phrf5lt0IMkNJUUFWRy4kVVNERVVSLklRX0xBU1RTQUxFUFJJQ0UuNC8xLzIwMjIuNi8zMC8yMDIyAQAAAALtWgACAAAAEDEuMDY1MDgzNzQ3Mzg0NjIAjaqjtvmW3QjINIa3+ZbdCDJDSVFBVkcuJFVTREVVUi5JUV9MQVNUU0FMRVBSSUNF</t>
  </si>
  <si>
    <t>LjcvMS8yMDIyLjkvMzAvMjAyMgEAAAAC7VoAAgAAAA0xLjAwNzk3NDUxOTI1AI2qo7b5lt0IVsSHt/mW3Qg0Q0lRQVZHLiRVU0RFVVIuSVFfTEFTVFNBTEVQUklDRS4xMC8xLzIwMjIuMTIvMzEvMjAyMgEAAAAC7VoAAgAAABAxLjAyMTMwNzEwNjYzMDQzAI2qo7b5lt0IilyHt/mW3QgyQ0lRQVZHLiRVU0RFVVIuSVFfTEFTVFNBTEVQUklDRS4xLzEvMjAyMy4zLzMxLzIwMjMBAAAAAu1aAAIAAAAQMS4wNzI0NTAwMTY0MzMzMwCNqqO2+ZbdCIKDh7f5lt0IMkNJUUFWRy4kVVNERVVSLklRX0xBU1RTQUxFUFJJQ0UuNC8xLzIwMjMuNi8zMC8yMDIzAQAAAALtWgACAAAAEDEuMDg4NDk1MzY2MzI5NjcAjaqjtvmW3QiUNYe3+ZbdCDJDSVFBVkcuJFVTREVVUi5JUV9MQVNUU0FMRVBSSUNFLjcvMS8yMDIzLjkvMzAvMjAyMwEAAAAC7VoAAgAAABAxLjA4ODQ1NzI1MDYxOTU3AI2qo7b5lt0IilyHt/mW3Qg0Q0lRQVZHLiRVU0RFVVIuSVFfTEFTVFNBTEVQUklDRS4xMC8xLzIwMjMuMTIvMzEvMjAyMwEAAAAC7VoAAgAAABAxLjA3NjM4MTQ0MDA4Njk2AI2qo7b5lt0Ijg6Ht/mW3QgyQ0lRQVZHLiRVU0RFVVIuSVFfTEFTVFNBTEVQUklDRS4xLzEvMjAyNC4zLzMxLzIwMjQBAAAAAu1aAAIAAAAQMS4wODU1ODQwMTY4NTcxNACNqqO2+ZbdCLSChrf5lt0IMkNJUUFWRy4kVVNERVVSLklRX0xBU1RTQUxFUFJJQ0Uu</t>
  </si>
  <si>
    <t>NC8xLzIwMjQuNi8zMC8yMDI0AQAAAALtWgACAAAAEDEuMDc2MzM1NjI5MTIwODgAjaqjtvmW3QhCYIi3+ZbdCDNDSVFBVkcuJFVTREVVUi5JUV9MQVNUU0FMRVBSSUNFLjEvMS8yMDE2LjEyLzMxLzIwMTYBAAAAAu1aAAIAAAAQMS4xMDY1OTg2NjMyNzg2OQCNqqO2+ZbdCGuxF7f5lt0IM0NJUUFWRy4kVVNERVVSLklRX0xBU1RTQUxFUFJJQ0UuMS8xLzIwMTcuMTIvMzEvMjAxNwEAAAAC7VoAAgAAABAxLjEzMDEwMjgyMDkyMzI5AI2qo7b5lt0IZOuHt/mW3QgzQ0lRQVZHLiRVU0RFVVIuSVFfTEFTVFNBTEVQUklDRS4xLzEvMjAxOC4xMi8zMS8yMDE4AQAAAALtWgACAAAAEDEuMTgwODA1MjAzMjA1NDgAjaqjtvmW3QhAh4i3+ZbdCDNDSVFBVkcuJFVTREVVUi5JUV9MQVNUU0FMRVBSSUNFLjEvMS8yMDE5LjEyLzMxLzIwMTkBAAAAAu1aAAIAAAAQMS4xMTk1MTAxNzY1MDY4NQCNqqO2+ZbdCCr8iLf5lt0IM0NJUUFWRy4kVVNERVVSLklRX0xBU1RTQUxFUFJJQ0UuMS8xLzIwMjAuMTIvMzEvMjAyMAEAAAAC7VoAAgAAABAxLjE0MTQ5OTMxODk3NTQxAI2qo7b5lt0IQmCIt/mW3QgzQ0lRQVZHLiRVU0RFVVIuSVFfTEFTVFNBTEVQUklDRS4xLzEvMjAyMS4xMi8zMS8yMDIxAQAAAALtWgACAAAAEDEuMTgyOTUzNTYwNDQ2NTgAjaqjtvmW3QheOoi3+ZbdCDNDSVFBVkcuJFVTREVVUi5JUV9MQVNUU0FMRVBS</t>
  </si>
  <si>
    <t>Ny8xLzIwMTkuOS8zMC8yMDE5AQAAAALtWgACAAAAEDEuMjMyODkyNjg0ODY5NTcAjaqjtvmW3Qgq/Ii3+ZbdCDRDSVFBVkcuJFVTREdCUC5JUV9MQVNUU0FMRVBSSUNFLjEwLzEvMjAxOS4xMi8zMS8yMDE5AQAAAALtWgACAAAAEDEuMjg4MDUzNTQ2MTYzMDQAjaqjtvmW3QheOoi3+ZbdCDJDSVFBVkcuJFVTREdCUC5JUV9MQVNUU0FMRVBSSUNFLjEvMS8yMDIwLjMvMzEvMjAyMAEAAAAC7VoAAgAAAA8xLjI4MDYyNjkzMDgwMjIAjaqjtvmW3QheOoi3+ZbdCDJDSVFBVkcuJFVTREdCUC5JUV9MQVNUU0FMRVBSSUNFLjQvMS8yMDIwLjYvMzAvMjAyMAEAAAAC7VoAAgAAABAxLjI0MDk2NTgwMTA3NjkyAI2qo7b5lt0IZOuHt/mW3QgyQ0lRQVZHLiRVU0RHQlAuSVFfTEFTVFNBTEVQUklDRS43LzEvMjAyMC45LzMwLzIwMjABAAAAAu1aAAIAAAAQMS4yOTE3MTM2NDY0MTMwNACNqqO2+ZbdCE0SiLf5lt0INENJUUFWRy4kVVNER0JQLklRX0xBU1RTQUxFUFJJQ0UuMTAvMS8yMDIwLjEyLzMxLzIwMjABAAAAAu1aAAIAAAAQMS4zMjEwNjU1OTQxMzA0MwCNqqO2+ZbdCECHiLf5lt0IMkNJUUFWRy4kVVNER0JQLklRX0xBU1RTQUxFUFJJQ0UuMS8xLzIwMjEuMy8zMS8yMDIxAQAAAALtWgACAAAAEDEuMzc4NTYwMzY1NzQ0NDQAjaqjtvmW3Qhj1Yi3+ZbdCDJDSVFBVkcuJFVTREdCUC5JUV9MQVNUU0FMRVBSSUNF</t>
  </si>
  <si>
    <t>LjQvMS8yMDIxLjYvMzAvMjAyMQEAAAAC7VoAAgAAABAxLjM5NzU5Nzc5MjA3NjkyAI2qo7b5lt0IKq6It/mW3QgyQ0lRQVZHLiRVU0RHQlAuSVFfTEFTVFNBTEVQUklDRS43LzEvMjAyMS45LzMwLzIwMjEBAAAAAu1aAAIAAAAQMS4zNzgzMjA2ODYyMDY1MgCNqqO2+ZbdCECHiLf5lt0INENJUUFWRy4kVVNER0JQLklRX0xBU1RTQUxFUFJJQ0UuMTAvMS8yMDIxLjEyLzMxLzIwMjEBAAAAAu1aAAIAAAAQMS4zNDgwNTM5NTY1MzI2MQCNqqO2+ZbdCCquiLf5lt0IMkNJUUFWRy4kVVNER0JQLklRX0xBU1RTQUxFUFJJQ0UuMS8xLzIwMjIuMy8zMS8yMDIyAQAAAALtWgACAAAAEDEuMzQxODMyNTA1OTU1NTYAjaqjtvmW3Qgqroi3+ZbdCDJDSVFBVkcuJFVTREdCUC5JUV9MQVNUU0FMRVBSSUNFLjQvMS8yMDIyLjYvMzAvMjAyMgEAAAAC7VoAAgAAABAxLjI1NjYzNjc5ODMwNzY5AI2qo7b5lt0IQmCIt/mW3QgyQ0lRQVZHLiRVU0RHQlAuSVFfTEFTVFNBTEVQUklDRS43LzEvMjAyMi45LzMwLzIwMjIBAAAAAu1aAAIAAAAQMS4xNzc2MTQ2NjAxMzA0MwCNqqO2+ZbdCE0SiLf5lt0INENJUUFWRy4kVVNER0JQLklRX0xBU1RTQUxFUFJJQ0UuMTAvMS8yMDIyLjEyLzMxLzIwMjIBAAAAAu1aAAIAAAAQMS4xNzM4NDc3NTE4ODA0MwCNqqO2+ZbdCE0SiLf5lt0IMkNJUUFWRy4kVVNER0JQLklRX0xBU1RTQUxFUFJJ</t>
  </si>
  <si>
    <t>Q0UuMS8xLzIwMjMuMy8zMS8yMDIzAQAAAALtWgACAAAAEDEuMjE0Mzc1OTIxNjg4ODkAjaqjtvmW3QgNI4m3+ZbdCDJDSVFBVkcuJFVTREdCUC5JUV9MQVNUU0FMRVBSSUNFLjQvMS8yMDIzLjYvMzAvMjAyMwEAAAAC7VoAAgAAABAxLjI1MTczMTU1NzE0Mjg2AI2qo7b5lt0IQIeIt/mW3QgyQ0lRQVZHLiRVU0RHQlAuSVFfTEFTVFNBTEVQUklDRS43LzEvMjAyMy45LzMwLzIwMjMBAAAAAu1aAAIAAAAMMS4yNjYxNzU2ODA1AI2qo7b5lt0ITRKIt/mW3Qg0Q0lRQVZHLiRVU0RHQlAuSVFfTEFTVFNBTEVQUklDRS4xMC8xLzIwMjMuMTIvMzEvMjAyMwEAAAAC7VoAAgAAABAxLjI0MTkzNTUzMzUzMjYxAI2qo7b5lt0IZOuHt/mW3QgyQ0lRQVZHLiRVU0RHQlAuSVFfTEFTVFNBTEVQUklDRS4xLzEvMjAyNC4zLzMxLzIwMjQBAAAAAu1aAAIAAAAQMS4yNjgwNDkyNjk2MjYzNwCNqqO2+ZbdCFbEh7f5lt0IMkNJUUFWRy4kVVNER0JQLklRX0xBU1RTQUxFUFJJQ0UuNC8xLzIwMjQuNi8zMC8yMDI0AQAAAALtWgACAAAAEDEuMjYxNTAxMDQ5ODEzMTkAjaqjtvmW3QhFmIm3+ZbdCDNDSVFBVkcuJFVTREdCUC5JUV9MQVNUU0FMRVBSSUNFLjEvMS8yMDE2LjEyLzMxLzIwMTYBAAAAAu1aAAIAAAAQMS4zNTUwMjc4NTMwNzEwNACNqqO2+ZbdCEclFrf5lt0IM0NJUUFWRy4kVVNER0JQLklRX0xBU1RTQUxFUFJJQ0Uu</t>
  </si>
  <si>
    <t>MS8xLzIwMTcuMTIvMzEvMjAxNwEAAAAC7VoAAgAAABAxLjI4ODcyODcyMDEzNDI1AI2qo7b5lt0IRZiJt/mW3QgzQ0lRQVZHLiRVU0RHQlAuSVFfTEFTVFNBTEVQUklDRS4xLzEvMjAxOC4xMi8zMS8yMDE4AQAAAALtWgACAAAAEDEuMzM0OTU3MDMzNTE3ODEAjaqjtvmW3QhYcYm3+ZbdCDNDSVFBVkcuJFVTREdCUC5JUV9MQVNUU0FMRVBSSUNFLjEvMS8yMDE5LjEyLzMxLzIwMTkBAAAAAu1aAAIAAAAQMS4yNzY4OTQxOTA3NDc5NQCNqqO2+ZbdCFhxibf5lt0IM0NJUUFWRy4kVVNER0JQLklRX0xBU1RTQUxFUFJJQ0UuMS8xLzIwMjAuMTIvMzEvMjAyMAEAAAAC7VoAAgAAAA8xLjI4MzcxNzU2NDgzODgAjaqjtvmW3QhYcYm3+ZbdCDNDSVFBVkcuJFVTREdCUC5JUV9MQVNUU0FMRVBSSUNFLjEvMS8yMDIxLjEyLzMxLzIwMjEBAAAAAu1aAAIAAAAQMS4zNzU1NTY5ODM5MTIzMwCNqqO2+ZbdCJlKibf5lt0IM0NJUUFWRy4kVVNER0JQLklRX0xBU1RTQUxFUFJJQ0UuMS8xLzIwMjIuMTIvMzEvMjAyMgEAAAAC7VoAAgAAABAxLjIzNjg1ODY3NDIxMDk2AI2qo7b5lt0IKvyIt/mW3QgrQ0lRQVZHLiRVU0RHQlAuSVFfTEFTVFNBTEVQUklDRS4uMTIvMzEvMjAxNwUAAAABAAAACAAAABIoSW52YWxpZCBFbmQgRGF0ZSkbnFm3+ZbdCBucWbf5lt0IKkNJUUFWRy4kVVNERVVSLklRX0xBU1RTQUxFUFJJQ0UuLjYv</t>
  </si>
  <si>
    <t>MzAvMjAxOAUAAAABAAAACAAAABIoSW52YWxpZCBFbmQgRGF0ZSkRw1m3+ZbdCBHDWbf5lt0IKkNJUUFWRy4kVVNER0JQLklRX0xBU1RTQUxFUFJJQ0UuLjYvMzAvMjAyNAUAAAABAAAACAAAABIoSW52YWxpZCBFbmQgRGF0ZSkbnFm3+ZbdCBucWbf5lt0IKkNJUUFWRy4kVVNERVVSLklRX0xBU1RTQUxFUFJJQ0UuLjkvMzAvMjAxOAUAAAABAAAACAAAABIoSW52YWxpZCBFbmQgRGF0ZSkRw1m3+ZbdCBHDWbf5lt0IK0NJUUFWRy4kVVNER0JQLklRX0xBU1RTQUxFUFJJQ0UuLjEyLzMxLzIwMjAFAAAAAQAAAAgAAAASKEludmFsaWQgRW5kIERhdGUpG5xZt/mW3QgbnFm3+ZbdCCtDSVFBVkcuJFVTREdCUC5JUV9MQVNUU0FMRVBSSUNFLi4xMi8zMS8yMDE5BQAAAAEAAAAIAAAAEihJbnZhbGlkIEVuZCBEYXRlKRucWbf5lt0IG5xZt/mW3QgrQ0lRQVZHLiRVU0RFVVIuSVFfTEFTVFNBTEVQUklDRS4uMTIvMzEvMjAxOAUAAAABAAAACAAAABIoSW52YWxpZCBFbmQgRGF0ZSkRw1m3+ZbdCBHDWbf5lt0IK0NJUUFWRy4kVVNER0JQLklRX0xBU1RTQUxFUFJJQ0UuLjEyLzMxLzIwMTgFAAAAAQAAAAgAAAASKEludmFsaWQgRW5kIERhdGUpG5xZt/mW3QgbnFm3+ZbdCCpDSVFBVkcuJFVTREdCUC5JUV9MQVNUU0FMRVBSSUNFLi42LzMwLzIwMTgFAAAAAQAAAAgAAAASKEludmFsaWQgRW5kIERhdGUpG5xZt/mW3Qgb</t>
  </si>
  <si>
    <t>nFm3+ZbdCCpDSVFBVkcuJFVTREdCUC5JUV9MQVNUU0FMRVBSSUNFLi45LzMwLzIwMTgFAAAAAQAAAAgAAAASKEludmFsaWQgRW5kIERhdGUpG5xZt/mW3QgbnFm3+ZbdCCtDSVFBVkcuJFVTREdCUC5JUV9MQVNUU0FMRVBSSUNFLi4xMi8zMS8yMDIxBQAAAAEAAAAIAAAAEihJbnZhbGlkIEVuZCBEYXRlKRucWbf5lt0IG5xZt/mW3QgrQ0lRQVZHLiRVU0RHQlAuSVFfTEFTVFNBTEVQUklDRS4uMTIvMzEvMjAyMgUAAAABAAAACAAAABIoSW52YWxpZCBFbmQgRGF0ZSkbnFm3+ZbdCBucWbf5lt0IKkNJUUFWRy4kVVNER0JQLklRX0xBU1RTQUxFUFJJQ0UuLjkvMzAvMjAyNAUAAAABAAAACAAAABIoSW52YWxpZCBFbmQgRGF0ZSkbnFm3+ZbdCBucWbf5lt0IKkNJUUFWRy4kVVNER0JQLklRX0xBU1RTQUxFUFJJQ0UuLjMvMzEvMjAyMwUAAAABAAAACAAAABIoSW52YWxpZCBFbmQgRGF0ZSkbnFm3+ZbdCBucWbf5lt0IKkNJUUFWRy4kVVNER0JQLklRX0xBU1RTQUxFUFJJQ0UuLjMvMzEvMjAyMQUAAAABAAAACAAAABIoSW52YWxpZCBFbmQgRGF0ZSkbnFm3+ZbdCBucWbf5lt0IKkNJUUFWRy4kVVNER0JQLklRX0xBU1RTQUxFUFJJQ0UuLjMvMzEvMjAxOQUAAAABAAAACAAAABIoSW52YWxpZCBFbmQgRGF0ZSkbnFm3+ZbdCBucWbf5lt0IK0NJUUFWRy4kVVNERVVSLklRX0xBU1RTQUxFUFJJQ0UuLjEyLzMxLzIw</t>
  </si>
  <si>
    <t>MTkFAAAAAQAAAAgAAAASKEludmFsaWQgRW5kIERhdGUpEcNZt/mW3QgRw1m3+ZbdCCpDSVFBVkcuJFVTREdCUC5JUV9MQVNUU0FMRVBSSUNFLi45LzMwLzIwMTkFAAAAAQAAAAgAAAASKEludmFsaWQgRW5kIERhdGUpG5xZt/mW3QgbnFm3+ZbdCCpDSVFBVkcuJFVTREdCUC5JUV9MQVNUU0FMRVBSSUNFLi4zLzMxLzIwMjIFAAAAAQAAAAgAAAASKEludmFsaWQgRW5kIERhdGUpG5xZt/mW3QgbnFm3+ZbdCCpDSVFBVkcuJFVTREdCUC5JUV9MQVNUU0FMRVBSSUNFLi42LzMwLzIwMjMFAAAAAQAAAAgAAAASKEludmFsaWQgRW5kIERhdGUpG5xZt/mW3QgbnFm3+ZbdCCpDSVFBVkcuJFVTREdCUC5JUV9MQVNUU0FMRVBSSUNFLi42LzMwLzIwMjEFAAAAAQAAAAgAAAASKEludmFsaWQgRW5kIERhdGUpG5xZt/mW3QgbnFm3+ZbdCCpDSVFBVkcuJFVTREdCUC5JUV9MQVNUU0FMRVBSSUNFLi42LzMwLzIwMTkFAAAAAQAAAAgAAAASKEludmFsaWQgRW5kIERhdGUpG5xZt/mW3QgbnFm3+ZbdCCtDSVFBVkcuJFVTREVVUi5JUV9MQVNUU0FMRVBSSUNFLi4xMi8zMS8yMDIwBQAAAAEAAAAIAAAAEihJbnZhbGlkIEVuZCBEYXRlKRHDWbf5lt0IEcNZt/mW3QgqQ0lRQVZHLiRVU0RFVVIuSVFfTEFTVFNBTEVQUklDRS4uNi8zMC8yMDI0BQAAAAEAAAAIAAAAEihJbnZhbGlkIEVuZCBEYXRlKRucWbf5lt0IG5xZt/mW3Qgq</t>
  </si>
  <si>
    <t>Q0lRQVZHLiRVU0RHQlAuSVFfTEFTVFNBTEVQUklDRS4uOS8zMC8yMDIxBQAAAAEAAAAIAAAAEihJbnZhbGlkIEVuZCBEYXRlKRucWbf5lt0IG5xZt/mW3QgrQ0lRQVZHLiRVU0RFVVIuSVFfTEFTVFNBTEVQUklDRS4uMTIvMzEvMjAyMQUAAAABAAAACAAAABIoSW52YWxpZCBFbmQgRGF0ZSkRw1m3+ZbdCBHDWbf5lt0IK0NJUUFWRy4kVVNERVVSLklRX0xBU1RTQUxFUFJJQ0UuLjEyLzMxLzIwMjIFAAAAAQAAAAgAAAASKEludmFsaWQgRW5kIERhdGUpEcNZt/mW3QgRw1m3+ZbdCCpDSVFBVkcuJFVTREdCUC5JUV9MQVNUU0FMRVBSSUNFLi42LzMwLzIwMjIFAAAAAQAAAAgAAAASKEludmFsaWQgRW5kIERhdGUpG5xZt/mW3QgbnFm3+ZbdCCpDSVFBVkcuJFVTREdCUC5JUV9MQVNUU0FMRVBSSUNFLi45LzMwLzIwMjAFAAAAAQAAAAgAAAASKEludmFsaWQgRW5kIERhdGUpG5xZt/mW3QgbnFm3+ZbdCCpDSVFBVkcuJFVTREdCUC5JUV9MQVNUU0FMRVBSSUNFLi45LzMwLzIwMjMFAAAAAQAAAAgAAAASKEludmFsaWQgRW5kIERhdGUpG5xZt/mW3QgbnFm3+ZbdCCpDSVFBVkcuJFVTREdCUC5JUV9MQVNUU0FMRVBSSUNFLi4zLzMxLzIwMjAFAAAAAQAAAAgAAAASKEludmFsaWQgRW5kIERhdGUpG5xZt/mW3QgbnFm3+ZbdCCpDSVFBVkcuJFVTREdCUC5JUV9MQVNUU0FMRVBSSUNFLi42LzMwLzIwMjAFAAAAAQAA</t>
  </si>
  <si>
    <t>AAgAAAASKEludmFsaWQgRW5kIERhdGUpG5xZt/mW3QgbnFm3+ZbdCCtDSVFBVkcuJFVTREVVUi5JUV9MQVNUU0FMRVBSSUNFLi4xMi8zMS8yMDE3BQAAAAEAAAAIAAAAEihJbnZhbGlkIEVuZCBEYXRlKRucWbf5lt0IG5xZt/mW3QgrQ0lRQVZHLiRVU0RHQlAuSVFfTEFTVFNBTEVQUklDRS4uMTIvMzEvMjAyMwUAAAABAAAACAAAABIoSW52YWxpZCBFbmQgRGF0ZSkbnFm3+ZbdCBucWbf5lt0IKkNJUUFWRy4kVVNER0JQLklRX0xBU1RTQUxFUFJJQ0UuLjkvMzAvMjAyMgUAAAABAAAACAAAABIoSW52YWxpZCBFbmQgRGF0ZSkbnFm3+ZbdCBucWbf5lt0IKkNJUUFWRy4kVVNER0JQLklRX0xBU1RTQUxFUFJJQ0UuLjMvMzEvMjAyNAUAAAABAAAACAAAABIoSW52YWxpZCBFbmQgRGF0ZSkbnFm3+ZbdCBucWbf5lt0IKkNJUUFWRy4kVVNERVVSLklRX0xBU1RTQUxFUFJJQ0UuLjkvMzAvMjAyNAUAAAABAAAACAAAABIoSW52YWxpZCBFbmQgRGF0ZSkbnFm3+ZbdCBucWbf5lt0IKkNJUUFWRy4kVVNERVVSLklRX0xBU1RTQUxFUFJJQ0UuLjkvMzAvMjAyMgUAAAABAAAACAAAABIoSW52YWxpZCBFbmQgRGF0ZSkRw1m3+ZbdCBHDWbf5lt0IKkNJUUFWRy4kVVNERVVSLklRX0xBU1RTQUxFUFJJQ0UuLjkvMzAvMjAyMAUAAAABAAAACAAAABIoSW52YWxpZCBFbmQgRGF0ZSkRw1m3+ZbdCBHDWbf5lt0IKkNJUUFWRy4k</t>
  </si>
  <si>
    <t>VVNEQ0FELklRX0xBU1RTQUxFUFJJQ0UuLjkvMzAvMjAxOAUAAAABAAAACAAAABIoSW52YWxpZCBFbmQgRGF0ZSkRw1m3+ZbdCBHDWbf5lt0IK0NJUUFWRy4kVVNEQ0FELklRX0xBU1RTQUxFUFJJQ0UuLjEyLzMxLzIwMjEFAAAAAQAAAAgAAAASKEludmFsaWQgRW5kIERhdGUpEcNZt/mW3QgRw1m3+ZbdCCpDSVFBVkcuJFVTREVVUi5JUV9MQVNUU0FMRVBSSUNFLi4zLzMxLzIwMjMFAAAAAQAAAAgAAAASKEludmFsaWQgRW5kIERhdGUpEcNZt/mW3QgRw1m3+ZbdCCpDSVFBVkcuJFVTREVVUi5JUV9MQVNUU0FMRVBSSUNFLi4zLzMxLzIwMjEFAAAAAQAAAAgAAAASKEludmFsaWQgRW5kIERhdGUpEcNZt/mW3QgRw1m3+ZbdCCpDSVFBVkcuJFVTREVVUi5JUV9MQVNUU0FMRVBSSUNFLi4zLzMxLzIwMTkFAAAAAQAAAAgAAAASKEludmFsaWQgRW5kIERhdGUpEcNZt/mW3QgRw1m3+ZbdCCtDSVFBVkcuJFVTRENBRC5JUV9MQVNUU0FMRVBSSUNFLi4xMi8zMS8yMDE4BQAAAAEAAAAIAAAAEihJbnZhbGlkIEVuZCBEYXRlKRHDWbf5lt0IEcNZt/mW3QgrQ0lRQVZHLiRVU0RDQUQuSVFfTEFTVFNBTEVQUklDRS4uMTIvMzEvMjAyMgUAAAABAAAACAAAABIoSW52YWxpZCBFbmQgRGF0ZSkRw1m3+ZbdCBHDWbf5lt0IKkNJUUFWRy4kVVNERVVSLklRX0xBU1RTQUxFUFJJQ0UuLjkvMzAvMjAyMwUAAAABAAAACAAAABIo</t>
  </si>
  <si>
    <t>SW52YWxpZCBFbmQgRGF0ZSkRw1m3+ZbdCBHDWbf5lt0IKkNJUUFWRy4kVVNERVVSLklRX0xBU1RTQUxFUFJJQ0UuLjkvMzAvMjAxOQUAAAABAAAACAAAABIoSW52YWxpZCBFbmQgRGF0ZSkRw1m3+ZbdCBHDWbf5lt0IK0NJUUFWRy4kVVNERVVSLklRX0xBU1RTQUxFUFJJQ0UuLjEyLzMxLzIwMjMFAAAAAQAAAAgAAAASKEludmFsaWQgRW5kIERhdGUpEcNZt/mW3QgRw1m3+ZbdCCpDSVFBVkcuJFVTREVVUi5JUV9MQVNUU0FMRVBSSUNFLi42LzMwLzIwMjMFAAAAAQAAAAgAAAASKEludmFsaWQgRW5kIERhdGUpEcNZt/mW3QgRw1m3+ZbdCCpDSVFBVkcuJFVTREVVUi5JUV9MQVNUU0FMRVBSSUNFLi42LzMwLzIwMjEFAAAAAQAAAAgAAAASKEludmFsaWQgRW5kIERhdGUpEcNZt/mW3QgRw1m3+ZbdCCpDSVFBVkcuJFVTREVVUi5JUV9MQVNUU0FMRVBSSUNFLi42LzMwLzIwMTkFAAAAAQAAAAgAAAASKEludmFsaWQgRW5kIERhdGUpEcNZt/mW3QgRw1m3+ZbdCCpDSVFBVkcuJFVTREVVUi5JUV9MQVNUU0FMRVBSSUNFLi45LzMwLzIwMjEFAAAAAQAAAAgAAAASKEludmFsaWQgRW5kIERhdGUpEcNZt/mW3QgRw1m3+ZbdCCpDSVFBVkcuJFVTRENBRC5JUV9MQVNUU0FMRVBSSUNFLi4zLzMxLzIwMjMFAAAAAQAAAAgAAAASKEludmFsaWQgRW5kIERhdGUpEcNZt/mW3QgRw1m3+ZbdCCtDSVFBVkcuJFVTRENBRC5J</t>
  </si>
  <si>
    <t>UV9MQVNUU0FMRVBSSUNFLi4xMi8zMS8yMDE5BQAAAAEAAAAIAAAAEihJbnZhbGlkIEVuZCBEYXRlKRHDWbf5lt0IEcNZt/mW3QgrQ0lRQVZHLiRVU0RDQUQuSVFfTEFTVFNBTEVQUklDRS4uMTIvMzEvMjAxNwUAAAABAAAACAAAABIoSW52YWxpZCBFbmQgRGF0ZSkRw1m3+ZbdCBHDWbf5lt0IKkNJUUFWRy4kVVNERVVSLklRX0xBU1RTQUxFUFJJQ0UuLjMvMzEvMjAyNAUAAAABAAAACAAAABIoSW52YWxpZCBFbmQgRGF0ZSkRw1m3+ZbdCBHDWbf5lt0IKkNJUUFWRy4kVVNERVVSLklRX0xBU1RTQUxFUFJJQ0UuLjMvMzEvMjAyMgUAAAABAAAACAAAABIoSW52YWxpZCBFbmQgRGF0ZSkRw1m3+ZbdCBHDWbf5lt0IKkNJUUFWRy4kVVNERVVSLklRX0xBU1RTQUxFUFJJQ0UuLjMvMzEvMjAyMAUAAAABAAAACAAAABIoSW52YWxpZCBFbmQgRGF0ZSkRw1m3+ZbdCBHDWbf5lt0IKkNJUUFWRy4kVVNEQ0FELklRX0xBU1RTQUxFUFJJQ0UuLjYvMzAvMjAxOAUAAAABAAAACAAAABIoSW52YWxpZCBFbmQgRGF0ZSkRw1m3+ZbdCBHDWbf5lt0IKkNJUUFWRy4kVVNERVVSLklRX0xBU1RTQUxFUFJJQ0UuLjYvMzAvMjAyMAUAAAABAAAACAAAABIoSW52YWxpZCBFbmQgRGF0ZSkRw1m3+ZbdCBHDWbf5lt0IK0NJUUFWRy4kVVNEQ0FELklRX0xBU1RTQUxFUFJJQ0UuLjEyLzMxLzIwMjAFAAAAAQAAAAgAAAASKEludmFsaWQg</t>
  </si>
  <si>
    <t>Y/Y % Change, Organic, cFX, Organic, Excl. One-Time Revenue</t>
  </si>
  <si>
    <t>Y/Y % Change, Organic, cFX</t>
  </si>
  <si>
    <t>BAABTAhSRVBPUlRFRAFI/////wFQ+gAAABxDSVEuJFVTREdCUC5JUV9MQVNUU0FMRVBSSUNFAQAAAALtWgACAAAACzEuMzM2NTA1MzA2AI2qo7b5lt0If78WBvqW3QgcQ0lRLiRVU0RFVVIuSVFfTEFTVFNBTEVQUklDRQEAAAAC7VoAAgAAAAsxLjEyNTg3MjU1MQCNqqO2+ZbdCHZwFgb6lt0IHENJUS4kVVNEQ0FELklRX0xBU1RTQUxFUFJJQ0UBAAAAAu1aAAIAAAALMC43MTg0MDg4NjgAjaqjtvmW3QjLKBcG+pbdCDJDSVFBVkcuJFVTREdCUC5JUV9MQVNUU0FMRVBSSUNFLjcvMS8yMDI0LjkvMzAvMjAyNAEAAAAC7VoAAgAAABAxLjMwMDkwMzQzOTUxMDg3AI2qo7b5lt0IV/0O//mW3QgyQ0lRQVZHLiRVU0RFVVIuSVFfTEFTVFNBTEVQUklDRS43LzEvMjAyNC45LzMwLzIwMjQBAAAAAu1aAAIAAAAQMS4wOTkwODEzODUzMjYwOQCNqqO2+ZbdCFf9Dv/5lt0IMkNJUUFWRy4kVVNEQ0FELklRX0xBU1RTQUxFUFJJQ0UuNy8xLzIwMjQuOS8zMC8yMDI0AQAAAALtWgACAAAAETAuNzMzMTE5NTA0OTIzOTEzAI2qo7b5lt0IZr/w/fmW3QgmQ0lRLiRVU0RDQUQuSVFfTEFTVFNBTEVQUklDRS4zLzMxLzIwMTkBAAAAAu1aAAIAAAALMC43NDgxODkzODIAjaqjtvmW3QifLtsR+pbdCCZDSVEuJFVTRENBRC5JUV9MQVNUU0FMRVBSSUNFLjYvMzAvMjAxOQEAAAAC7VoAAgAAAAswLjc2NDQ4NTA4MQCNqqO2+ZbdCLpV</t>
  </si>
  <si>
    <t>2xH6lt0IJkNJUS4kVVNEQ0FELklRX0xBU1RTQUxFUFJJQ0UuOS8zMC8yMDE5AQAAAALtWgACAAAACzAuNzU1Mzc4MjkzAI2qo7b5lt0IulXbEfqW3QgnQ0lRLiRVU0RDQUQuSVFfTEFTVFNBTEVQUklDRS4xMi8zMS8yMDE5AQAAAALtWgACAAAACzAuNzcwOTg5MjE4AI2qo7b5lt0IulXbEfqW3QgmQ0lRLiRVU0RDQUQuSVFfTEFTVFNBTEVQUklDRS4zLzMxLzIwMjABAAAAAu1aAAIAAAALMC43MDU0OTcyMzQAjaqjtvmW3QifLtsR+pbdCCZDSVEuJFVTRENBRC5JUV9MQVNUU0FMRVBSSUNFLjYvMzAvMjAyMAEAAAAC7VoAAgAAAAswLjczNTE1ODk3OACNqqO2+ZbdCLpV2xH6lt0IJkNJUS4kVVNEQ0FELklRX0xBU1RTQUxFUFJJQ0UuOS8zMC8yMDIwAQAAAALtWgACAAAACzAuNzUwNTUzNTMzAI2qo7b5lt0Iny7bEfqW3QgnQ0lRLiRVU0RDQUQuSVFfTEFTVFNBTEVQUklDRS4xMi8zMS8yMDIwAQAAAALtWgACAAAACzAuNzg0ODA2MTUzAI2qo7b5lt0IunzbEfqW3QgmQ0lRLiRVU0RDQUQuSVFfTEFTVFNBTEVQUklDRS4zLzMxLzIwMjEBAAAAAu1aAAIAAAALMC43OTQ5OTQ3MTMAjaqjtvmW3Qi6fNsR+pbdCCZDSVEuJFVTRENBRC5JUV9MQVNUU0FMRVBSSUNFLjYvMzAvMjAyMQEAAAAC7VoAAgAAAAswLjgwNzE0ODEwNACNqqO2+ZbdCLpV2xH6lt0IJkNJUS4kVVNEQ0FELklRX0xBU1RTQUxFUFJJQ0UuOS8z</t>
  </si>
  <si>
    <t>MC8yMDIxAQAAAALtWgACAAAACzAuNzkwOTAxNDY5AI2qo7b5lt0Iny7bEfqW3QgnQ0lRLiRVU0RDQUQuSVFfTEFTVFNBTEVQUklDRS4xMi8zMS8yMDIxAQAAAALtWgACAAAACzAuNzkwMjA3NzQ2AI2qo7b5lt0Iny7bEfqW3QgmQ0lRLiRVU0RDQUQuSVFfTEFTVFNBTEVQUklDRS4zLzMxLzIwMjIBAAAAAu1aAAIAAAALMC44MDA5ODY4MTYAjaqjtvmW3QifLtsR+pbdCCZDSVEuJFVTRENBRC5JUV9MQVNUU0FMRVBSSUNFLjYvMzAvMjAyMwEAAAAC7VoAAgAAAAswLjc1NTE3MjkzNQCNqqO2+ZbdCJ8u2xH6lt0IJkNJUS4kVVNEQ0FELklRX0xBU1RTQUxFUFJJQ0UuNi8zMC8yMDIyAQAAAALtWgACAAAACzAuNzc2MzY3Mzc3AI2qo7b5lt0Iny7bEfqW3QgmQ0lRLiRVU0RDQUQuSVFfTEFTVFNBTEVQUklDRS45LzMwLzIwMjMBAAAAAu1aAAIAAAALMC43MzkyMzQ4OTIAjaqjtvmW3Qi6fNsR+pbdCCZDSVEuJFVTRENBRC5JUV9MQVNUU0FMRVBSSUNFLjkvMzAvMjAyMgEAAAAC7VoAAgAAAAswLjcyODM1ODY0NACNqqO2+ZbdCLp82xH6lt0IJkNJUS4kVVNEQ0FELklRX0xBU1RTQUxFUFJJQ0UuMy8zMS8yMDI0AQAAAALtWgACAAAACzAuNzM4NDg2OTg4AI2qo7b5lt0IlQjbEfqW3QgmQ0lRLiRVU0RDQUQuSVFfTEFTVFNBTEVQUklDRS4zLzMxLzIwMjMBAAAAAu1aAAIAAAALMC43MzkwOTI4MzcAjaqjtvmW3Qi6</t>
  </si>
  <si>
    <t>VdsR+pbdCCZDSVEuJFVTRENBRC5JUV9MQVNUU0FMRVBSSUNFLjYvMzAvMjAyNAEAAAAC7VoAAgAAAAswLjczMDY0Njk4OACNqqO2+ZbdCJUI2xH6lt0IJ0NJUS4kVVNEQ0FELklRX0xBU1RTQUxFUFJJQ0UuMTIvMzEvMjAyMwEAAAAC7VoAAgAAAAowLjc1NzIxNDM2AI2qo7b5lt0IulXbEfqW3QgnQ0lRLiRVU0RDQUQuSVFfTEFTVFNBTEVQUklDRS4xMi8zMS8yMDE3AQAAAALtWgACAAAACzAuNzk3Mzk3Mjk1AI2qo7b5lt0IulXbEfqW3QgnQ0lRLiRVU0RDQUQuSVFfTEFTVFNBTEVQUklDRS4xMi8zMS8yMDE2AQAAAALtWgACAAAACzAuNzQ0NDc5NjgzAI2qo7b5lt0IunzbEfqW3QgnQ0lRLiRVU0RDQUQuSVFfTEFTVFNBTEVQUklDRS4xMi8zMS8yMDE4AQAAAALtWgACAAAACTAuNzMyODQ3NwCNqqO2+ZbdCJUI2xH6lt0IJ0NJUS4kVVNEQ0FELklRX0xBU1RTQUxFUFJJQ0UuMTIvMzEvMjAyMgEAAAAC7VoAAgAAAAswLjczODg2ODkzOQCNqqO2+ZbdCLpV2xH6lt0IJkNJUS4kVVNERVVSLklRX0xBU1RTQUxFUFJJQ0UuMy8zMS8yMDE5AQAAAALtWgACAAAACzEuMTIyMzM0NDU2AI2qo7b5lt0InpHaEfqW3QgmQ0lRLiRVU0RFVVIuSVFfTEFTVFNBTEVQUklDRS42LzMwLzIwMTkBAAAAAu1aAAIAAAALMS4xMzc5MTUzMzkAjaqjtvmW3QiWuNoR+pbdCCZDSVEuJFVTREVVUi5JUV9MQVNUU0FMRVBSSUNFLjkv</t>
  </si>
  <si>
    <t>MzAvMjAxOQEAAAAC7VoAAgAAAAsxLjA5MDM5MzYzMgCNqqO2+ZbdCLTf2hH6lt0IJ0NJUS4kVVNERVVSLklRX0xBU1RTQUxFUFJJQ0UuMTIvMzEvMjAxOQEAAAAC7VoAAgAAAAsxLjEyMjIwODUwNgCNqqO2+ZbdCLTf2hH6lt0IJkNJUS4kVVNERVVSLklRX0xBU1RTQUxFUFJJQ0UuMy8zMS8yMDIwAQAAAALtWgACAAAACzEuMDk4OTAxMDk5AI2qo7b5lt0InpHaEfqW3QgmQ0lRLiRVU0RFVVIuSVFfTEFTVFNBTEVQUklDRS42LzMwLzIwMjABAAAAAu1aAAIAAAALMS4xMjUzNjU3NDQAjaqjtvmW3QjDHNoR+pbdCCZDSVEuJFVTREVVUi5JUV9MQVNUU0FMRVBSSUNFLjkvMzAvMjAyMAEAAAAC7VoAAgAAAAsxLjE3NDI2MDIxNgCNqqO2+ZbdCK5q2hH6lt0IJ0NJUS4kVVNERVVSLklRX0xBU1RTQUxFUFJJQ0UuMTIvMzEvMjAyMAEAAAAC7VoAAgAAAAoxLjIyMzI0MTU5AI2qo7b5lt0IrmraEfqW3QgmQ0lRLiRVU0RFVVIuSVFfTEFTVFNBTEVQUklDRS4zLzMxLzIwMjEBAAAAAu1aAAIAAAAKMS4xNzM3MDg5MgCNqqO2+ZbdCNxD2hH6lt0IJkNJUS4kVVNERVVSLklRX0xBU1RTQUxFUFJJQ0UuNi8zMC8yMDIxAQAAAALtWgACAAAACzEuMTg1Njc3MDIyAI2qo7b5lt0I3EPaEfqW3QgmQ0lRLiRVU0RFVVIuSVFfTEFTVFNBTEVQUklDRS45LzMwLzIwMjEBAAAAAu1aAAIAAAALMS4xNTkwMTcxNTMAjaqjtvmW3QiW</t>
  </si>
  <si>
    <t>uNoR+pbdCCdDSVEuJFVTREVVUi5JUV9MQVNUU0FMRVBSSUNFLjEyLzMxLzIwMjEBAAAAAu1aAAIAAAALMS4xMzcyNjgyODIAjaqjtvmW3Qi039oR+pbdCCZDSVEuJFVTREVVUi5JUV9MQVNUU0FMRVBSSUNFLjMvMzEvMjAyMgEAAAAC7VoAAgAAAAsxLjExMDg2NDI1MgCNqqO2+ZbdCLTf2hH6lt0IJkNJUS4kVVNERVVSLklRX0xBU1RTQUxFUFJJQ0UuNi8zMC8yMDIyAQAAAALtWgACAAAACzEuMDQ1MzY5MDE1AI2qo7b5lt0IwxzaEfqW3QgmQ0lRLiRVU0RFVVIuSVFfTEFTVFNBTEVQUklDRS45LzMwLzIwMjIBAAAAAu1aAAIAAAALMC45ODA1ODQ0MjgAjaqjtvmW3QjcQ9oR+pbdCCdDSVEuJFVTREVVUi5JUV9MQVNUU0FMRVBSSUNFLjEyLzMxLzIwMjIBAAAAAu1aAAIAAAALMS4wNjg3MTg2MDYAjaqjtvmW3QiekdoR+pbdCCZDSVEuJFVTREVVUi5JUV9MQVNUU0FMRVBSSUNFLjMvMzEvMjAyMwEAAAAC7VoAAgAAAAsxLjA4NjQ4NDEzNwCNqqO2+ZbdCJ6R2hH6lt0IJkNJUS4kVVNERVVSLklRX0xBU1RTQUxFUFJJQ0UuNi8zMC8yMDIzAQAAAALtWgACAAAACzEuMDkxNzAzMDU3AI2qo7b5lt0IlrjaEfqW3QgmQ0lRLiRVU0RFVVIuSVFfTEFTVFNBTEVQUklDRS45LzMwLzIwMjMBAAAAAu1aAAIAAAALMS4wNTg0MjUwNjQAjaqjtvmW3QiWuNoR+pbdCCdDSVEuJFVTREVVUi5JUV9MQVNUU0FMRVBSSUNFLjEy</t>
  </si>
  <si>
    <t>LzMxLzIwMjMBAAAAAu1aAAIAAAALMS4xMDUzMzg3ODYAjaqjtvmW3Qi039oR+pbdCCZDSVEuJFVTREVVUi5JUV9MQVNUU0FMRVBSSUNFLjMvMzEvMjAyNAEAAAAC7VoAAgAAAAsxLjA3ODg2NTAzNACNqqO2+ZbdCMT12RH6lt0IJkNJUS4kVVNERVVSLklRX0xBU1RTQUxFUFJJQ0UuNi8zMC8yMDI0AQAAAALtWgACAAAACzEuMDcxNDY2ODM4AI2qo7b5lt0IwxzaEfqW3QgnQ0lRLiRVU0RFVVIuSVFfTEFTVFNBTEVQUklDRS4xMi8zMS8yMDE2AQAAAALtWgACAAAACzEuMDU1NjMxNzk2AI2qo7b5lt0IrmraEfqW3QgnQ0lRLiRVU0RFVVIuSVFfTEFTVFNBTEVQUklDRS4xMi8zMS8yMDE3AQAAAALtWgACAAAACzEuMjAwNzY4NDkyAI2qo7b5lt0IlrjaEfqW3QgnQ0lRLiRVU0RFVVIuSVFfTEFTVFNBTEVQUklDRS4xMi8zMS8yMDE4AQAAAALtWgACAAAACzEuMTQ0OTUwNzY3AI2qo7b5lt0IlrjaEfqW3QgmQ0lRLiRVU0RHQlAuSVFfTEFTVFNBTEVQUklDRS4zLzMxLzIwMTkBAAAAAu1aAAIAAAALMS4zMDIyNjk4NTYAjaqjtvmW3Qi039oR+pbdCCZDSVEuJFVTREdCUC5JUV9MQVNUU0FMRVBSSUNFLjYvMzAvMjAxOQEAAAAC7VoAAgAAAAsxLjI3MDc2MTA1OQCNqqO2+ZbdCMT12RH6lt0IJkNJUS4kVVNER0JQLklRX0xBU1RTQUxFUFJJQ0UuOS8zMC8yMDE5AQAAAALtWgACAAAACzEuMjI5OTUxNzg2AI2qo7b5</t>
  </si>
  <si>
    <t>lt0IwxzaEfqW3QgnQ0lRLiRVU0RHQlAuSVFfTEFTVFNBTEVQUklDRS4xMi8zMS8yMDE5AQAAAALtWgACAAAACzEuMzI0NDE1NjAyAI2qo7b5lt0I3EPaEfqW3QgmQ0lRLiRVU0RHQlAuSVFfTEFTVFNBTEVQUklDRS4zLzMxLzIwMjABAAAAAu1aAAIAAAAKMS4yNDUwMDQ0MgCNqqO2+ZbdCK5q2hH6lt0IJkNJUS4kVVNER0JQLklRX0xBU1RTQUxFUFJJQ0UuNi8zMC8yMDIwAQAAAALtWgACAAAACzEuMjM4MTc1NDI1AI2qo7b5lt0InpHaEfqW3QgmQ0lRLiRVU0RHQlAuSVFfTEFTVFNBTEVQUklDRS45LzMwLzIwMjABAAAAAu1aAAIAAAALMS4yOTMxNTkxODgAjaqjtvmW3QiWuNoR+pbdCCdDSVEuJFVTREdCUC5JUV9MQVNUU0FMRVBSSUNFLjEyLzMxLzIwMjABAAAAAu1aAAIAAAALMS4zNjUyOTk1NDcAjaqjtvmW3QiWuNoR+pbdCCZDSVEuJFVTREdCUC5JUV9MQVNUU0FMRVBSSUNFLjMvMzEvMjAyMQEAAAAC7VoAAgAAAAsxLjM3NzYzODE3NwCNqqO2+ZbdCLTf2hH6lt0IJkNJUS4kVVNER0JQLklRX0xBU1RTQUxFUFJJQ0UuNi8zMC8yMDIxAQAAAALtWgACAAAACzEuMzgxMTIwMDg4AI2qo7b5lt0IxPXZEfqW3QgmQ0lRLiRVU0RHQlAuSVFfTEFTVFNBTEVQUklDRS45LzMwLzIwMjEBAAAAAu1aAAIAAAALMS4zNTAxNjUzOTUAjaqjtvmW3QjDHNoR+pbdCCdDSVEuJFVTREdCUC5JUV9MQVNUU0FMRVBSSUNF</t>
  </si>
  <si>
    <t>LjEyLzMxLzIwMjEBAAAAAu1aAAIAAAAKMS4zNTQwNTk0NwCNqqO2+ZbdCJ6R2hH6lt0IJkNJUS4kVVNER0JQLklRX0xBU1RTQUxFUFJJQ0UuMy8zMS8yMDIyAQAAAALtWgACAAAACzEuMzE0NTA5NTU2AI2qo7b5lt0IrmraEfqW3QgmQ0lRLiRVU0RHQlAuSVFfTEFTVFNBTEVQUklDRS42LzMwLzIwMjIBAAAAAu1aAAIAAAALMS4yMTUxNDA2NTMAjaqjtvmW3QiekdoR+pbdCCZDSVEuJFVTREdCUC5JUV9MQVNUU0FMRVBSSUNFLjkvMzAvMjAyMgEAAAAC7VoAAgAAAAsxLjExNDI5MzAzNwCNqqO2+ZbdCJ6R2hH6lt0IJ0NJUS4kVVNER0JQLklRX0xBU1RTQUxFUFJJQ0UuMTIvMzEvMjAyMgEAAAAC7VoAAgAAAAsxLjIwNDg5MTg2MQCNqqO2+ZbdCJa42hH6lt0IJkNJUS4kVVNER0JQLklRX0xBU1RTQUxFUFJJQ0UuMy8zMS8yMDIzAQAAAALtWgACAAAACzEuMjM3MTMzODA4AI2qo7b5lt0ItN/aEfqW3QgmQ0lRLiRVU0RHQlAuSVFfTEFTVFNBTEVQUklDRS42LzMwLzIwMjMBAAAAAu1aAAIAAAALMS4yNzA3OTMzNTYAjaqjtvmW3QjE9dkR+pbdCCZDSVEuJFVTREdCUC5JUV9MQVNUU0FMRVBSSUNFLjkvMzAvMjAyMwEAAAAC7VoAAgAAAAsxLjIyMDMxNTgxOACNqqO2+ZbdCMMc2hH6lt0IJ0NJUS4kVVNER0JQLklRX0xBU1RTQUxFUFJJQ0UuMTIvMzEvMjAyMwEAAAAC7VoAAgAAAAsxLjI3Mzc1NTU0MQCNqqO2</t>
  </si>
  <si>
    <t>+ZbdCNxD2hH6lt0IJkNJUS4kVVNER0JQLklRX0xBU1RTQUxFUFJJQ0UuMy8zMS8yMDI0AQAAAALtWgACAAAACjEuMjYyOTc3MDkAjaqjtvmW3QiuatoR+pbdCCZDSVEuJFVTREdCUC5JUV9MQVNUU0FMRVBSSUNFLjYvMzAvMjAyNAEAAAAC7VoAAgAAAAsxLjI2Mzc5MTEyMQCNqqO2+ZbdCJ6R2hH6lt0IJ0NJUS4kVVNER0JQLklRX0xBU1RTQUxFUFJJQ0UuMTIvMzEvMjAxNgEAAAAC7VoAAgAAAAsxLjIzNDY4OTg0NgCNqqO2+ZbdCLTf2hH6lt0IJ0NJUS4kVVNER0JQLklRX0xBU1RTQUxFUFJJQ0UuMTIvMzEvMjAxNwEAAAAC7VoAAgAAAAsxLjM1MTYyNTMyOQCNqqO2+ZbdCMT12RH6lt0IJ0NJUS4kVVNER0JQLklRX0xBU1RTQUxFUFJJQ0UuMTIvMzEvMjAxOAEAAAAC7VoAAgAAAAsxLjI3NDUxODU1MQCNqqO2+ZbdCMMc2hH6lt0IMkNJUUFWRy4kVVNEQ0FELklRX0xBU1RTQUxFUFJJQ0UuMS8xLzIwMTkuMy8zMS8yMDE5AQAAAALtWgACAAAAETAuNzUxOTc1NTY5Mzg4ODg5AI2qo7b5lt0I2J0at/mW3QgyQ0lRQVZHLiRVU0RDQUQuSVFfTEFTVFNBTEVQUklDRS4xLzEvMjAxOC4zLzMxLzIwMTgBAAAAAu1aAAIAAAARMC43OTA4ODY1NDgyNDQ0NDQAjaqjtvmW3QifLtsR+pbdCDJDSVFBVkcuJFVTRENBRC5JUV9MQVNUU0FMRVBSSUNFLjQvMS8yMDE5LjYvMzAvMjAxOQEAAAAC7VoAAgAAABEwLjc0NzU4</t>
  </si>
  <si>
    <t>OTEyODczNjI2NACNqqO2+ZbdCGViGbf5lt0IMkNJUUFWRy4kVVNEQ0FELklRX0xBU1RTQUxFUFJJQ0UuNC8xLzIwMTguNi8zMC8yMDE4AQAAAALtWgACAAAAETAuNzc0NTY3ODcxMDc2OTIzAI2qo7b5lt0IWjLZEfqW3QgyQ0lRQVZHLiRVU0RDQUQuSVFfTEFTVFNBTEVQUklDRS43LzEvMjAxOS45LzMwLzIwMTkBAAAAAu1aAAIAAAARMC43NTcyODM3OTg4MzY5NTcAjaqjtvmW3QgZtBm3+ZbdCDJDSVFBVkcuJFVTRENBRC5JUV9MQVNUU0FMRVBSSUNFLjcvMS8yMDE4LjkvMzAvMjAxOAEAAAAC7VoAAgAAABEwLjc2NTE2NDEzNDgzNjk1NwCNqqO2+ZbdCNaA2RH6lt0INENJUUFWRy4kVVNEQ0FELklRX0xBU1RTQUxFUFJJQ0UuMTAvMS8yMDE5LjEyLzMxLzIwMTkBAAAAAu1aAAIAAAARMC43NTc2NTcwNzY4NDc4MjYAjaqjtvmW3QgDAhq3+ZbdCDRDSVFBVkcuJFVTRENBRC5JUV9MQVNUU0FMRVBSSUNFLjEwLzEvMjAxOC4xMi8zMS8yMDE4AQAAAALtWgACAAAAETAuNzU2NjA1NzIzNzcxNzM5AI2qo7b5lt0I1oDZEfqW3QgyQ0lRQVZHLiRVU0RDQUQuSVFfTEFTVFNBTEVQUklDRS4xLzEvMjAyMC4zLzMxLzIwMjABAAAAAu1aAAIAAAARMC43NDQ5MTIzNDI3OTEyMDkAjaqjtvmW3QjYnRq3+ZbdCDJDSVFBVkcuJFVTRENBRC5JUV9MQVNUU0FMRVBSSUNFLjQvMS8yMDIwLjYvMzAvMjAyMAEAAAAC7VoAAgAA</t>
  </si>
  <si>
    <t>MS8yMDIwLjEyLzMxLzIwMjABAAAAAu1aAAIAAAARMC43NDYxNzE3NDk0Mzk4OTEAjaqjtvmW3QgkXIa3+ZbdCDNDSVFBVkcuJFVTRENBRC5JUV9MQVNUU0FMRVBSSUNFLjEvMS8yMDIxLjEyLzMxLzIwMjEBAAAAAu1aAAIAAAARMC43OTc3OTI1MzgyNjg0OTMAjaqjtvmW3QiCqoe3+ZbdCDNDSVFBVkcuJFVTRENBRC5JUV9MQVNUU0FMRVBSSUNFLjEvMS8yMDIyLjEyLzMxLzIwMjIBAAAAAu1aAAIAAAARMC43Njg4ODI4ODI0OTA0MTEAjaqjtvmW3QiKXIe3+ZbdCDJDSVFBVkcuJFVTREVVUi5JUV9MQVNUU0FMRVBSSUNFLjEvMS8yMDE4LjMvMzEvMjAxOAEAAAAC7VoAAgAAABAxLjIyODkyMDc3MDk0NDQ0AI2qo7b5lt0IrmraEfqW3QgyQ0lRQVZHLiRVU0RFVVIuSVFfTEFTVFNBTEVQUklDRS40LzEvMjAxOC42LzMwLzIwMTgBAAAAAu1aAAIAAAAQMS4xOTE3MDcyMTg1Mzg0NgCNqqO2+ZbdCNTO2RH6lt0IMkNJUUFWRy4kVVNERVVSLklRX0xBU1RTQUxFUFJJQ0UuNy8xLzIwMTguOS8zMC8yMDE4AQAAAALtWgACAAAAEDEuMTYyNzc0MDEyNTk3ODMAjaqjtvmW3QjE9dkR+pbdCDRDSVFBVkcuJFVTREVVUi5JUV9MQVNUU0FMRVBSSUNFLjEwLzEvMjAxOC4xMi8zMS8yMDE4AQAAAALtWgACAAAAEDEuMTQwOTgzMzAxNTEwODcAjaqjtvmW3QjUztkR+pbdCDJDSVFBVkcuJFVTREVVUi5JUV9MQVNUU0FMRVBS</t>
  </si>
  <si>
    <t>SUNFLjEvMS8yMDIyLjEyLzMxLzIwMjIBAAAAAu1aAAIAAAAQMS4wNTM3Nzk5MjEwMDgyMgCNqqO2+ZbdCF46iLf5lt0IMkNJUUFWRy4kVVNER0JQLklRX0xBU1RTQUxFUFJJQ0UuMS8xLzIwMTguMy8zMS8yMDE4AQAAAALtWgACAAAAEDEuMzkxMzQ4MjQ2OTg4ODkAjaqjtvmW3QiuatoR+pbdCDJDSVFBVkcuJFVTREdCUC5JUV9MQVNUU0FMRVBSSUNFLjQvMS8yMDE4LjYvMzAvMjAxOAEAAAAC7VoAAgAAABAxLjM2MDc1NzIxNTM1MTY1AI2qo7b5lt0I1M7ZEfqW3QgyQ0lRQVZHLiRVU0RHQlAuSVFfTEFTVFNBTEVQUklDRS43LzEvMjAxOC45LzMwLzIwMTgBAAAAAu1aAAIAAAAQMS4zMDI5MjY3MDA2NjMwNACNqqO2+ZbdCNTO2RH6lt0INENJUUFWRy4kVVNER0JQLklRX0xBU1RTQUxFUFJJQ0UuMTAvMS8yMDE4LjEyLzMxLzIwMTgBAAAAAu1aAAIAAAAQMS4yODYzMDIzMDM3NzE3NACNqqO2+ZbdCNTO2RH6lt0IMkNJUUFWRy4kVVNER0JQLklRX0xBU1RTQUxFUFJJQ0UuMS8xLzIwMTkuMy8zMS8yMDE5AQAAAALtWgACAAAACzEuMzAyMDE4Mzk2AI2qo7b5lt0IKvyIt/mW3QgyQ0lRQVZHLiRVU0RHQlAuSVFfTEFTVFNBTEVQUklDRS40LzEvMjAxOS42LzMwLzIwMTkBAAAAAu1aAAIAAAAQMS4yODUyNDkxMjg4NzkxMgCNqqO2+ZbdCEJgiLf5lt0IMkNJUUFWRy4kVVNER0JQLklRX0xBU1RTQUxFUFJJQ0Uu</t>
  </si>
  <si>
    <t>RW5kIERhdGUpEcNZt/mW3QgRw1m3+ZbdCCpDSVFBVkcuJFVTRENBRC5JUV9MQVNUU0FMRVBSSUNFLi42LzMwLzIwMjQFAAAAAQAAAAgAAAASKEludmFsaWQgRW5kIERhdGUpEcNZt/mW3QgRw1m3+ZbdCCpDSVFBVkcuJFVTREVVUi5JUV9MQVNUU0FMRVBSSUNFLi42LzMwLzIwMjIFAAAAAQAAAAgAAAASKEludmFsaWQgRW5kIERhdGUpEcNZt/mW3QgRw1m3+ZbdCCpDSVFBVkcuJFVTRENBRC5JUV9MQVNUU0FMRVBSSUNFLi45LzMwLzIwMjQFAAAAAQAAAAgAAAASKEludmFsaWQgRW5kIERhdGUpEcNZt/mW3QgRw1m3+ZbdCB1DSVEuJFVTRENBRC5JUV9MQVNUU0FMRVBSSUNFLgEAAAAC7VoAAgAAAAswLjcxODQwODg2OAA7ZoPZ+ZbdCK4pptn5lt0IJkNJUS4kVVNEQ0FELklRX0xBU1RTQUxFUFJJQ0UuNS8xOS8yMDI1AQAAAALtWgACAAAACzAuNzE4NDA4ODY4ADtmg9n5lt0IOfKm2fmW3QgmQ0lRLiRVU0RDQUQuSVFfTEFTVFNBTEVQUklDRS45LzMwLzIwMjQBAAAAAu1aAAIAAAALMC43NDAyMTk4NDUAV5s/4PmW3QjVizyv+pbdCCZDSVEuJFVTREdCUC5JUV9MQVNUU0FMRVBSSUNFLjkvMzAvMjAyNAEAAAAC7VoAAgAAAAsxLjM0MDMwMjkwOABJ+dz++ZbdCH8J2RH6lt0IJkNJUS4kVVNERVVSLklRX0xBU1RTQUxFUFJJQ0UuOS8zMC8yMDI0AQAAAALtWgACAAAACzEuMTE1MzI0NTU5AEn53P75lt0IfwnZ</t>
  </si>
  <si>
    <t>EfqW3Qg=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</si>
</sst>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1">
    <numFmt numFmtId="7" formatCode="&quot;$&quot;#,##0.00_);\(&quot;$&quot;#,##0.00\)"/>
    <numFmt numFmtId="41" formatCode="_(* #,##0_);_(* \(#,##0\);_(* &quot;-&quot;_);_(@_)"/>
    <numFmt numFmtId="43" formatCode="_(* #,##0.00_);_(* \(#,##0.00\);_(* &quot;-&quot;??_);_(@_)"/>
    <numFmt numFmtId="164" formatCode="m/d/yy;@"/>
    <numFmt numFmtId="165" formatCode="#,##0.0%_);\(#,##0.0%\)"/>
    <numFmt numFmtId="166" formatCode="_(* #,##0.0_);_(* \(#,##0.0\);_(* &quot;-&quot;_);_(@_)"/>
    <numFmt numFmtId="167" formatCode="_(* #,##0.00_);_(* \(#,##0.00\);_(* &quot;-&quot;_);_(@_)"/>
    <numFmt numFmtId="168" formatCode="_(* #,##0.000_);_(* \(#,##0.000\);_(* &quot;-&quot;_);_(@_)"/>
    <numFmt numFmtId="169" formatCode="#,##0.0\x_);\(#,##0.0\x\)"/>
    <numFmt numFmtId="170" formatCode="0.0%"/>
    <numFmt numFmtId="171" formatCode="#,##0%_);\(#,##0%\)"/>
    <numFmt numFmtId="172" formatCode="_(* #,##0.0%_);_(* \(#,##0.0%\);_(* &quot;-&quot;_);_(@_)"/>
    <numFmt numFmtId="173" formatCode="_(* #,##0.0_);_(* \(#,##0.0\);_(* &quot;-&quot;??_);_(@_)"/>
    <numFmt numFmtId="174" formatCode="_(* #,##0.0%_);_(* \(#,##0.0%\);_(* &quot;-&quot;?_);_(@_)"/>
    <numFmt numFmtId="175" formatCode="_(* #,##0.0##_);_(* \(#,##0.0##\)_)\ ;_(* 0_)"/>
    <numFmt numFmtId="176" formatCode="_(* #,##0%_);_(* \(#,##0%\);_(* &quot;-&quot;_);_(@_)"/>
    <numFmt numFmtId="177" formatCode="_(* #,##0%_);_(* \(#,##0%\);_(* &quot;-&quot;??_);_(@_)"/>
    <numFmt numFmtId="178" formatCode="mm/dd/yy;@"/>
    <numFmt numFmtId="179" formatCode="_(* #,##0.0_);_(* \(#,##0.0\);_(* &quot;-&quot;?_);_(@_)"/>
    <numFmt numFmtId="180" formatCode="_(* #,##0%_);_(* \(#,##0%\);_(* &quot;-&quot;?_);_(@_)"/>
    <numFmt numFmtId="181" formatCode="_(* #,##0.000_);_(* \(#,##0.000\);_(* &quot;-&quot;??_);_(@_)"/>
  </numFmts>
  <fonts count="42" x14ac:knownFonts="1">
    <font>
      <sz val="8"/>
      <color theme="1"/>
      <name val="Arial"/>
      <family val="2"/>
    </font>
    <font>
      <sz val="11"/>
      <color theme="1"/>
      <name val="Calibri"/>
      <family val="2"/>
      <scheme val="minor"/>
    </font>
    <font>
      <sz val="8"/>
      <color rgb="FFFF0000"/>
      <name val="Arial"/>
      <family val="2"/>
    </font>
    <font>
      <b/>
      <sz val="8"/>
      <color theme="1"/>
      <name val="Arial"/>
      <family val="2"/>
    </font>
    <font>
      <b/>
      <i/>
      <sz val="8"/>
      <color theme="1"/>
      <name val="Arial"/>
      <family val="2"/>
    </font>
    <font>
      <b/>
      <u val="singleAccounting"/>
      <sz val="8"/>
      <color theme="1"/>
      <name val="Arial"/>
      <family val="2"/>
    </font>
    <font>
      <sz val="8"/>
      <color rgb="FF0000FF"/>
      <name val="Arial"/>
      <family val="2"/>
    </font>
    <font>
      <i/>
      <sz val="8"/>
      <color theme="1"/>
      <name val="Arial"/>
      <family val="2"/>
    </font>
    <font>
      <u val="singleAccounting"/>
      <sz val="8"/>
      <color theme="1"/>
      <name val="Arial"/>
      <family val="2"/>
    </font>
    <font>
      <u val="singleAccounting"/>
      <sz val="8"/>
      <color rgb="FF0000FF"/>
      <name val="Arial"/>
      <family val="2"/>
    </font>
    <font>
      <i/>
      <u/>
      <sz val="8"/>
      <color theme="1"/>
      <name val="Arial"/>
      <family val="2"/>
    </font>
    <font>
      <b/>
      <u/>
      <sz val="8"/>
      <color theme="1"/>
      <name val="Arial"/>
      <family val="2"/>
    </font>
    <font>
      <i/>
      <sz val="8"/>
      <color rgb="FFFF0000"/>
      <name val="Arial"/>
      <family val="2"/>
    </font>
    <font>
      <u val="singleAccounting"/>
      <sz val="8"/>
      <color rgb="FFFF0000"/>
      <name val="Arial"/>
      <family val="2"/>
    </font>
    <font>
      <sz val="8"/>
      <name val="Arial"/>
      <family val="2"/>
    </font>
    <font>
      <u val="singleAccounting"/>
      <sz val="8"/>
      <name val="Arial"/>
      <family val="2"/>
    </font>
    <font>
      <sz val="8"/>
      <color theme="1"/>
      <name val="Arial"/>
      <family val="2"/>
    </font>
    <font>
      <sz val="8"/>
      <color theme="0"/>
      <name val="Arial"/>
      <family val="2"/>
    </font>
    <font>
      <sz val="11"/>
      <color theme="1"/>
      <name val="Calibri"/>
      <family val="2"/>
      <scheme val="minor"/>
    </font>
    <font>
      <sz val="10"/>
      <color theme="1"/>
      <name val="Arial"/>
      <family val="2"/>
    </font>
    <font>
      <i/>
      <sz val="8"/>
      <name val="Arial"/>
      <family val="2"/>
    </font>
    <font>
      <b/>
      <sz val="8"/>
      <color rgb="FF0000FF"/>
      <name val="Arial"/>
      <family val="2"/>
    </font>
    <font>
      <b/>
      <sz val="8"/>
      <name val="Arial"/>
      <family val="2"/>
    </font>
    <font>
      <u/>
      <sz val="8"/>
      <color theme="1"/>
      <name val="Arial"/>
      <family val="2"/>
    </font>
    <font>
      <sz val="8"/>
      <color indexed="8"/>
      <name val="Arial"/>
      <family val="2"/>
    </font>
    <font>
      <b/>
      <sz val="8"/>
      <color indexed="8"/>
      <name val="Arial"/>
      <family val="2"/>
    </font>
    <font>
      <sz val="11"/>
      <name val="Calibri"/>
      <family val="2"/>
    </font>
    <font>
      <b/>
      <u/>
      <sz val="8"/>
      <name val="Arial"/>
      <family val="2"/>
    </font>
    <font>
      <b/>
      <u val="singleAccounting"/>
      <sz val="8"/>
      <name val="Arial"/>
      <family val="2"/>
    </font>
    <font>
      <sz val="8"/>
      <color rgb="FF00B050"/>
      <name val="Arial"/>
      <family val="2"/>
    </font>
    <font>
      <i/>
      <sz val="8"/>
      <color rgb="FF00B050"/>
      <name val="Arial"/>
      <family val="2"/>
    </font>
    <font>
      <b/>
      <vertAlign val="superscript"/>
      <sz val="8"/>
      <color theme="1"/>
      <name val="Arial"/>
      <family val="2"/>
    </font>
    <font>
      <vertAlign val="superscript"/>
      <sz val="8"/>
      <color theme="1"/>
      <name val="Arial"/>
      <family val="2"/>
    </font>
    <font>
      <i/>
      <sz val="8"/>
      <color rgb="FF0000FF"/>
      <name val="Arial"/>
      <family val="2"/>
    </font>
    <font>
      <i/>
      <u val="singleAccounting"/>
      <sz val="8"/>
      <color theme="1"/>
      <name val="Arial"/>
      <family val="2"/>
    </font>
    <font>
      <sz val="9"/>
      <color indexed="81"/>
      <name val="Tahoma"/>
      <family val="2"/>
    </font>
    <font>
      <b/>
      <sz val="9"/>
      <color indexed="81"/>
      <name val="Tahoma"/>
      <family val="2"/>
    </font>
    <font>
      <i/>
      <u val="singleAccounting"/>
      <sz val="8"/>
      <color rgb="FFFF0000"/>
      <name val="Arial"/>
      <family val="2"/>
    </font>
    <font>
      <u val="singleAccounting"/>
      <sz val="8"/>
      <color rgb="FF00B050"/>
      <name val="Arial"/>
      <family val="2"/>
    </font>
    <font>
      <b/>
      <i/>
      <u val="singleAccounting"/>
      <sz val="8"/>
      <color theme="1"/>
      <name val="Arial"/>
      <family val="2"/>
    </font>
    <font>
      <i/>
      <u val="singleAccounting"/>
      <sz val="8"/>
      <name val="Arial"/>
      <family val="2"/>
    </font>
    <font>
      <u val="singleAccounting"/>
      <sz val="8"/>
      <color rgb="FF7030A0"/>
      <name val="Arial"/>
      <family val="2"/>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0">
    <xf numFmtId="0" fontId="0" fillId="0" borderId="0"/>
    <xf numFmtId="0" fontId="18" fillId="0" borderId="0"/>
    <xf numFmtId="9" fontId="19" fillId="0" borderId="0" applyFont="0" applyFill="0" applyBorder="0" applyAlignment="0" applyProtection="0"/>
    <xf numFmtId="9" fontId="18" fillId="0" borderId="0" applyFont="0" applyFill="0" applyBorder="0" applyAlignment="0" applyProtection="0"/>
    <xf numFmtId="9" fontId="16" fillId="0" borderId="0" applyFont="0" applyFill="0" applyBorder="0" applyAlignment="0" applyProtection="0"/>
    <xf numFmtId="0" fontId="1" fillId="0" borderId="0"/>
    <xf numFmtId="0" fontId="16" fillId="0" borderId="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cellStyleXfs>
  <cellXfs count="308">
    <xf numFmtId="0" fontId="0" fillId="0" borderId="0" xfId="0"/>
    <xf numFmtId="0" fontId="3" fillId="0" borderId="0" xfId="0" applyFont="1"/>
    <xf numFmtId="0" fontId="3" fillId="0" borderId="1" xfId="0" applyFont="1" applyBorder="1"/>
    <xf numFmtId="0" fontId="4" fillId="0" borderId="0" xfId="0" applyFont="1"/>
    <xf numFmtId="0" fontId="5" fillId="0" borderId="0" xfId="0" applyFont="1" applyAlignment="1">
      <alignment horizontal="center"/>
    </xf>
    <xf numFmtId="164" fontId="0" fillId="0" borderId="0" xfId="0" applyNumberFormat="1" applyAlignment="1">
      <alignment horizontal="center"/>
    </xf>
    <xf numFmtId="164" fontId="6" fillId="0" borderId="0" xfId="0" applyNumberFormat="1" applyFont="1" applyAlignment="1">
      <alignment horizontal="center"/>
    </xf>
    <xf numFmtId="0" fontId="0" fillId="0" borderId="3" xfId="0" applyBorder="1"/>
    <xf numFmtId="0" fontId="3" fillId="0" borderId="2" xfId="0" applyFont="1" applyBorder="1"/>
    <xf numFmtId="0" fontId="0" fillId="0" borderId="0" xfId="0" applyAlignment="1">
      <alignment horizontal="left" indent="1"/>
    </xf>
    <xf numFmtId="41" fontId="0" fillId="0" borderId="0" xfId="0" applyNumberFormat="1"/>
    <xf numFmtId="41" fontId="8" fillId="0" borderId="0" xfId="0" applyNumberFormat="1" applyFont="1"/>
    <xf numFmtId="41" fontId="6" fillId="0" borderId="0" xfId="0" applyNumberFormat="1" applyFont="1"/>
    <xf numFmtId="41" fontId="9" fillId="0" borderId="0" xfId="0" applyNumberFormat="1" applyFont="1"/>
    <xf numFmtId="0" fontId="7" fillId="0" borderId="0" xfId="0" applyFont="1" applyAlignment="1">
      <alignment horizontal="left" indent="1"/>
    </xf>
    <xf numFmtId="0" fontId="7" fillId="0" borderId="0" xfId="0" applyFont="1"/>
    <xf numFmtId="41" fontId="7" fillId="0" borderId="0" xfId="0" applyNumberFormat="1" applyFont="1"/>
    <xf numFmtId="165" fontId="7" fillId="0" borderId="0" xfId="0" applyNumberFormat="1" applyFont="1"/>
    <xf numFmtId="43" fontId="0" fillId="0" borderId="0" xfId="0" applyNumberFormat="1"/>
    <xf numFmtId="166" fontId="0" fillId="0" borderId="0" xfId="0" applyNumberFormat="1"/>
    <xf numFmtId="168" fontId="0" fillId="0" borderId="0" xfId="0" applyNumberFormat="1"/>
    <xf numFmtId="0" fontId="10" fillId="0" borderId="0" xfId="0" applyFont="1" applyAlignment="1">
      <alignment horizontal="left" indent="1"/>
    </xf>
    <xf numFmtId="0" fontId="0" fillId="0" borderId="0" xfId="0" applyAlignment="1">
      <alignment horizontal="left" indent="3"/>
    </xf>
    <xf numFmtId="165" fontId="0" fillId="0" borderId="0" xfId="0" applyNumberFormat="1"/>
    <xf numFmtId="0" fontId="11" fillId="0" borderId="0" xfId="0" applyFont="1"/>
    <xf numFmtId="0" fontId="6" fillId="0" borderId="0" xfId="0" applyFont="1" applyAlignment="1">
      <alignment horizontal="right"/>
    </xf>
    <xf numFmtId="166" fontId="7" fillId="0" borderId="0" xfId="0" applyNumberFormat="1" applyFont="1"/>
    <xf numFmtId="166" fontId="6" fillId="0" borderId="0" xfId="0" applyNumberFormat="1" applyFont="1"/>
    <xf numFmtId="167" fontId="13" fillId="0" borderId="0" xfId="0" applyNumberFormat="1" applyFont="1"/>
    <xf numFmtId="0" fontId="3" fillId="0" borderId="4" xfId="0" applyFont="1" applyBorder="1"/>
    <xf numFmtId="166" fontId="3" fillId="0" borderId="4" xfId="0" applyNumberFormat="1" applyFont="1" applyBorder="1"/>
    <xf numFmtId="0" fontId="8" fillId="0" borderId="0" xfId="0" applyFont="1"/>
    <xf numFmtId="41" fontId="14" fillId="0" borderId="0" xfId="0" applyNumberFormat="1" applyFont="1"/>
    <xf numFmtId="41" fontId="15" fillId="0" borderId="0" xfId="0" applyNumberFormat="1" applyFont="1"/>
    <xf numFmtId="0" fontId="14" fillId="0" borderId="0" xfId="0" applyFont="1"/>
    <xf numFmtId="41" fontId="2" fillId="0" borderId="0" xfId="0" applyNumberFormat="1" applyFont="1"/>
    <xf numFmtId="41" fontId="13" fillId="0" borderId="0" xfId="0" applyNumberFormat="1" applyFont="1"/>
    <xf numFmtId="14" fontId="17" fillId="0" borderId="0" xfId="2" applyNumberFormat="1" applyFont="1" applyAlignment="1">
      <alignment horizontal="center"/>
    </xf>
    <xf numFmtId="167" fontId="15" fillId="0" borderId="0" xfId="0" applyNumberFormat="1" applyFont="1"/>
    <xf numFmtId="0" fontId="7" fillId="0" borderId="0" xfId="0" applyFont="1" applyAlignment="1">
      <alignment horizontal="left" indent="2"/>
    </xf>
    <xf numFmtId="0" fontId="3" fillId="0" borderId="0" xfId="0" applyFont="1" applyAlignment="1">
      <alignment horizontal="left" indent="1"/>
    </xf>
    <xf numFmtId="41" fontId="3" fillId="0" borderId="0" xfId="0" applyNumberFormat="1" applyFont="1"/>
    <xf numFmtId="41" fontId="21" fillId="0" borderId="0" xfId="0" applyNumberFormat="1" applyFont="1"/>
    <xf numFmtId="41" fontId="22" fillId="0" borderId="0" xfId="0" applyNumberFormat="1" applyFont="1"/>
    <xf numFmtId="0" fontId="0" fillId="0" borderId="0" xfId="0" applyAlignment="1">
      <alignment horizontal="left"/>
    </xf>
    <xf numFmtId="166" fontId="3" fillId="0" borderId="0" xfId="0" applyNumberFormat="1" applyFont="1"/>
    <xf numFmtId="166" fontId="14" fillId="0" borderId="0" xfId="0" applyNumberFormat="1" applyFont="1"/>
    <xf numFmtId="166" fontId="8" fillId="0" borderId="0" xfId="0" applyNumberFormat="1" applyFont="1"/>
    <xf numFmtId="165" fontId="20" fillId="0" borderId="0" xfId="0" applyNumberFormat="1" applyFont="1"/>
    <xf numFmtId="0" fontId="20" fillId="0" borderId="0" xfId="0" applyFont="1"/>
    <xf numFmtId="0" fontId="3" fillId="0" borderId="1" xfId="0" applyFont="1" applyBorder="1" applyAlignment="1">
      <alignment horizontal="centerContinuous"/>
    </xf>
    <xf numFmtId="0" fontId="0" fillId="0" borderId="1" xfId="0" applyBorder="1" applyAlignment="1">
      <alignment horizontal="centerContinuous"/>
    </xf>
    <xf numFmtId="172" fontId="7" fillId="0" borderId="0" xfId="0" applyNumberFormat="1" applyFont="1"/>
    <xf numFmtId="172" fontId="20" fillId="0" borderId="0" xfId="0" applyNumberFormat="1" applyFont="1"/>
    <xf numFmtId="41" fontId="6" fillId="0" borderId="0" xfId="0" applyNumberFormat="1" applyFont="1" applyAlignment="1">
      <alignment horizontal="right"/>
    </xf>
    <xf numFmtId="41" fontId="0" fillId="0" borderId="0" xfId="0" applyNumberFormat="1" applyAlignment="1">
      <alignment horizontal="right"/>
    </xf>
    <xf numFmtId="0" fontId="3" fillId="0" borderId="4" xfId="0" applyFont="1" applyBorder="1" applyAlignment="1">
      <alignment horizontal="left" indent="1"/>
    </xf>
    <xf numFmtId="0" fontId="0" fillId="0" borderId="0" xfId="0" applyAlignment="1">
      <alignment horizontal="right"/>
    </xf>
    <xf numFmtId="0" fontId="14" fillId="0" borderId="0" xfId="0" applyFont="1" applyAlignment="1">
      <alignment horizontal="right"/>
    </xf>
    <xf numFmtId="166" fontId="14" fillId="0" borderId="0" xfId="0" applyNumberFormat="1" applyFont="1" applyAlignment="1">
      <alignment horizontal="right"/>
    </xf>
    <xf numFmtId="172" fontId="7" fillId="0" borderId="0" xfId="0" applyNumberFormat="1" applyFont="1" applyAlignment="1">
      <alignment horizontal="right"/>
    </xf>
    <xf numFmtId="41" fontId="7" fillId="0" borderId="0" xfId="0" applyNumberFormat="1" applyFont="1" applyAlignment="1">
      <alignment horizontal="right"/>
    </xf>
    <xf numFmtId="172" fontId="0" fillId="0" borderId="0" xfId="0" applyNumberFormat="1" applyAlignment="1">
      <alignment horizontal="right"/>
    </xf>
    <xf numFmtId="0" fontId="7" fillId="0" borderId="0" xfId="0" applyFont="1" applyAlignment="1">
      <alignment horizontal="left" indent="3"/>
    </xf>
    <xf numFmtId="166" fontId="7" fillId="0" borderId="0" xfId="0" applyNumberFormat="1" applyFont="1" applyAlignment="1">
      <alignment horizontal="right"/>
    </xf>
    <xf numFmtId="9" fontId="7" fillId="0" borderId="0" xfId="4" applyFont="1"/>
    <xf numFmtId="172" fontId="12" fillId="0" borderId="0" xfId="0" applyNumberFormat="1" applyFont="1" applyAlignment="1">
      <alignment horizontal="right"/>
    </xf>
    <xf numFmtId="173" fontId="0" fillId="0" borderId="0" xfId="0" applyNumberFormat="1"/>
    <xf numFmtId="173" fontId="8" fillId="0" borderId="0" xfId="0" applyNumberFormat="1" applyFont="1"/>
    <xf numFmtId="173" fontId="8" fillId="0" borderId="0" xfId="0" applyNumberFormat="1" applyFont="1" applyAlignment="1">
      <alignment horizontal="right"/>
    </xf>
    <xf numFmtId="41" fontId="4" fillId="0" borderId="0" xfId="0" applyNumberFormat="1" applyFont="1" applyAlignment="1">
      <alignment horizontal="right"/>
    </xf>
    <xf numFmtId="41" fontId="4" fillId="0" borderId="0" xfId="0" applyNumberFormat="1" applyFont="1"/>
    <xf numFmtId="166" fontId="0" fillId="0" borderId="0" xfId="0" applyNumberFormat="1" applyAlignment="1">
      <alignment horizontal="right"/>
    </xf>
    <xf numFmtId="43" fontId="8" fillId="0" borderId="0" xfId="0" applyNumberFormat="1" applyFont="1" applyAlignment="1">
      <alignment horizontal="right"/>
    </xf>
    <xf numFmtId="166" fontId="6" fillId="0" borderId="0" xfId="0" applyNumberFormat="1" applyFont="1" applyAlignment="1">
      <alignment horizontal="right"/>
    </xf>
    <xf numFmtId="41" fontId="2" fillId="0" borderId="0" xfId="0" applyNumberFormat="1" applyFont="1" applyAlignment="1">
      <alignment horizontal="right"/>
    </xf>
    <xf numFmtId="174" fontId="10" fillId="0" borderId="0" xfId="0" applyNumberFormat="1" applyFont="1"/>
    <xf numFmtId="166" fontId="2" fillId="0" borderId="0" xfId="0" applyNumberFormat="1" applyFont="1"/>
    <xf numFmtId="0" fontId="7" fillId="0" borderId="0" xfId="0" applyFont="1" applyAlignment="1">
      <alignment horizontal="left" indent="4"/>
    </xf>
    <xf numFmtId="0" fontId="14" fillId="0" borderId="0" xfId="0" applyFont="1" applyAlignment="1">
      <alignment vertical="center"/>
    </xf>
    <xf numFmtId="175" fontId="24" fillId="0" borderId="0" xfId="0" applyNumberFormat="1" applyFont="1" applyAlignment="1">
      <alignment horizontal="right" vertical="top" wrapText="1"/>
    </xf>
    <xf numFmtId="175" fontId="25" fillId="0" borderId="0" xfId="0" applyNumberFormat="1" applyFont="1" applyAlignment="1">
      <alignment horizontal="right" vertical="top" wrapText="1"/>
    </xf>
    <xf numFmtId="0" fontId="26" fillId="0" borderId="0" xfId="0" applyFont="1"/>
    <xf numFmtId="0" fontId="24" fillId="0" borderId="0" xfId="0" applyFont="1" applyAlignment="1">
      <alignment horizontal="left" vertical="top"/>
    </xf>
    <xf numFmtId="0" fontId="22" fillId="0" borderId="0" xfId="0" applyFont="1" applyAlignment="1">
      <alignment horizontal="left" vertical="center" indent="1"/>
    </xf>
    <xf numFmtId="0" fontId="14" fillId="0" borderId="0" xfId="0" applyFont="1" applyAlignment="1">
      <alignment horizontal="left" vertical="top"/>
    </xf>
    <xf numFmtId="0" fontId="22" fillId="0" borderId="2" xfId="0" applyFont="1" applyBorder="1" applyAlignment="1">
      <alignment vertical="center"/>
    </xf>
    <xf numFmtId="0" fontId="27" fillId="0" borderId="0" xfId="0" applyFont="1" applyAlignment="1">
      <alignment vertical="center"/>
    </xf>
    <xf numFmtId="0" fontId="22" fillId="0" borderId="0" xfId="0" applyFont="1" applyAlignment="1">
      <alignment horizontal="left" vertical="center" indent="2"/>
    </xf>
    <xf numFmtId="41" fontId="28" fillId="0" borderId="0" xfId="0" applyNumberFormat="1" applyFont="1"/>
    <xf numFmtId="0" fontId="16" fillId="0" borderId="0" xfId="5" applyFont="1"/>
    <xf numFmtId="0" fontId="3" fillId="0" borderId="0" xfId="5" applyFont="1"/>
    <xf numFmtId="14" fontId="7" fillId="0" borderId="0" xfId="5" applyNumberFormat="1" applyFont="1"/>
    <xf numFmtId="14" fontId="7" fillId="0" borderId="0" xfId="5" applyNumberFormat="1" applyFont="1" applyAlignment="1">
      <alignment horizontal="right"/>
    </xf>
    <xf numFmtId="164" fontId="7" fillId="0" borderId="0" xfId="5" applyNumberFormat="1" applyFont="1" applyAlignment="1">
      <alignment horizontal="right"/>
    </xf>
    <xf numFmtId="0" fontId="3" fillId="0" borderId="1" xfId="5" applyFont="1" applyBorder="1"/>
    <xf numFmtId="0" fontId="16" fillId="0" borderId="1" xfId="5" applyFont="1" applyBorder="1"/>
    <xf numFmtId="0" fontId="7" fillId="0" borderId="0" xfId="5" applyFont="1"/>
    <xf numFmtId="0" fontId="3" fillId="0" borderId="4" xfId="5" applyFont="1" applyBorder="1" applyAlignment="1">
      <alignment horizontal="centerContinuous"/>
    </xf>
    <xf numFmtId="0" fontId="16" fillId="0" borderId="4" xfId="5" applyFont="1" applyBorder="1" applyAlignment="1">
      <alignment horizontal="centerContinuous"/>
    </xf>
    <xf numFmtId="0" fontId="5" fillId="0" borderId="0" xfId="5" applyFont="1" applyAlignment="1">
      <alignment horizontal="center"/>
    </xf>
    <xf numFmtId="41" fontId="16" fillId="0" borderId="0" xfId="5" applyNumberFormat="1" applyFont="1"/>
    <xf numFmtId="41" fontId="14" fillId="0" borderId="0" xfId="5" applyNumberFormat="1" applyFont="1"/>
    <xf numFmtId="41" fontId="29" fillId="0" borderId="0" xfId="5" applyNumberFormat="1" applyFont="1"/>
    <xf numFmtId="43" fontId="16" fillId="0" borderId="0" xfId="5" applyNumberFormat="1" applyFont="1"/>
    <xf numFmtId="0" fontId="7" fillId="0" borderId="0" xfId="6" applyFont="1" applyAlignment="1">
      <alignment horizontal="left" indent="1"/>
    </xf>
    <xf numFmtId="41" fontId="7" fillId="0" borderId="0" xfId="5" applyNumberFormat="1" applyFont="1"/>
    <xf numFmtId="165" fontId="12" fillId="0" borderId="0" xfId="5" applyNumberFormat="1" applyFont="1"/>
    <xf numFmtId="165" fontId="7" fillId="0" borderId="0" xfId="5" applyNumberFormat="1" applyFont="1"/>
    <xf numFmtId="0" fontId="7" fillId="0" borderId="0" xfId="5" applyFont="1" applyAlignment="1">
      <alignment horizontal="left" indent="1"/>
    </xf>
    <xf numFmtId="0" fontId="16" fillId="0" borderId="0" xfId="5" applyFont="1" applyAlignment="1">
      <alignment horizontal="left" indent="3"/>
    </xf>
    <xf numFmtId="9" fontId="16" fillId="0" borderId="0" xfId="7" applyFont="1"/>
    <xf numFmtId="170" fontId="16" fillId="0" borderId="0" xfId="8" applyNumberFormat="1" applyFont="1"/>
    <xf numFmtId="41" fontId="15" fillId="0" borderId="0" xfId="5" applyNumberFormat="1" applyFont="1"/>
    <xf numFmtId="41" fontId="13" fillId="0" borderId="0" xfId="5" applyNumberFormat="1" applyFont="1"/>
    <xf numFmtId="0" fontId="16" fillId="0" borderId="0" xfId="5" applyFont="1" applyAlignment="1">
      <alignment horizontal="left" indent="1"/>
    </xf>
    <xf numFmtId="0" fontId="7" fillId="0" borderId="0" xfId="6" applyFont="1" applyAlignment="1">
      <alignment horizontal="left" indent="2"/>
    </xf>
    <xf numFmtId="0" fontId="7" fillId="0" borderId="0" xfId="5" applyFont="1" applyAlignment="1">
      <alignment horizontal="left" indent="2"/>
    </xf>
    <xf numFmtId="170" fontId="16" fillId="0" borderId="0" xfId="9" applyNumberFormat="1"/>
    <xf numFmtId="0" fontId="11" fillId="0" borderId="0" xfId="5" applyFont="1"/>
    <xf numFmtId="10" fontId="16" fillId="0" borderId="0" xfId="9" applyNumberFormat="1"/>
    <xf numFmtId="165" fontId="7" fillId="0" borderId="0" xfId="5" applyNumberFormat="1" applyFont="1" applyAlignment="1">
      <alignment horizontal="right"/>
    </xf>
    <xf numFmtId="0" fontId="10" fillId="0" borderId="0" xfId="5" applyFont="1" applyAlignment="1">
      <alignment horizontal="left" indent="1"/>
    </xf>
    <xf numFmtId="0" fontId="16" fillId="0" borderId="0" xfId="5" applyFont="1" applyAlignment="1">
      <alignment horizontal="left" indent="2"/>
    </xf>
    <xf numFmtId="41" fontId="2" fillId="0" borderId="0" xfId="5" applyNumberFormat="1" applyFont="1"/>
    <xf numFmtId="41" fontId="8" fillId="0" borderId="0" xfId="5" applyNumberFormat="1" applyFont="1"/>
    <xf numFmtId="41" fontId="17" fillId="0" borderId="0" xfId="5" applyNumberFormat="1" applyFont="1"/>
    <xf numFmtId="0" fontId="7" fillId="0" borderId="0" xfId="5" quotePrefix="1" applyFont="1" applyAlignment="1">
      <alignment horizontal="left" indent="2"/>
    </xf>
    <xf numFmtId="169" fontId="7" fillId="0" borderId="0" xfId="5" applyNumberFormat="1" applyFont="1"/>
    <xf numFmtId="169" fontId="12" fillId="0" borderId="0" xfId="5" applyNumberFormat="1" applyFont="1"/>
    <xf numFmtId="0" fontId="16" fillId="0" borderId="0" xfId="5" applyFont="1" applyAlignment="1">
      <alignment horizontal="left"/>
    </xf>
    <xf numFmtId="169" fontId="16" fillId="0" borderId="0" xfId="5" applyNumberFormat="1" applyFont="1"/>
    <xf numFmtId="7" fontId="16" fillId="0" borderId="0" xfId="5" applyNumberFormat="1" applyFont="1"/>
    <xf numFmtId="169" fontId="16" fillId="0" borderId="0" xfId="5" applyNumberFormat="1" applyFont="1" applyAlignment="1">
      <alignment horizontal="right"/>
    </xf>
    <xf numFmtId="169" fontId="13" fillId="0" borderId="0" xfId="5" applyNumberFormat="1" applyFont="1"/>
    <xf numFmtId="41" fontId="5" fillId="0" borderId="0" xfId="5" applyNumberFormat="1" applyFont="1" applyAlignment="1">
      <alignment horizontal="center"/>
    </xf>
    <xf numFmtId="41" fontId="16" fillId="0" borderId="0" xfId="5" applyNumberFormat="1" applyFont="1" applyAlignment="1">
      <alignment horizontal="right"/>
    </xf>
    <xf numFmtId="0" fontId="3" fillId="2" borderId="2" xfId="5" applyFont="1" applyFill="1" applyBorder="1"/>
    <xf numFmtId="41" fontId="3" fillId="2" borderId="4" xfId="5" applyNumberFormat="1" applyFont="1" applyFill="1" applyBorder="1"/>
    <xf numFmtId="171" fontId="3" fillId="2" borderId="3" xfId="5" applyNumberFormat="1" applyFont="1" applyFill="1" applyBorder="1"/>
    <xf numFmtId="0" fontId="3" fillId="0" borderId="2" xfId="5" applyFont="1" applyBorder="1" applyAlignment="1">
      <alignment horizontal="centerContinuous"/>
    </xf>
    <xf numFmtId="0" fontId="3" fillId="0" borderId="3" xfId="5" applyFont="1" applyBorder="1" applyAlignment="1">
      <alignment horizontal="centerContinuous"/>
    </xf>
    <xf numFmtId="43" fontId="6" fillId="0" borderId="0" xfId="5" applyNumberFormat="1" applyFont="1"/>
    <xf numFmtId="43" fontId="8" fillId="0" borderId="0" xfId="5" applyNumberFormat="1" applyFont="1"/>
    <xf numFmtId="0" fontId="0" fillId="0" borderId="0" xfId="5" applyFont="1"/>
    <xf numFmtId="0" fontId="23" fillId="0" borderId="0" xfId="5" applyFont="1"/>
    <xf numFmtId="41" fontId="23" fillId="0" borderId="0" xfId="5" applyNumberFormat="1" applyFont="1"/>
    <xf numFmtId="43" fontId="14" fillId="0" borderId="0" xfId="5" applyNumberFormat="1" applyFont="1"/>
    <xf numFmtId="41" fontId="16" fillId="0" borderId="0" xfId="5" applyNumberFormat="1" applyFont="1" applyAlignment="1">
      <alignment horizontal="center"/>
    </xf>
    <xf numFmtId="43" fontId="15" fillId="0" borderId="0" xfId="5" applyNumberFormat="1" applyFont="1"/>
    <xf numFmtId="41" fontId="20" fillId="0" borderId="0" xfId="0" applyNumberFormat="1" applyFont="1"/>
    <xf numFmtId="41" fontId="20" fillId="0" borderId="0" xfId="5" applyNumberFormat="1" applyFont="1"/>
    <xf numFmtId="0" fontId="0" fillId="0" borderId="0" xfId="5" applyFont="1" applyAlignment="1">
      <alignment horizontal="left"/>
    </xf>
    <xf numFmtId="14" fontId="7" fillId="0" borderId="0" xfId="0" applyNumberFormat="1" applyFont="1" applyAlignment="1">
      <alignment horizontal="right"/>
    </xf>
    <xf numFmtId="167" fontId="3" fillId="0" borderId="0" xfId="0" applyNumberFormat="1" applyFont="1"/>
    <xf numFmtId="41" fontId="14" fillId="0" borderId="0" xfId="0" applyNumberFormat="1" applyFont="1" applyAlignment="1">
      <alignment horizontal="right"/>
    </xf>
    <xf numFmtId="164" fontId="7" fillId="0" borderId="0" xfId="0" applyNumberFormat="1" applyFont="1" applyAlignment="1">
      <alignment horizontal="right"/>
    </xf>
    <xf numFmtId="41" fontId="12" fillId="0" borderId="0" xfId="0" applyNumberFormat="1" applyFont="1" applyAlignment="1">
      <alignment horizontal="right"/>
    </xf>
    <xf numFmtId="0" fontId="0" fillId="0" borderId="1" xfId="0" applyBorder="1"/>
    <xf numFmtId="41" fontId="6" fillId="0" borderId="1" xfId="0" applyNumberFormat="1" applyFont="1" applyBorder="1" applyAlignment="1">
      <alignment horizontal="right"/>
    </xf>
    <xf numFmtId="0" fontId="6" fillId="0" borderId="1" xfId="0" applyFont="1" applyBorder="1" applyAlignment="1">
      <alignment horizontal="right"/>
    </xf>
    <xf numFmtId="0" fontId="14" fillId="0" borderId="1" xfId="0" applyFont="1" applyBorder="1" applyAlignment="1">
      <alignment horizontal="right"/>
    </xf>
    <xf numFmtId="41" fontId="14" fillId="0" borderId="1" xfId="0" applyNumberFormat="1" applyFont="1" applyBorder="1" applyAlignment="1">
      <alignment horizontal="right"/>
    </xf>
    <xf numFmtId="41" fontId="12" fillId="0" borderId="0" xfId="0" applyNumberFormat="1" applyFont="1"/>
    <xf numFmtId="0" fontId="0" fillId="0" borderId="0" xfId="0" quotePrefix="1"/>
    <xf numFmtId="170" fontId="0" fillId="0" borderId="0" xfId="4" applyNumberFormat="1" applyFont="1"/>
    <xf numFmtId="166" fontId="2" fillId="0" borderId="0" xfId="0" applyNumberFormat="1" applyFont="1" applyAlignment="1">
      <alignment horizontal="right"/>
    </xf>
    <xf numFmtId="41" fontId="33" fillId="0" borderId="0" xfId="0" applyNumberFormat="1" applyFont="1"/>
    <xf numFmtId="176" fontId="0" fillId="0" borderId="0" xfId="0" applyNumberFormat="1"/>
    <xf numFmtId="176" fontId="6" fillId="0" borderId="0" xfId="0" applyNumberFormat="1" applyFont="1"/>
    <xf numFmtId="0" fontId="10" fillId="0" borderId="0" xfId="0" applyFont="1" applyAlignment="1">
      <alignment horizontal="left" indent="2"/>
    </xf>
    <xf numFmtId="173" fontId="0" fillId="0" borderId="0" xfId="0" applyNumberFormat="1" applyAlignment="1">
      <alignment horizontal="right"/>
    </xf>
    <xf numFmtId="166" fontId="3" fillId="0" borderId="4" xfId="0" applyNumberFormat="1" applyFont="1" applyBorder="1" applyAlignment="1">
      <alignment horizontal="right"/>
    </xf>
    <xf numFmtId="165" fontId="34" fillId="0" borderId="0" xfId="0" applyNumberFormat="1" applyFont="1"/>
    <xf numFmtId="174" fontId="34" fillId="0" borderId="0" xfId="0" applyNumberFormat="1" applyFont="1"/>
    <xf numFmtId="166" fontId="12" fillId="0" borderId="0" xfId="0" applyNumberFormat="1" applyFont="1"/>
    <xf numFmtId="166" fontId="20" fillId="0" borderId="0" xfId="0" applyNumberFormat="1" applyFont="1"/>
    <xf numFmtId="170" fontId="7" fillId="0" borderId="0" xfId="4" applyNumberFormat="1" applyFont="1"/>
    <xf numFmtId="166" fontId="33" fillId="0" borderId="0" xfId="0" applyNumberFormat="1" applyFont="1" applyAlignment="1">
      <alignment horizontal="right"/>
    </xf>
    <xf numFmtId="41" fontId="30" fillId="0" borderId="0" xfId="5" applyNumberFormat="1" applyFont="1"/>
    <xf numFmtId="10" fontId="16" fillId="0" borderId="0" xfId="4" applyNumberFormat="1" applyFont="1"/>
    <xf numFmtId="165" fontId="4" fillId="0" borderId="0" xfId="0" applyNumberFormat="1" applyFont="1"/>
    <xf numFmtId="166" fontId="15" fillId="0" borderId="0" xfId="0" applyNumberFormat="1" applyFont="1" applyAlignment="1">
      <alignment horizontal="right"/>
    </xf>
    <xf numFmtId="166" fontId="22" fillId="0" borderId="0" xfId="0" applyNumberFormat="1" applyFont="1" applyAlignment="1">
      <alignment horizontal="right"/>
    </xf>
    <xf numFmtId="165" fontId="12" fillId="0" borderId="0" xfId="0" applyNumberFormat="1" applyFont="1"/>
    <xf numFmtId="41" fontId="38" fillId="0" borderId="0" xfId="5" applyNumberFormat="1" applyFont="1"/>
    <xf numFmtId="167" fontId="16" fillId="0" borderId="0" xfId="5" applyNumberFormat="1" applyFont="1"/>
    <xf numFmtId="167" fontId="0" fillId="0" borderId="0" xfId="0" applyNumberFormat="1"/>
    <xf numFmtId="171" fontId="7" fillId="0" borderId="0" xfId="0" applyNumberFormat="1" applyFont="1"/>
    <xf numFmtId="171" fontId="7" fillId="0" borderId="0" xfId="0" applyNumberFormat="1" applyFont="1" applyAlignment="1">
      <alignment horizontal="right"/>
    </xf>
    <xf numFmtId="171" fontId="7" fillId="0" borderId="0" xfId="5" applyNumberFormat="1" applyFont="1"/>
    <xf numFmtId="9" fontId="3" fillId="0" borderId="0" xfId="4" applyFont="1"/>
    <xf numFmtId="9" fontId="12" fillId="0" borderId="0" xfId="4" applyFont="1"/>
    <xf numFmtId="176" fontId="7" fillId="0" borderId="0" xfId="0" applyNumberFormat="1" applyFont="1" applyAlignment="1">
      <alignment horizontal="right"/>
    </xf>
    <xf numFmtId="176" fontId="7" fillId="0" borderId="0" xfId="0" applyNumberFormat="1" applyFont="1"/>
    <xf numFmtId="176" fontId="12" fillId="0" borderId="0" xfId="0" applyNumberFormat="1" applyFont="1"/>
    <xf numFmtId="171" fontId="0" fillId="0" borderId="0" xfId="0" applyNumberFormat="1"/>
    <xf numFmtId="176" fontId="12" fillId="0" borderId="0" xfId="0" applyNumberFormat="1" applyFont="1" applyAlignment="1">
      <alignment horizontal="right"/>
    </xf>
    <xf numFmtId="176" fontId="34" fillId="0" borderId="0" xfId="0" applyNumberFormat="1" applyFont="1"/>
    <xf numFmtId="176" fontId="8" fillId="0" borderId="0" xfId="0" applyNumberFormat="1" applyFont="1"/>
    <xf numFmtId="176" fontId="34" fillId="0" borderId="0" xfId="0" applyNumberFormat="1" applyFont="1" applyAlignment="1">
      <alignment horizontal="right"/>
    </xf>
    <xf numFmtId="171" fontId="20" fillId="0" borderId="0" xfId="5" applyNumberFormat="1" applyFont="1"/>
    <xf numFmtId="171" fontId="12" fillId="0" borderId="0" xfId="5" applyNumberFormat="1" applyFont="1"/>
    <xf numFmtId="171" fontId="4" fillId="0" borderId="5" xfId="5" applyNumberFormat="1" applyFont="1" applyBorder="1"/>
    <xf numFmtId="10" fontId="0" fillId="0" borderId="0" xfId="4" applyNumberFormat="1" applyFont="1"/>
    <xf numFmtId="176" fontId="33" fillId="0" borderId="0" xfId="0" applyNumberFormat="1" applyFont="1"/>
    <xf numFmtId="176" fontId="33" fillId="0" borderId="0" xfId="0" applyNumberFormat="1" applyFont="1" applyAlignment="1">
      <alignment horizontal="right"/>
    </xf>
    <xf numFmtId="43" fontId="29" fillId="0" borderId="0" xfId="0" applyNumberFormat="1" applyFont="1"/>
    <xf numFmtId="176" fontId="0" fillId="0" borderId="0" xfId="0" applyNumberFormat="1" applyAlignment="1">
      <alignment horizontal="right"/>
    </xf>
    <xf numFmtId="176" fontId="8" fillId="0" borderId="0" xfId="0" applyNumberFormat="1" applyFont="1" applyAlignment="1">
      <alignment horizontal="right"/>
    </xf>
    <xf numFmtId="171" fontId="30" fillId="0" borderId="0" xfId="5" applyNumberFormat="1" applyFont="1"/>
    <xf numFmtId="176" fontId="23" fillId="0" borderId="0" xfId="0" applyNumberFormat="1" applyFont="1" applyAlignment="1">
      <alignment horizontal="right"/>
    </xf>
    <xf numFmtId="176" fontId="20" fillId="0" borderId="0" xfId="0" applyNumberFormat="1" applyFont="1" applyAlignment="1">
      <alignment horizontal="right"/>
    </xf>
    <xf numFmtId="166" fontId="12" fillId="0" borderId="0" xfId="0" applyNumberFormat="1" applyFont="1" applyAlignment="1">
      <alignment horizontal="right"/>
    </xf>
    <xf numFmtId="43" fontId="3" fillId="0" borderId="0" xfId="0" applyNumberFormat="1" applyFont="1"/>
    <xf numFmtId="176" fontId="37" fillId="0" borderId="0" xfId="0" applyNumberFormat="1" applyFont="1" applyAlignment="1">
      <alignment horizontal="right"/>
    </xf>
    <xf numFmtId="171" fontId="10" fillId="0" borderId="0" xfId="0" applyNumberFormat="1" applyFont="1"/>
    <xf numFmtId="176" fontId="37" fillId="0" borderId="0" xfId="0" applyNumberFormat="1" applyFont="1"/>
    <xf numFmtId="166" fontId="33" fillId="0" borderId="0" xfId="0" applyNumberFormat="1" applyFont="1"/>
    <xf numFmtId="167" fontId="15" fillId="0" borderId="0" xfId="0" applyNumberFormat="1" applyFont="1" applyAlignment="1">
      <alignment horizontal="right"/>
    </xf>
    <xf numFmtId="41" fontId="15" fillId="0" borderId="0" xfId="0" applyNumberFormat="1" applyFont="1" applyAlignment="1">
      <alignment horizontal="right"/>
    </xf>
    <xf numFmtId="41" fontId="9" fillId="0" borderId="0" xfId="0" applyNumberFormat="1" applyFont="1" applyAlignment="1">
      <alignment horizontal="right"/>
    </xf>
    <xf numFmtId="41" fontId="20" fillId="0" borderId="0" xfId="0" applyNumberFormat="1" applyFont="1" applyAlignment="1">
      <alignment horizontal="right"/>
    </xf>
    <xf numFmtId="0" fontId="7" fillId="0" borderId="0" xfId="0" applyFont="1" applyAlignment="1">
      <alignment horizontal="right"/>
    </xf>
    <xf numFmtId="165" fontId="33" fillId="0" borderId="0" xfId="0" applyNumberFormat="1" applyFont="1" applyAlignment="1">
      <alignment horizontal="right"/>
    </xf>
    <xf numFmtId="43" fontId="14" fillId="0" borderId="0" xfId="0" applyNumberFormat="1" applyFont="1" applyAlignment="1">
      <alignment horizontal="left" vertical="top"/>
    </xf>
    <xf numFmtId="170" fontId="3" fillId="0" borderId="0" xfId="4" applyNumberFormat="1" applyFont="1"/>
    <xf numFmtId="170" fontId="3" fillId="0" borderId="0" xfId="0" applyNumberFormat="1" applyFont="1"/>
    <xf numFmtId="170" fontId="0" fillId="0" borderId="0" xfId="0" applyNumberFormat="1"/>
    <xf numFmtId="168" fontId="15" fillId="0" borderId="0" xfId="0" applyNumberFormat="1" applyFont="1"/>
    <xf numFmtId="13" fontId="16" fillId="0" borderId="0" xfId="5" applyNumberFormat="1" applyFont="1"/>
    <xf numFmtId="172" fontId="4" fillId="3" borderId="0" xfId="0" applyNumberFormat="1" applyFont="1" applyFill="1" applyAlignment="1">
      <alignment horizontal="right"/>
    </xf>
    <xf numFmtId="177" fontId="4" fillId="0" borderId="0" xfId="0" applyNumberFormat="1" applyFont="1" applyAlignment="1">
      <alignment horizontal="right"/>
    </xf>
    <xf numFmtId="177" fontId="4" fillId="3" borderId="0" xfId="0" applyNumberFormat="1" applyFont="1" applyFill="1" applyAlignment="1">
      <alignment horizontal="right"/>
    </xf>
    <xf numFmtId="172" fontId="7" fillId="3" borderId="1" xfId="0" applyNumberFormat="1" applyFont="1" applyFill="1" applyBorder="1" applyAlignment="1">
      <alignment horizontal="right"/>
    </xf>
    <xf numFmtId="172" fontId="14" fillId="0" borderId="1" xfId="0" applyNumberFormat="1" applyFont="1" applyBorder="1" applyAlignment="1">
      <alignment horizontal="right"/>
    </xf>
    <xf numFmtId="172" fontId="6" fillId="0" borderId="1" xfId="0" applyNumberFormat="1" applyFont="1" applyBorder="1" applyAlignment="1">
      <alignment horizontal="right"/>
    </xf>
    <xf numFmtId="176" fontId="20" fillId="0" borderId="1" xfId="0" applyNumberFormat="1" applyFont="1" applyBorder="1" applyAlignment="1">
      <alignment horizontal="right"/>
    </xf>
    <xf numFmtId="166" fontId="14" fillId="0" borderId="1" xfId="0" applyNumberFormat="1" applyFont="1" applyBorder="1"/>
    <xf numFmtId="177" fontId="7" fillId="3" borderId="1" xfId="0" applyNumberFormat="1" applyFont="1" applyFill="1" applyBorder="1" applyAlignment="1">
      <alignment horizontal="right"/>
    </xf>
    <xf numFmtId="41" fontId="6" fillId="0" borderId="1" xfId="0" applyNumberFormat="1" applyFont="1" applyBorder="1"/>
    <xf numFmtId="41" fontId="0" fillId="0" borderId="1" xfId="0" applyNumberFormat="1" applyBorder="1"/>
    <xf numFmtId="164" fontId="0" fillId="0" borderId="1" xfId="0" applyNumberFormat="1" applyBorder="1" applyAlignment="1">
      <alignment horizontal="center"/>
    </xf>
    <xf numFmtId="178" fontId="0" fillId="0" borderId="1" xfId="0" applyNumberFormat="1" applyBorder="1" applyAlignment="1">
      <alignment horizontal="left"/>
    </xf>
    <xf numFmtId="0" fontId="4" fillId="3"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39" fillId="3" borderId="0" xfId="0" applyFont="1" applyFill="1" applyAlignment="1">
      <alignment horizontal="center"/>
    </xf>
    <xf numFmtId="0" fontId="39" fillId="0" borderId="0" xfId="0" applyFont="1" applyAlignment="1">
      <alignment horizontal="center"/>
    </xf>
    <xf numFmtId="0" fontId="5" fillId="0" borderId="0" xfId="0" applyFont="1"/>
    <xf numFmtId="0" fontId="5" fillId="0" borderId="0" xfId="0" applyFont="1" applyAlignment="1">
      <alignment wrapText="1"/>
    </xf>
    <xf numFmtId="0" fontId="7" fillId="3" borderId="1" xfId="0" applyFont="1" applyFill="1" applyBorder="1"/>
    <xf numFmtId="0" fontId="4" fillId="3" borderId="1" xfId="0" applyFont="1" applyFill="1" applyBorder="1" applyAlignment="1">
      <alignment horizontal="center"/>
    </xf>
    <xf numFmtId="0" fontId="3" fillId="0" borderId="6" xfId="0" applyFont="1" applyBorder="1" applyAlignment="1">
      <alignment horizontal="center" wrapText="1"/>
    </xf>
    <xf numFmtId="0" fontId="3" fillId="0" borderId="1" xfId="0" applyFont="1" applyBorder="1" applyAlignment="1">
      <alignment horizontal="center"/>
    </xf>
    <xf numFmtId="0" fontId="4" fillId="0" borderId="4" xfId="0" applyFont="1" applyBorder="1" applyAlignment="1">
      <alignment horizontal="center" wrapText="1"/>
    </xf>
    <xf numFmtId="0" fontId="3" fillId="0" borderId="0" xfId="0" applyFont="1" applyAlignment="1">
      <alignment horizontal="center" wrapText="1"/>
    </xf>
    <xf numFmtId="0" fontId="0" fillId="0" borderId="3" xfId="0" applyBorder="1" applyAlignment="1">
      <alignment horizontal="centerContinuous"/>
    </xf>
    <xf numFmtId="0" fontId="0" fillId="0" borderId="4" xfId="0" applyBorder="1" applyAlignment="1">
      <alignment horizontal="centerContinuous"/>
    </xf>
    <xf numFmtId="0" fontId="3" fillId="0" borderId="2" xfId="0" applyFont="1" applyBorder="1" applyAlignment="1">
      <alignment horizontal="centerContinuous"/>
    </xf>
    <xf numFmtId="164" fontId="7" fillId="0" borderId="0" xfId="0" applyNumberFormat="1" applyFont="1"/>
    <xf numFmtId="0" fontId="0" fillId="0" borderId="5" xfId="0" applyBorder="1" applyAlignment="1">
      <alignment vertical="center" wrapText="1"/>
    </xf>
    <xf numFmtId="0" fontId="0" fillId="0" borderId="5" xfId="0" applyBorder="1" applyAlignment="1">
      <alignment vertical="center"/>
    </xf>
    <xf numFmtId="178" fontId="0" fillId="0" borderId="5" xfId="0" applyNumberFormat="1" applyBorder="1" applyAlignment="1">
      <alignment horizontal="left" vertical="center"/>
    </xf>
    <xf numFmtId="179" fontId="6" fillId="0" borderId="0" xfId="0" applyNumberFormat="1" applyFont="1"/>
    <xf numFmtId="174" fontId="7" fillId="0" borderId="0" xfId="0" applyNumberFormat="1" applyFont="1"/>
    <xf numFmtId="179" fontId="29" fillId="0" borderId="0" xfId="0" applyNumberFormat="1" applyFont="1"/>
    <xf numFmtId="174" fontId="33" fillId="0" borderId="0" xfId="0" applyNumberFormat="1" applyFont="1"/>
    <xf numFmtId="174" fontId="7" fillId="0" borderId="0" xfId="0" applyNumberFormat="1" applyFont="1" applyAlignment="1">
      <alignment horizontal="right"/>
    </xf>
    <xf numFmtId="179" fontId="6" fillId="0" borderId="0" xfId="0" applyNumberFormat="1" applyFont="1" applyAlignment="1">
      <alignment horizontal="right"/>
    </xf>
    <xf numFmtId="174" fontId="30" fillId="0" borderId="0" xfId="0" applyNumberFormat="1" applyFont="1" applyAlignment="1">
      <alignment horizontal="right"/>
    </xf>
    <xf numFmtId="179" fontId="20" fillId="0" borderId="0" xfId="0" applyNumberFormat="1" applyFont="1" applyAlignment="1">
      <alignment horizontal="right"/>
    </xf>
    <xf numFmtId="179" fontId="33" fillId="0" borderId="0" xfId="0" applyNumberFormat="1" applyFont="1" applyAlignment="1">
      <alignment horizontal="right"/>
    </xf>
    <xf numFmtId="179" fontId="30" fillId="0" borderId="0" xfId="0" applyNumberFormat="1" applyFont="1"/>
    <xf numFmtId="179" fontId="30" fillId="0" borderId="0" xfId="0" applyNumberFormat="1" applyFont="1" applyAlignment="1">
      <alignment horizontal="right"/>
    </xf>
    <xf numFmtId="0" fontId="7" fillId="0" borderId="0" xfId="0" applyFont="1" applyAlignment="1">
      <alignment horizontal="center"/>
    </xf>
    <xf numFmtId="0" fontId="5" fillId="0" borderId="0" xfId="0" applyFont="1" applyAlignment="1">
      <alignment horizontal="center" wrapText="1"/>
    </xf>
    <xf numFmtId="0" fontId="34" fillId="0" borderId="0" xfId="0" applyFont="1" applyAlignment="1">
      <alignment horizontal="center" wrapText="1"/>
    </xf>
    <xf numFmtId="0" fontId="7" fillId="0" borderId="1" xfId="0" applyFont="1" applyBorder="1" applyAlignment="1">
      <alignment horizontal="centerContinuous"/>
    </xf>
    <xf numFmtId="0" fontId="5" fillId="3" borderId="0" xfId="0" applyFont="1" applyFill="1" applyAlignment="1">
      <alignment horizontal="center" wrapText="1"/>
    </xf>
    <xf numFmtId="0" fontId="3" fillId="3" borderId="0" xfId="0" applyFont="1" applyFill="1" applyAlignment="1">
      <alignment horizontal="center"/>
    </xf>
    <xf numFmtId="179" fontId="6" fillId="3" borderId="0" xfId="0" applyNumberFormat="1" applyFont="1" applyFill="1"/>
    <xf numFmtId="174" fontId="7" fillId="3" borderId="0" xfId="0" applyNumberFormat="1" applyFont="1" applyFill="1" applyAlignment="1">
      <alignment horizontal="right"/>
    </xf>
    <xf numFmtId="174" fontId="33" fillId="3" borderId="0" xfId="0" applyNumberFormat="1" applyFont="1" applyFill="1"/>
    <xf numFmtId="179" fontId="20" fillId="3" borderId="0" xfId="0" applyNumberFormat="1" applyFont="1" applyFill="1" applyAlignment="1">
      <alignment horizontal="right"/>
    </xf>
    <xf numFmtId="179" fontId="33" fillId="3" borderId="0" xfId="0" applyNumberFormat="1" applyFont="1" applyFill="1" applyAlignment="1">
      <alignment horizontal="right"/>
    </xf>
    <xf numFmtId="0" fontId="0" fillId="3" borderId="0" xfId="0" applyFill="1"/>
    <xf numFmtId="180" fontId="33" fillId="3" borderId="0" xfId="0" applyNumberFormat="1" applyFont="1" applyFill="1"/>
    <xf numFmtId="174" fontId="7" fillId="3" borderId="0" xfId="0" applyNumberFormat="1" applyFont="1" applyFill="1"/>
    <xf numFmtId="41" fontId="34" fillId="0" borderId="0" xfId="0" applyNumberFormat="1" applyFont="1" applyAlignment="1">
      <alignment horizontal="right"/>
    </xf>
    <xf numFmtId="181" fontId="0" fillId="0" borderId="0" xfId="0" applyNumberFormat="1"/>
    <xf numFmtId="9" fontId="23" fillId="0" borderId="0" xfId="4" applyFont="1"/>
    <xf numFmtId="9" fontId="0" fillId="0" borderId="0" xfId="4" applyFont="1"/>
    <xf numFmtId="178" fontId="0" fillId="0" borderId="0" xfId="0" applyNumberFormat="1" applyAlignment="1">
      <alignment horizontal="left"/>
    </xf>
    <xf numFmtId="177" fontId="7" fillId="3" borderId="0" xfId="0" applyNumberFormat="1" applyFont="1" applyFill="1" applyAlignment="1">
      <alignment horizontal="right"/>
    </xf>
    <xf numFmtId="172" fontId="6" fillId="0" borderId="0" xfId="0" applyNumberFormat="1" applyFont="1" applyAlignment="1">
      <alignment horizontal="right"/>
    </xf>
    <xf numFmtId="172" fontId="14" fillId="0" borderId="0" xfId="0" applyNumberFormat="1" applyFont="1" applyAlignment="1">
      <alignment horizontal="right"/>
    </xf>
    <xf numFmtId="172" fontId="7" fillId="3" borderId="0" xfId="0" applyNumberFormat="1" applyFont="1" applyFill="1" applyAlignment="1">
      <alignment horizontal="right"/>
    </xf>
    <xf numFmtId="41" fontId="37" fillId="0" borderId="0" xfId="0" applyNumberFormat="1" applyFont="1"/>
    <xf numFmtId="1" fontId="0" fillId="0" borderId="0" xfId="0" applyNumberFormat="1"/>
    <xf numFmtId="41" fontId="40" fillId="0" borderId="0" xfId="0" applyNumberFormat="1" applyFont="1"/>
    <xf numFmtId="166" fontId="16" fillId="0" borderId="0" xfId="5" applyNumberFormat="1" applyFont="1"/>
    <xf numFmtId="14" fontId="0" fillId="0" borderId="0" xfId="0" applyNumberFormat="1"/>
    <xf numFmtId="43" fontId="41" fillId="0" borderId="0" xfId="5" applyNumberFormat="1" applyFont="1"/>
    <xf numFmtId="0" fontId="10" fillId="0" borderId="0" xfId="5" applyFont="1" applyAlignment="1">
      <alignment horizontal="left" indent="2"/>
    </xf>
    <xf numFmtId="0" fontId="7" fillId="0" borderId="0" xfId="5" applyFont="1" applyAlignment="1">
      <alignment horizontal="left" indent="3"/>
    </xf>
    <xf numFmtId="41" fontId="40" fillId="0" borderId="0" xfId="5" applyNumberFormat="1" applyFont="1"/>
    <xf numFmtId="0" fontId="7" fillId="0" borderId="0" xfId="6" applyFont="1" applyAlignment="1">
      <alignment horizontal="left" indent="4"/>
    </xf>
  </cellXfs>
  <cellStyles count="10">
    <cellStyle name="Normal" xfId="0" builtinId="0"/>
    <cellStyle name="Normal 2" xfId="1" xr:uid="{F8981C23-7F89-4B08-9E61-23E3FA6FD483}"/>
    <cellStyle name="Normal 2 2" xfId="5" xr:uid="{F1ECC916-9C2E-4B5F-B055-1CA2981B3DC5}"/>
    <cellStyle name="Normal 3" xfId="6" xr:uid="{19C422F6-3116-4932-AE6A-B6E450902A66}"/>
    <cellStyle name="Percent" xfId="4" builtinId="5"/>
    <cellStyle name="Percent 2" xfId="2" xr:uid="{DDEF1BF3-33DD-4128-9119-7DD2484FF9E5}"/>
    <cellStyle name="Percent 2 2" xfId="3" xr:uid="{F91603E3-E4E4-4C7B-A3B8-A92578F0D7A0}"/>
    <cellStyle name="Percent 2 2 2" xfId="8" xr:uid="{9626485E-3EA7-4B3A-A3E2-D84BBFB0002D}"/>
    <cellStyle name="Percent 3" xfId="7" xr:uid="{93EFD503-EF6B-4F8D-A128-07FA6975B8D8}"/>
    <cellStyle name="Percent 3 2" xfId="9" xr:uid="{B136E894-B917-4A52-9477-B9FB492A656E}"/>
  </cellStyles>
  <dxfs count="0"/>
  <tableStyles count="1" defaultTableStyle="TableStyleMedium2" defaultPivotStyle="PivotStyleLight16">
    <tableStyle name="Invisible" pivot="0" table="0" count="0" xr9:uid="{0BA10834-3F5B-464A-BD5E-B2BB6C11B851}"/>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10</xdr:col>
      <xdr:colOff>0</xdr:colOff>
      <xdr:row>4</xdr:row>
      <xdr:rowOff>0</xdr:rowOff>
    </xdr:from>
    <xdr:to>
      <xdr:col>10</xdr:col>
      <xdr:colOff>0</xdr:colOff>
      <xdr:row>82</xdr:row>
      <xdr:rowOff>136152</xdr:rowOff>
    </xdr:to>
    <xdr:cxnSp macro="">
      <xdr:nvCxnSpPr>
        <xdr:cNvPr id="3" name="Straight Connector 2">
          <a:extLst>
            <a:ext uri="{FF2B5EF4-FFF2-40B4-BE49-F238E27FC236}">
              <a16:creationId xmlns:a16="http://schemas.microsoft.com/office/drawing/2014/main" id="{F249BAED-FCB9-451B-A4A0-B6F241CD230B}"/>
            </a:ext>
          </a:extLst>
        </xdr:cNvPr>
        <xdr:cNvCxnSpPr/>
      </xdr:nvCxnSpPr>
      <xdr:spPr>
        <a:xfrm>
          <a:off x="5876925" y="571500"/>
          <a:ext cx="0" cy="1030885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xdr:row>
      <xdr:rowOff>0</xdr:rowOff>
    </xdr:from>
    <xdr:to>
      <xdr:col>9</xdr:col>
      <xdr:colOff>0</xdr:colOff>
      <xdr:row>82</xdr:row>
      <xdr:rowOff>136152</xdr:rowOff>
    </xdr:to>
    <xdr:cxnSp macro="">
      <xdr:nvCxnSpPr>
        <xdr:cNvPr id="2" name="Straight Connector 1">
          <a:extLst>
            <a:ext uri="{FF2B5EF4-FFF2-40B4-BE49-F238E27FC236}">
              <a16:creationId xmlns:a16="http://schemas.microsoft.com/office/drawing/2014/main" id="{3F6FD17F-9D8E-4FC5-8964-80679F0DAFE6}"/>
            </a:ext>
          </a:extLst>
        </xdr:cNvPr>
        <xdr:cNvCxnSpPr/>
      </xdr:nvCxnSpPr>
      <xdr:spPr>
        <a:xfrm>
          <a:off x="4968240" y="541020"/>
          <a:ext cx="0" cy="992023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36</xdr:col>
      <xdr:colOff>0</xdr:colOff>
      <xdr:row>5</xdr:row>
      <xdr:rowOff>0</xdr:rowOff>
    </xdr:from>
    <xdr:to>
      <xdr:col>36</xdr:col>
      <xdr:colOff>0</xdr:colOff>
      <xdr:row>536</xdr:row>
      <xdr:rowOff>66077</xdr:rowOff>
    </xdr:to>
    <xdr:cxnSp macro="">
      <xdr:nvCxnSpPr>
        <xdr:cNvPr id="6" name="Straight Connector 5">
          <a:extLst>
            <a:ext uri="{FF2B5EF4-FFF2-40B4-BE49-F238E27FC236}">
              <a16:creationId xmlns:a16="http://schemas.microsoft.com/office/drawing/2014/main" id="{3FB4B35B-7067-4484-842E-9A6BFD3B78B9}"/>
            </a:ext>
          </a:extLst>
        </xdr:cNvPr>
        <xdr:cNvCxnSpPr/>
      </xdr:nvCxnSpPr>
      <xdr:spPr>
        <a:xfrm>
          <a:off x="6930259" y="722586"/>
          <a:ext cx="0" cy="27563767"/>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5</xdr:row>
      <xdr:rowOff>0</xdr:rowOff>
    </xdr:from>
    <xdr:to>
      <xdr:col>11</xdr:col>
      <xdr:colOff>0</xdr:colOff>
      <xdr:row>536</xdr:row>
      <xdr:rowOff>66077</xdr:rowOff>
    </xdr:to>
    <xdr:cxnSp macro="">
      <xdr:nvCxnSpPr>
        <xdr:cNvPr id="9" name="Straight Connector 8">
          <a:extLst>
            <a:ext uri="{FF2B5EF4-FFF2-40B4-BE49-F238E27FC236}">
              <a16:creationId xmlns:a16="http://schemas.microsoft.com/office/drawing/2014/main" id="{258991BC-2B4B-4992-843A-CE4EB71BD55C}"/>
            </a:ext>
          </a:extLst>
        </xdr:cNvPr>
        <xdr:cNvCxnSpPr/>
      </xdr:nvCxnSpPr>
      <xdr:spPr>
        <a:xfrm>
          <a:off x="5726206" y="728382"/>
          <a:ext cx="0" cy="28338519"/>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0</xdr:rowOff>
    </xdr:from>
    <xdr:to>
      <xdr:col>15</xdr:col>
      <xdr:colOff>0</xdr:colOff>
      <xdr:row>536</xdr:row>
      <xdr:rowOff>66077</xdr:rowOff>
    </xdr:to>
    <xdr:cxnSp macro="">
      <xdr:nvCxnSpPr>
        <xdr:cNvPr id="14" name="Straight Connector 13">
          <a:extLst>
            <a:ext uri="{FF2B5EF4-FFF2-40B4-BE49-F238E27FC236}">
              <a16:creationId xmlns:a16="http://schemas.microsoft.com/office/drawing/2014/main" id="{024E82E2-23E0-40F1-8DB4-5DAA0C3B6402}"/>
            </a:ext>
          </a:extLst>
        </xdr:cNvPr>
        <xdr:cNvCxnSpPr/>
      </xdr:nvCxnSpPr>
      <xdr:spPr>
        <a:xfrm>
          <a:off x="8201025" y="714375"/>
          <a:ext cx="0" cy="47500577"/>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5</xdr:row>
      <xdr:rowOff>0</xdr:rowOff>
    </xdr:from>
    <xdr:to>
      <xdr:col>38</xdr:col>
      <xdr:colOff>0</xdr:colOff>
      <xdr:row>536</xdr:row>
      <xdr:rowOff>66077</xdr:rowOff>
    </xdr:to>
    <xdr:cxnSp macro="">
      <xdr:nvCxnSpPr>
        <xdr:cNvPr id="15" name="Straight Connector 14">
          <a:extLst>
            <a:ext uri="{FF2B5EF4-FFF2-40B4-BE49-F238E27FC236}">
              <a16:creationId xmlns:a16="http://schemas.microsoft.com/office/drawing/2014/main" id="{C309F5D9-3EF6-43E1-B547-EB91FCBEEBFE}"/>
            </a:ext>
          </a:extLst>
        </xdr:cNvPr>
        <xdr:cNvCxnSpPr/>
      </xdr:nvCxnSpPr>
      <xdr:spPr>
        <a:xfrm>
          <a:off x="11563350" y="714375"/>
          <a:ext cx="0" cy="45986102"/>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5</xdr:row>
      <xdr:rowOff>0</xdr:rowOff>
    </xdr:from>
    <xdr:to>
      <xdr:col>39</xdr:col>
      <xdr:colOff>0</xdr:colOff>
      <xdr:row>536</xdr:row>
      <xdr:rowOff>66077</xdr:rowOff>
    </xdr:to>
    <xdr:cxnSp macro="">
      <xdr:nvCxnSpPr>
        <xdr:cNvPr id="10" name="Straight Connector 9">
          <a:extLst>
            <a:ext uri="{FF2B5EF4-FFF2-40B4-BE49-F238E27FC236}">
              <a16:creationId xmlns:a16="http://schemas.microsoft.com/office/drawing/2014/main" id="{556AD4BB-CCE4-4570-807B-64C29929DF0B}"/>
            </a:ext>
          </a:extLst>
        </xdr:cNvPr>
        <xdr:cNvCxnSpPr/>
      </xdr:nvCxnSpPr>
      <xdr:spPr>
        <a:xfrm>
          <a:off x="12096750" y="714375"/>
          <a:ext cx="0" cy="5415855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536</xdr:row>
      <xdr:rowOff>66077</xdr:rowOff>
    </xdr:to>
    <xdr:cxnSp macro="">
      <xdr:nvCxnSpPr>
        <xdr:cNvPr id="13" name="Straight Connector 12">
          <a:extLst>
            <a:ext uri="{FF2B5EF4-FFF2-40B4-BE49-F238E27FC236}">
              <a16:creationId xmlns:a16="http://schemas.microsoft.com/office/drawing/2014/main" id="{F5440220-FFDF-401F-8C6C-AB57E360322B}"/>
            </a:ext>
          </a:extLst>
        </xdr:cNvPr>
        <xdr:cNvCxnSpPr/>
      </xdr:nvCxnSpPr>
      <xdr:spPr>
        <a:xfrm>
          <a:off x="8181975" y="714375"/>
          <a:ext cx="0" cy="55815902"/>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536</xdr:row>
      <xdr:rowOff>66077</xdr:rowOff>
    </xdr:to>
    <xdr:cxnSp macro="">
      <xdr:nvCxnSpPr>
        <xdr:cNvPr id="3" name="Straight Connector 2">
          <a:extLst>
            <a:ext uri="{FF2B5EF4-FFF2-40B4-BE49-F238E27FC236}">
              <a16:creationId xmlns:a16="http://schemas.microsoft.com/office/drawing/2014/main" id="{3791D85A-C247-49EB-80EB-31FBF04EE07A}"/>
            </a:ext>
          </a:extLst>
        </xdr:cNvPr>
        <xdr:cNvCxnSpPr/>
      </xdr:nvCxnSpPr>
      <xdr:spPr>
        <a:xfrm>
          <a:off x="9872382" y="644339"/>
          <a:ext cx="0" cy="55367106"/>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536</xdr:row>
      <xdr:rowOff>66077</xdr:rowOff>
    </xdr:to>
    <xdr:cxnSp macro="">
      <xdr:nvCxnSpPr>
        <xdr:cNvPr id="4" name="Straight Connector 3">
          <a:extLst>
            <a:ext uri="{FF2B5EF4-FFF2-40B4-BE49-F238E27FC236}">
              <a16:creationId xmlns:a16="http://schemas.microsoft.com/office/drawing/2014/main" id="{9C17822B-1E30-436D-93D7-3041EC0A906E}"/>
            </a:ext>
          </a:extLst>
        </xdr:cNvPr>
        <xdr:cNvCxnSpPr/>
      </xdr:nvCxnSpPr>
      <xdr:spPr>
        <a:xfrm>
          <a:off x="11468100" y="647700"/>
          <a:ext cx="0" cy="64965617"/>
        </a:xfrm>
        <a:prstGeom prst="line">
          <a:avLst/>
        </a:prstGeom>
        <a:ln>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5</xdr:row>
      <xdr:rowOff>0</xdr:rowOff>
    </xdr:from>
    <xdr:to>
      <xdr:col>49</xdr:col>
      <xdr:colOff>0</xdr:colOff>
      <xdr:row>536</xdr:row>
      <xdr:rowOff>66077</xdr:rowOff>
    </xdr:to>
    <xdr:cxnSp macro="">
      <xdr:nvCxnSpPr>
        <xdr:cNvPr id="7" name="Straight Connector 6">
          <a:extLst>
            <a:ext uri="{FF2B5EF4-FFF2-40B4-BE49-F238E27FC236}">
              <a16:creationId xmlns:a16="http://schemas.microsoft.com/office/drawing/2014/main" id="{91E516C9-9D9F-4CDA-8DF0-F07DC41C0619}"/>
            </a:ext>
          </a:extLst>
        </xdr:cNvPr>
        <xdr:cNvCxnSpPr/>
      </xdr:nvCxnSpPr>
      <xdr:spPr>
        <a:xfrm>
          <a:off x="17510760" y="647700"/>
          <a:ext cx="0" cy="6530089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5</xdr:row>
      <xdr:rowOff>0</xdr:rowOff>
    </xdr:from>
    <xdr:to>
      <xdr:col>29</xdr:col>
      <xdr:colOff>0</xdr:colOff>
      <xdr:row>536</xdr:row>
      <xdr:rowOff>66077</xdr:rowOff>
    </xdr:to>
    <xdr:cxnSp macro="">
      <xdr:nvCxnSpPr>
        <xdr:cNvPr id="5" name="Straight Connector 4">
          <a:extLst>
            <a:ext uri="{FF2B5EF4-FFF2-40B4-BE49-F238E27FC236}">
              <a16:creationId xmlns:a16="http://schemas.microsoft.com/office/drawing/2014/main" id="{C4968352-7BBF-4FAE-AAC0-E29269C5EF1C}"/>
            </a:ext>
          </a:extLst>
        </xdr:cNvPr>
        <xdr:cNvCxnSpPr/>
      </xdr:nvCxnSpPr>
      <xdr:spPr>
        <a:xfrm>
          <a:off x="12443460" y="678180"/>
          <a:ext cx="0" cy="6592573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4</xdr:row>
      <xdr:rowOff>142874</xdr:rowOff>
    </xdr:from>
    <xdr:to>
      <xdr:col>8</xdr:col>
      <xdr:colOff>0</xdr:colOff>
      <xdr:row>39</xdr:row>
      <xdr:rowOff>19049</xdr:rowOff>
    </xdr:to>
    <xdr:cxnSp macro="">
      <xdr:nvCxnSpPr>
        <xdr:cNvPr id="2" name="Straight Connector 1">
          <a:extLst>
            <a:ext uri="{FF2B5EF4-FFF2-40B4-BE49-F238E27FC236}">
              <a16:creationId xmlns:a16="http://schemas.microsoft.com/office/drawing/2014/main" id="{A4DB8092-B548-4143-88DE-CEC1EC262D16}"/>
            </a:ext>
          </a:extLst>
        </xdr:cNvPr>
        <xdr:cNvCxnSpPr/>
      </xdr:nvCxnSpPr>
      <xdr:spPr>
        <a:xfrm>
          <a:off x="42672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142874</xdr:rowOff>
    </xdr:from>
    <xdr:to>
      <xdr:col>7</xdr:col>
      <xdr:colOff>0</xdr:colOff>
      <xdr:row>39</xdr:row>
      <xdr:rowOff>19049</xdr:rowOff>
    </xdr:to>
    <xdr:cxnSp macro="">
      <xdr:nvCxnSpPr>
        <xdr:cNvPr id="3" name="Straight Connector 2">
          <a:extLst>
            <a:ext uri="{FF2B5EF4-FFF2-40B4-BE49-F238E27FC236}">
              <a16:creationId xmlns:a16="http://schemas.microsoft.com/office/drawing/2014/main" id="{84F2CBDC-1CDC-4004-9B89-D7697952D7FC}"/>
            </a:ext>
          </a:extLst>
        </xdr:cNvPr>
        <xdr:cNvCxnSpPr/>
      </xdr:nvCxnSpPr>
      <xdr:spPr>
        <a:xfrm>
          <a:off x="37338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142874</xdr:rowOff>
    </xdr:from>
    <xdr:to>
      <xdr:col>15</xdr:col>
      <xdr:colOff>0</xdr:colOff>
      <xdr:row>39</xdr:row>
      <xdr:rowOff>19049</xdr:rowOff>
    </xdr:to>
    <xdr:cxnSp macro="">
      <xdr:nvCxnSpPr>
        <xdr:cNvPr id="4" name="Straight Connector 3">
          <a:extLst>
            <a:ext uri="{FF2B5EF4-FFF2-40B4-BE49-F238E27FC236}">
              <a16:creationId xmlns:a16="http://schemas.microsoft.com/office/drawing/2014/main" id="{36EE7AE1-7C86-46D5-BEE5-CBB59D7CEFB7}"/>
            </a:ext>
          </a:extLst>
        </xdr:cNvPr>
        <xdr:cNvCxnSpPr/>
      </xdr:nvCxnSpPr>
      <xdr:spPr>
        <a:xfrm>
          <a:off x="80010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xdr:row>
      <xdr:rowOff>142874</xdr:rowOff>
    </xdr:from>
    <xdr:to>
      <xdr:col>16</xdr:col>
      <xdr:colOff>0</xdr:colOff>
      <xdr:row>39</xdr:row>
      <xdr:rowOff>19049</xdr:rowOff>
    </xdr:to>
    <xdr:cxnSp macro="">
      <xdr:nvCxnSpPr>
        <xdr:cNvPr id="5" name="Straight Connector 4">
          <a:extLst>
            <a:ext uri="{FF2B5EF4-FFF2-40B4-BE49-F238E27FC236}">
              <a16:creationId xmlns:a16="http://schemas.microsoft.com/office/drawing/2014/main" id="{4B619369-03CB-420E-B2EF-B54E78600532}"/>
            </a:ext>
          </a:extLst>
        </xdr:cNvPr>
        <xdr:cNvCxnSpPr/>
      </xdr:nvCxnSpPr>
      <xdr:spPr>
        <a:xfrm>
          <a:off x="85344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xdr:row>
      <xdr:rowOff>142874</xdr:rowOff>
    </xdr:from>
    <xdr:to>
      <xdr:col>24</xdr:col>
      <xdr:colOff>0</xdr:colOff>
      <xdr:row>39</xdr:row>
      <xdr:rowOff>19049</xdr:rowOff>
    </xdr:to>
    <xdr:cxnSp macro="">
      <xdr:nvCxnSpPr>
        <xdr:cNvPr id="6" name="Straight Connector 5">
          <a:extLst>
            <a:ext uri="{FF2B5EF4-FFF2-40B4-BE49-F238E27FC236}">
              <a16:creationId xmlns:a16="http://schemas.microsoft.com/office/drawing/2014/main" id="{199A12B8-4562-4666-B758-96F4EBE63D0A}"/>
            </a:ext>
          </a:extLst>
        </xdr:cNvPr>
        <xdr:cNvCxnSpPr/>
      </xdr:nvCxnSpPr>
      <xdr:spPr>
        <a:xfrm>
          <a:off x="128016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4</xdr:row>
      <xdr:rowOff>142874</xdr:rowOff>
    </xdr:from>
    <xdr:to>
      <xdr:col>25</xdr:col>
      <xdr:colOff>0</xdr:colOff>
      <xdr:row>39</xdr:row>
      <xdr:rowOff>19049</xdr:rowOff>
    </xdr:to>
    <xdr:cxnSp macro="">
      <xdr:nvCxnSpPr>
        <xdr:cNvPr id="7" name="Straight Connector 6">
          <a:extLst>
            <a:ext uri="{FF2B5EF4-FFF2-40B4-BE49-F238E27FC236}">
              <a16:creationId xmlns:a16="http://schemas.microsoft.com/office/drawing/2014/main" id="{956A297E-13F6-4C91-BDDC-DE283EF81B88}"/>
            </a:ext>
          </a:extLst>
        </xdr:cNvPr>
        <xdr:cNvCxnSpPr/>
      </xdr:nvCxnSpPr>
      <xdr:spPr>
        <a:xfrm>
          <a:off x="133350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xdr:row>
      <xdr:rowOff>142874</xdr:rowOff>
    </xdr:from>
    <xdr:to>
      <xdr:col>19</xdr:col>
      <xdr:colOff>0</xdr:colOff>
      <xdr:row>39</xdr:row>
      <xdr:rowOff>19049</xdr:rowOff>
    </xdr:to>
    <xdr:cxnSp macro="">
      <xdr:nvCxnSpPr>
        <xdr:cNvPr id="8" name="Straight Connector 7">
          <a:extLst>
            <a:ext uri="{FF2B5EF4-FFF2-40B4-BE49-F238E27FC236}">
              <a16:creationId xmlns:a16="http://schemas.microsoft.com/office/drawing/2014/main" id="{AF7D22A3-3845-48EC-B5E6-FB282BDDB7C2}"/>
            </a:ext>
          </a:extLst>
        </xdr:cNvPr>
        <xdr:cNvCxnSpPr/>
      </xdr:nvCxnSpPr>
      <xdr:spPr>
        <a:xfrm>
          <a:off x="10134600" y="714374"/>
          <a:ext cx="0" cy="40195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4762</xdr:colOff>
      <xdr:row>5</xdr:row>
      <xdr:rowOff>1</xdr:rowOff>
    </xdr:from>
    <xdr:to>
      <xdr:col>11</xdr:col>
      <xdr:colOff>4762</xdr:colOff>
      <xdr:row>24</xdr:row>
      <xdr:rowOff>85725</xdr:rowOff>
    </xdr:to>
    <xdr:cxnSp macro="">
      <xdr:nvCxnSpPr>
        <xdr:cNvPr id="3" name="Straight Connector 2">
          <a:extLst>
            <a:ext uri="{FF2B5EF4-FFF2-40B4-BE49-F238E27FC236}">
              <a16:creationId xmlns:a16="http://schemas.microsoft.com/office/drawing/2014/main" id="{E77975FC-821E-B10D-009E-AD75AC844ECE}"/>
            </a:ext>
          </a:extLst>
        </xdr:cNvPr>
        <xdr:cNvCxnSpPr/>
      </xdr:nvCxnSpPr>
      <xdr:spPr>
        <a:xfrm>
          <a:off x="4319587" y="714376"/>
          <a:ext cx="0" cy="288607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0</xdr:rowOff>
    </xdr:from>
    <xdr:to>
      <xdr:col>12</xdr:col>
      <xdr:colOff>0</xdr:colOff>
      <xdr:row>24</xdr:row>
      <xdr:rowOff>71437</xdr:rowOff>
    </xdr:to>
    <xdr:cxnSp macro="">
      <xdr:nvCxnSpPr>
        <xdr:cNvPr id="4" name="Straight Connector 3">
          <a:extLst>
            <a:ext uri="{FF2B5EF4-FFF2-40B4-BE49-F238E27FC236}">
              <a16:creationId xmlns:a16="http://schemas.microsoft.com/office/drawing/2014/main" id="{A7167C7C-D387-4BE3-98CB-2E972110D96F}"/>
            </a:ext>
          </a:extLst>
        </xdr:cNvPr>
        <xdr:cNvCxnSpPr/>
      </xdr:nvCxnSpPr>
      <xdr:spPr>
        <a:xfrm>
          <a:off x="5067300" y="642938"/>
          <a:ext cx="0" cy="244316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6E6D-64A0-4021-A0E9-938A459FBAEF}">
  <dimension ref="A1"/>
  <sheetViews>
    <sheetView workbookViewId="0"/>
  </sheetViews>
  <sheetFormatPr defaultRowHeight="11.25" x14ac:dyDescent="0.2"/>
  <sheetData>
    <row r="1" spans="1:1" x14ac:dyDescent="0.2">
      <c r="A1"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4391-0ED9-441E-B897-169BE41B36F2}">
  <dimension ref="A1:AI1"/>
  <sheetViews>
    <sheetView workbookViewId="0"/>
  </sheetViews>
  <sheetFormatPr defaultRowHeight="11.25" x14ac:dyDescent="0.2"/>
  <sheetData>
    <row r="1" spans="1:35" x14ac:dyDescent="0.2">
      <c r="A1">
        <v>35</v>
      </c>
      <c r="B1" t="s">
        <v>400</v>
      </c>
      <c r="C1" t="s">
        <v>401</v>
      </c>
      <c r="D1" t="s">
        <v>402</v>
      </c>
      <c r="E1" t="s">
        <v>403</v>
      </c>
      <c r="F1" t="s">
        <v>404</v>
      </c>
      <c r="G1" t="s">
        <v>405</v>
      </c>
      <c r="H1" t="s">
        <v>406</v>
      </c>
      <c r="I1" t="s">
        <v>407</v>
      </c>
      <c r="J1" t="s">
        <v>408</v>
      </c>
      <c r="K1" t="s">
        <v>409</v>
      </c>
      <c r="L1" t="s">
        <v>410</v>
      </c>
      <c r="M1" t="s">
        <v>379</v>
      </c>
      <c r="N1" t="s">
        <v>380</v>
      </c>
      <c r="O1" t="s">
        <v>381</v>
      </c>
      <c r="P1" t="s">
        <v>411</v>
      </c>
      <c r="Q1" t="s">
        <v>382</v>
      </c>
      <c r="R1" t="s">
        <v>383</v>
      </c>
      <c r="S1" t="s">
        <v>384</v>
      </c>
      <c r="T1" t="s">
        <v>385</v>
      </c>
      <c r="U1" t="s">
        <v>412</v>
      </c>
      <c r="V1" t="s">
        <v>386</v>
      </c>
      <c r="W1" t="s">
        <v>387</v>
      </c>
      <c r="X1" t="s">
        <v>388</v>
      </c>
      <c r="Y1" t="s">
        <v>389</v>
      </c>
      <c r="Z1" t="s">
        <v>390</v>
      </c>
      <c r="AA1" t="s">
        <v>391</v>
      </c>
      <c r="AB1" t="s">
        <v>392</v>
      </c>
      <c r="AC1" t="s">
        <v>393</v>
      </c>
      <c r="AD1" t="s">
        <v>394</v>
      </c>
      <c r="AE1" t="s">
        <v>395</v>
      </c>
      <c r="AF1" t="s">
        <v>396</v>
      </c>
      <c r="AG1" t="s">
        <v>397</v>
      </c>
      <c r="AH1" t="s">
        <v>413</v>
      </c>
      <c r="AI1"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4E61-6545-444B-8132-12FE72BFD066}">
  <sheetPr>
    <pageSetUpPr fitToPage="1"/>
  </sheetPr>
  <dimension ref="B1:AG102"/>
  <sheetViews>
    <sheetView tabSelected="1" view="pageBreakPreview" zoomScaleNormal="100" zoomScaleSheetLayoutView="100" workbookViewId="0">
      <selection activeCell="B33" sqref="B33"/>
    </sheetView>
  </sheetViews>
  <sheetFormatPr defaultColWidth="10.6640625" defaultRowHeight="11.25" x14ac:dyDescent="0.2"/>
  <cols>
    <col min="1" max="1" width="4.33203125" style="90" customWidth="1"/>
    <col min="2" max="2" width="30" style="90" customWidth="1"/>
    <col min="3" max="3" width="3.1640625" style="90" customWidth="1"/>
    <col min="4" max="21" width="9.33203125" style="90" customWidth="1"/>
    <col min="22" max="16384" width="10.6640625" style="90"/>
  </cols>
  <sheetData>
    <row r="1" spans="2:25" x14ac:dyDescent="0.2">
      <c r="K1" s="104"/>
    </row>
    <row r="2" spans="2:25" x14ac:dyDescent="0.2">
      <c r="B2" s="91" t="s">
        <v>0</v>
      </c>
      <c r="M2" s="92"/>
      <c r="N2" s="93"/>
      <c r="O2" s="93"/>
      <c r="P2" s="93"/>
      <c r="U2" s="94">
        <v>45565</v>
      </c>
    </row>
    <row r="3" spans="2:25" s="96" customFormat="1" x14ac:dyDescent="0.2">
      <c r="B3" s="95" t="s">
        <v>340</v>
      </c>
    </row>
    <row r="4" spans="2:25" x14ac:dyDescent="0.2">
      <c r="B4" s="97" t="s">
        <v>1</v>
      </c>
      <c r="D4" s="98" t="s">
        <v>2</v>
      </c>
      <c r="E4" s="98"/>
      <c r="F4" s="99"/>
      <c r="G4" s="99"/>
      <c r="H4" s="99"/>
      <c r="I4" s="99"/>
      <c r="J4" s="99"/>
      <c r="K4" s="99"/>
      <c r="L4" s="99"/>
      <c r="M4" s="99"/>
      <c r="N4" s="99"/>
      <c r="O4" s="99"/>
      <c r="P4" s="99"/>
      <c r="Q4" s="99"/>
      <c r="R4" s="99"/>
      <c r="S4" s="99"/>
      <c r="T4" s="99"/>
      <c r="U4" s="99"/>
    </row>
    <row r="5" spans="2:25" ht="13.5" x14ac:dyDescent="0.35">
      <c r="D5" s="100" t="s">
        <v>3</v>
      </c>
      <c r="E5" s="100" t="s">
        <v>4</v>
      </c>
      <c r="F5" s="100" t="s">
        <v>5</v>
      </c>
      <c r="G5" s="100" t="s">
        <v>247</v>
      </c>
      <c r="H5" s="100" t="s">
        <v>294</v>
      </c>
      <c r="I5" s="100" t="s">
        <v>344</v>
      </c>
      <c r="J5" s="100" t="s">
        <v>6</v>
      </c>
      <c r="K5" s="100" t="s">
        <v>7</v>
      </c>
      <c r="L5" s="100" t="s">
        <v>8</v>
      </c>
      <c r="M5" s="100" t="s">
        <v>9</v>
      </c>
      <c r="N5" s="100" t="s">
        <v>10</v>
      </c>
      <c r="O5" s="100" t="s">
        <v>11</v>
      </c>
      <c r="P5" s="100" t="s">
        <v>12</v>
      </c>
      <c r="Q5" s="100" t="s">
        <v>13</v>
      </c>
      <c r="R5" s="100" t="s">
        <v>14</v>
      </c>
      <c r="S5" s="100" t="s">
        <v>248</v>
      </c>
      <c r="T5" s="100" t="s">
        <v>339</v>
      </c>
      <c r="U5" s="100" t="s">
        <v>368</v>
      </c>
    </row>
    <row r="6" spans="2:25" x14ac:dyDescent="0.2">
      <c r="E6" s="37"/>
      <c r="F6" s="37"/>
      <c r="G6" s="37"/>
      <c r="H6" s="37"/>
      <c r="I6" s="37"/>
      <c r="J6" s="37">
        <v>45565</v>
      </c>
      <c r="K6" s="37">
        <v>46022</v>
      </c>
      <c r="L6" s="37">
        <v>46387</v>
      </c>
      <c r="M6" s="37">
        <v>46752</v>
      </c>
      <c r="N6" s="37">
        <v>47118</v>
      </c>
      <c r="O6" s="37">
        <v>47483</v>
      </c>
      <c r="P6" s="37">
        <v>47848</v>
      </c>
      <c r="Q6" s="37">
        <v>48213</v>
      </c>
      <c r="R6" s="37">
        <v>48579</v>
      </c>
      <c r="S6" s="37">
        <v>48944</v>
      </c>
      <c r="T6" s="37">
        <v>49309</v>
      </c>
      <c r="U6" s="37">
        <v>49674</v>
      </c>
    </row>
    <row r="7" spans="2:25" x14ac:dyDescent="0.2">
      <c r="B7" s="144" t="s">
        <v>15</v>
      </c>
      <c r="C7" s="101"/>
      <c r="D7" s="103">
        <f>+'Historical Financials'!AR12</f>
        <v>27.074586</v>
      </c>
      <c r="E7" s="103">
        <f>+'Historical Financials'!AS12</f>
        <v>41.443350999999993</v>
      </c>
      <c r="F7" s="103">
        <f>+'Historical Financials'!AT12</f>
        <v>62.916999999999994</v>
      </c>
      <c r="G7" s="103">
        <f>+'Historical Financials'!AU12</f>
        <v>104.241</v>
      </c>
      <c r="H7" s="103">
        <f>+'Historical Financials'!AV12</f>
        <v>142.91199999999998</v>
      </c>
      <c r="I7" s="103">
        <f>+'Historical Financials'!AW12</f>
        <v>180.839</v>
      </c>
      <c r="J7" s="103">
        <f>+'Historical Financials'!AX12</f>
        <v>215.25093369863015</v>
      </c>
      <c r="K7" s="101">
        <f t="shared" ref="K7:U7" si="0">J7*(1+K8)</f>
        <v>251.84359242739725</v>
      </c>
      <c r="L7" s="101">
        <f t="shared" si="0"/>
        <v>290.37566206878904</v>
      </c>
      <c r="M7" s="101">
        <f t="shared" si="0"/>
        <v>330.36039073566127</v>
      </c>
      <c r="N7" s="101">
        <f t="shared" si="0"/>
        <v>371.30195395953183</v>
      </c>
      <c r="O7" s="101">
        <f t="shared" si="0"/>
        <v>412.71585999831615</v>
      </c>
      <c r="P7" s="101">
        <f t="shared" si="0"/>
        <v>454.14563998728516</v>
      </c>
      <c r="Q7" s="101">
        <f t="shared" si="0"/>
        <v>495.17541420756726</v>
      </c>
      <c r="R7" s="101">
        <f t="shared" si="0"/>
        <v>534.78944734417269</v>
      </c>
      <c r="S7" s="101">
        <f t="shared" si="0"/>
        <v>577.5726031317065</v>
      </c>
      <c r="T7" s="101">
        <f t="shared" si="0"/>
        <v>623.77841138224301</v>
      </c>
      <c r="U7" s="101">
        <f t="shared" si="0"/>
        <v>673.68068429282255</v>
      </c>
      <c r="V7" s="104"/>
      <c r="W7" s="230"/>
      <c r="X7" s="101"/>
    </row>
    <row r="8" spans="2:25" s="97" customFormat="1" x14ac:dyDescent="0.2">
      <c r="B8" s="105" t="s">
        <v>16</v>
      </c>
      <c r="C8" s="106"/>
      <c r="D8" s="106"/>
      <c r="E8" s="201">
        <f t="shared" ref="E8:J8" si="1">+E7/D7-1</f>
        <v>0.53071042342069386</v>
      </c>
      <c r="F8" s="201">
        <f t="shared" si="1"/>
        <v>0.51814461142391699</v>
      </c>
      <c r="G8" s="201">
        <f t="shared" si="1"/>
        <v>0.65680181826851269</v>
      </c>
      <c r="H8" s="201">
        <f t="shared" si="1"/>
        <v>0.37097687090492193</v>
      </c>
      <c r="I8" s="201">
        <f t="shared" si="1"/>
        <v>0.26538709135691918</v>
      </c>
      <c r="J8" s="201">
        <f t="shared" si="1"/>
        <v>0.19029044453149013</v>
      </c>
      <c r="K8" s="202">
        <v>0.17</v>
      </c>
      <c r="L8" s="202">
        <f t="shared" ref="L8:Q8" si="2">+K8*0.9</f>
        <v>0.15300000000000002</v>
      </c>
      <c r="M8" s="202">
        <f t="shared" si="2"/>
        <v>0.13770000000000002</v>
      </c>
      <c r="N8" s="202">
        <f t="shared" si="2"/>
        <v>0.12393000000000001</v>
      </c>
      <c r="O8" s="202">
        <f t="shared" si="2"/>
        <v>0.11153700000000001</v>
      </c>
      <c r="P8" s="202">
        <f t="shared" si="2"/>
        <v>0.10038330000000001</v>
      </c>
      <c r="Q8" s="202">
        <f t="shared" si="2"/>
        <v>9.0344970000000011E-2</v>
      </c>
      <c r="R8" s="202">
        <v>0.08</v>
      </c>
      <c r="S8" s="202">
        <v>0.08</v>
      </c>
      <c r="T8" s="202">
        <v>0.08</v>
      </c>
      <c r="U8" s="202">
        <v>0.08</v>
      </c>
      <c r="W8" s="177"/>
      <c r="X8" s="106"/>
      <c r="Y8" s="106"/>
    </row>
    <row r="9" spans="2:25" s="97" customFormat="1" x14ac:dyDescent="0.2">
      <c r="B9" s="14" t="s">
        <v>92</v>
      </c>
      <c r="C9" s="106"/>
      <c r="D9" s="106"/>
      <c r="E9" s="210">
        <f>+'Historical Financials'!AS14</f>
        <v>0.53071042342069386</v>
      </c>
      <c r="F9" s="210">
        <f>+'Historical Financials'!AT14</f>
        <v>0.50809072686553114</v>
      </c>
      <c r="G9" s="210">
        <f>+'Historical Financials'!AU14</f>
        <v>0.62368941091702845</v>
      </c>
      <c r="H9" s="210">
        <f>+'Historical Financials'!AV14</f>
        <v>0.37097687090492193</v>
      </c>
      <c r="I9" s="210">
        <f>+'Historical Financials'!AW14</f>
        <v>0.26538709135691918</v>
      </c>
      <c r="J9" s="210">
        <f>+'Historical Financials'!AX14</f>
        <v>0.19029044453149013</v>
      </c>
      <c r="K9" s="201">
        <f>+K8</f>
        <v>0.17</v>
      </c>
      <c r="L9" s="201">
        <f t="shared" ref="L9:U10" si="3">+L8</f>
        <v>0.15300000000000002</v>
      </c>
      <c r="M9" s="201">
        <f t="shared" si="3"/>
        <v>0.13770000000000002</v>
      </c>
      <c r="N9" s="201">
        <f t="shared" si="3"/>
        <v>0.12393000000000001</v>
      </c>
      <c r="O9" s="201">
        <f t="shared" si="3"/>
        <v>0.11153700000000001</v>
      </c>
      <c r="P9" s="201">
        <f t="shared" si="3"/>
        <v>0.10038330000000001</v>
      </c>
      <c r="Q9" s="201">
        <f t="shared" si="3"/>
        <v>9.0344970000000011E-2</v>
      </c>
      <c r="R9" s="201">
        <f t="shared" si="3"/>
        <v>0.08</v>
      </c>
      <c r="S9" s="201">
        <f t="shared" si="3"/>
        <v>0.08</v>
      </c>
      <c r="T9" s="201">
        <f t="shared" si="3"/>
        <v>0.08</v>
      </c>
      <c r="U9" s="201">
        <f t="shared" si="3"/>
        <v>0.08</v>
      </c>
      <c r="W9" s="177"/>
      <c r="X9" s="106"/>
      <c r="Y9" s="106"/>
    </row>
    <row r="10" spans="2:25" s="97" customFormat="1" x14ac:dyDescent="0.2">
      <c r="B10" s="14" t="s">
        <v>264</v>
      </c>
      <c r="C10" s="106"/>
      <c r="D10" s="106"/>
      <c r="E10" s="210">
        <f>+'Historical Financials'!AS15</f>
        <v>0.53071042342069386</v>
      </c>
      <c r="F10" s="210">
        <f>+'Historical Financials'!AT15</f>
        <v>0.50809072686553114</v>
      </c>
      <c r="G10" s="210">
        <f>+'Historical Financials'!AU15</f>
        <v>0.60620605983544473</v>
      </c>
      <c r="H10" s="210">
        <f>+'Historical Financials'!AV15</f>
        <v>0.38559835564906275</v>
      </c>
      <c r="I10" s="210">
        <f>+'Historical Financials'!AW15</f>
        <v>0.26538709135691918</v>
      </c>
      <c r="J10" s="210">
        <f>+'Historical Financials'!AX15</f>
        <v>0.19029044453149013</v>
      </c>
      <c r="K10" s="201">
        <f>+K9</f>
        <v>0.17</v>
      </c>
      <c r="L10" s="201">
        <f t="shared" si="3"/>
        <v>0.15300000000000002</v>
      </c>
      <c r="M10" s="201">
        <f t="shared" si="3"/>
        <v>0.13770000000000002</v>
      </c>
      <c r="N10" s="201">
        <f t="shared" si="3"/>
        <v>0.12393000000000001</v>
      </c>
      <c r="O10" s="201">
        <f t="shared" si="3"/>
        <v>0.11153700000000001</v>
      </c>
      <c r="P10" s="201">
        <f t="shared" si="3"/>
        <v>0.10038330000000001</v>
      </c>
      <c r="Q10" s="201">
        <f t="shared" si="3"/>
        <v>9.0344970000000011E-2</v>
      </c>
      <c r="R10" s="201">
        <f t="shared" si="3"/>
        <v>0.08</v>
      </c>
      <c r="S10" s="201">
        <f t="shared" si="3"/>
        <v>0.08</v>
      </c>
      <c r="T10" s="201">
        <f t="shared" si="3"/>
        <v>0.08</v>
      </c>
      <c r="U10" s="201">
        <f t="shared" si="3"/>
        <v>0.08</v>
      </c>
      <c r="W10" s="177"/>
      <c r="X10" s="106"/>
      <c r="Y10" s="106"/>
    </row>
    <row r="11" spans="2:25" s="97" customFormat="1" x14ac:dyDescent="0.2">
      <c r="B11" s="14" t="s">
        <v>399</v>
      </c>
      <c r="C11" s="106"/>
      <c r="D11" s="106"/>
      <c r="E11" s="201">
        <f>+(1+E12)/(1+E10)*(1+E9)-1</f>
        <v>0.55875124786289709</v>
      </c>
      <c r="F11" s="201">
        <f t="shared" ref="F11:U11" si="4">+(1+F12)/(1+F10)*(1+F9)-1</f>
        <v>0.50147600128535363</v>
      </c>
      <c r="G11" s="201">
        <f t="shared" si="4"/>
        <v>0.59719113415928238</v>
      </c>
      <c r="H11" s="201">
        <f t="shared" si="4"/>
        <v>0.41440681581150396</v>
      </c>
      <c r="I11" s="201">
        <f t="shared" si="4"/>
        <v>0.26131101295077852</v>
      </c>
      <c r="J11" s="202">
        <v>0.19</v>
      </c>
      <c r="K11" s="201">
        <f t="shared" si="4"/>
        <v>0.16999999999999993</v>
      </c>
      <c r="L11" s="201">
        <f t="shared" si="4"/>
        <v>0.15300000000000002</v>
      </c>
      <c r="M11" s="201">
        <f t="shared" si="4"/>
        <v>0.13769999999999993</v>
      </c>
      <c r="N11" s="201">
        <f t="shared" si="4"/>
        <v>0.1239300000000001</v>
      </c>
      <c r="O11" s="201">
        <f t="shared" si="4"/>
        <v>0.111537</v>
      </c>
      <c r="P11" s="201">
        <f t="shared" si="4"/>
        <v>0.10038330000000006</v>
      </c>
      <c r="Q11" s="201">
        <f t="shared" si="4"/>
        <v>9.034497000000008E-2</v>
      </c>
      <c r="R11" s="201">
        <f t="shared" si="4"/>
        <v>8.0000000000000071E-2</v>
      </c>
      <c r="S11" s="201">
        <f t="shared" si="4"/>
        <v>8.0000000000000071E-2</v>
      </c>
      <c r="T11" s="201">
        <f t="shared" si="4"/>
        <v>8.0000000000000071E-2</v>
      </c>
      <c r="U11" s="201">
        <f t="shared" si="4"/>
        <v>8.0000000000000071E-2</v>
      </c>
      <c r="W11" s="177"/>
      <c r="X11" s="106"/>
      <c r="Y11" s="106"/>
    </row>
    <row r="12" spans="2:25" s="97" customFormat="1" x14ac:dyDescent="0.2">
      <c r="B12" s="14" t="s">
        <v>398</v>
      </c>
      <c r="C12" s="106"/>
      <c r="D12" s="106"/>
      <c r="E12" s="210">
        <f>+'Historical Financials'!AS16</f>
        <v>0.55875124786289732</v>
      </c>
      <c r="F12" s="210">
        <f>+'Historical Financials'!AT16</f>
        <v>0.50147600128535363</v>
      </c>
      <c r="G12" s="210">
        <f>+'Historical Financials'!AU16</f>
        <v>0.57999310776633539</v>
      </c>
      <c r="H12" s="210">
        <f>+'Historical Financials'!AV16</f>
        <v>0.42949148143809945</v>
      </c>
      <c r="I12" s="210">
        <f>+'Historical Financials'!AW16</f>
        <v>0.26131101295077852</v>
      </c>
      <c r="J12" s="210">
        <f>+'Historical Financials'!AX16</f>
        <v>0.1853781152514733</v>
      </c>
      <c r="K12" s="201">
        <f>+K10</f>
        <v>0.17</v>
      </c>
      <c r="L12" s="201">
        <f>+L10</f>
        <v>0.15300000000000002</v>
      </c>
      <c r="M12" s="201">
        <f>+M10</f>
        <v>0.13770000000000002</v>
      </c>
      <c r="N12" s="201">
        <f>+N10</f>
        <v>0.12393000000000001</v>
      </c>
      <c r="O12" s="201">
        <f>+O10</f>
        <v>0.11153700000000001</v>
      </c>
      <c r="P12" s="201">
        <f>+P10</f>
        <v>0.10038330000000001</v>
      </c>
      <c r="Q12" s="201">
        <f>+Q10</f>
        <v>9.0344970000000011E-2</v>
      </c>
      <c r="R12" s="201">
        <f>+R10</f>
        <v>0.08</v>
      </c>
      <c r="S12" s="201">
        <f>+S10</f>
        <v>0.08</v>
      </c>
      <c r="T12" s="201">
        <f>+T10</f>
        <v>0.08</v>
      </c>
      <c r="U12" s="201">
        <f>+U10</f>
        <v>0.08</v>
      </c>
      <c r="W12" s="177"/>
      <c r="X12" s="106"/>
      <c r="Y12" s="106"/>
    </row>
    <row r="13" spans="2:25" s="97" customFormat="1" x14ac:dyDescent="0.2">
      <c r="B13" s="109"/>
      <c r="C13" s="106"/>
      <c r="D13" s="106"/>
      <c r="E13" s="101"/>
      <c r="F13" s="101"/>
      <c r="G13" s="101"/>
      <c r="H13" s="101"/>
      <c r="I13" s="101"/>
      <c r="J13" s="101"/>
      <c r="K13" s="101"/>
      <c r="L13" s="101"/>
      <c r="M13" s="101"/>
      <c r="N13" s="101"/>
      <c r="O13" s="101"/>
      <c r="P13" s="101"/>
      <c r="Q13" s="101"/>
      <c r="R13" s="101"/>
      <c r="S13" s="101"/>
      <c r="T13" s="101"/>
      <c r="U13" s="101"/>
    </row>
    <row r="14" spans="2:25" s="97" customFormat="1" x14ac:dyDescent="0.2">
      <c r="B14" s="144" t="s">
        <v>252</v>
      </c>
      <c r="C14" s="106"/>
      <c r="D14" s="101">
        <f>+D7-D18</f>
        <v>34.779163000000004</v>
      </c>
      <c r="E14" s="101">
        <f t="shared" ref="E14:S14" si="5">+E7-E18</f>
        <v>46.956540999999987</v>
      </c>
      <c r="F14" s="101">
        <f t="shared" si="5"/>
        <v>65.063999999999993</v>
      </c>
      <c r="G14" s="101">
        <f t="shared" si="5"/>
        <v>112.12599999999999</v>
      </c>
      <c r="H14" s="101">
        <f t="shared" si="5"/>
        <v>141.62299999999996</v>
      </c>
      <c r="I14" s="101">
        <f t="shared" si="5"/>
        <v>164.56199999999998</v>
      </c>
      <c r="J14" s="101">
        <f t="shared" si="5"/>
        <v>181.21290747189073</v>
      </c>
      <c r="K14" s="101">
        <f t="shared" si="5"/>
        <v>203.16850270915097</v>
      </c>
      <c r="L14" s="101">
        <f t="shared" si="5"/>
        <v>224.36114101191646</v>
      </c>
      <c r="M14" s="101">
        <f t="shared" si="5"/>
        <v>244.35350534535257</v>
      </c>
      <c r="N14" s="101">
        <f t="shared" si="5"/>
        <v>264.82428695728788</v>
      </c>
      <c r="O14" s="101">
        <f t="shared" si="5"/>
        <v>285.53123997668001</v>
      </c>
      <c r="P14" s="101">
        <f t="shared" si="5"/>
        <v>306.24612997116452</v>
      </c>
      <c r="Q14" s="101">
        <f t="shared" si="5"/>
        <v>326.76101708130557</v>
      </c>
      <c r="R14" s="101">
        <f t="shared" si="5"/>
        <v>346.56803364960831</v>
      </c>
      <c r="S14" s="101">
        <f t="shared" si="5"/>
        <v>367.95961154337522</v>
      </c>
      <c r="T14" s="101">
        <f t="shared" ref="T14:U14" si="6">+T7-T18</f>
        <v>391.06251566864341</v>
      </c>
      <c r="U14" s="101">
        <f t="shared" si="6"/>
        <v>416.01365212393318</v>
      </c>
    </row>
    <row r="15" spans="2:25" s="97" customFormat="1" x14ac:dyDescent="0.2">
      <c r="B15" s="105" t="s">
        <v>16</v>
      </c>
      <c r="C15" s="106"/>
      <c r="D15" s="106"/>
      <c r="E15" s="190">
        <f t="shared" ref="E15:U15" si="7">E14/D14-1</f>
        <v>0.35013430311706983</v>
      </c>
      <c r="F15" s="190">
        <f t="shared" si="7"/>
        <v>0.38562165386074776</v>
      </c>
      <c r="G15" s="190">
        <f t="shared" si="7"/>
        <v>0.72331857863027182</v>
      </c>
      <c r="H15" s="190">
        <f t="shared" si="7"/>
        <v>0.26307011754633147</v>
      </c>
      <c r="I15" s="190">
        <f t="shared" si="7"/>
        <v>0.16197227851408336</v>
      </c>
      <c r="J15" s="190">
        <f t="shared" si="7"/>
        <v>0.1011831861054846</v>
      </c>
      <c r="K15" s="190">
        <f t="shared" si="7"/>
        <v>0.12115911357288911</v>
      </c>
      <c r="L15" s="190">
        <f t="shared" si="7"/>
        <v>0.10431064864962925</v>
      </c>
      <c r="M15" s="190">
        <f t="shared" si="7"/>
        <v>8.9107963363291409E-2</v>
      </c>
      <c r="N15" s="190">
        <f t="shared" si="7"/>
        <v>8.3775272971849946E-2</v>
      </c>
      <c r="O15" s="190">
        <f t="shared" si="7"/>
        <v>7.8191291506174654E-2</v>
      </c>
      <c r="P15" s="190">
        <f t="shared" si="7"/>
        <v>7.2548593968829289E-2</v>
      </c>
      <c r="Q15" s="190">
        <f t="shared" si="7"/>
        <v>6.6988233000928599E-2</v>
      </c>
      <c r="R15" s="190">
        <f t="shared" si="7"/>
        <v>6.0616216540219314E-2</v>
      </c>
      <c r="S15" s="190">
        <f t="shared" si="7"/>
        <v>6.172403631257728E-2</v>
      </c>
      <c r="T15" s="190">
        <f t="shared" si="7"/>
        <v>6.2786521673846352E-2</v>
      </c>
      <c r="U15" s="190">
        <f t="shared" si="7"/>
        <v>6.3803446905740913E-2</v>
      </c>
    </row>
    <row r="16" spans="2:25" s="97" customFormat="1" x14ac:dyDescent="0.2">
      <c r="B16" s="105" t="s">
        <v>23</v>
      </c>
      <c r="C16" s="106"/>
      <c r="D16" s="108">
        <f>+D14/D7</f>
        <v>1.2845685987589988</v>
      </c>
      <c r="E16" s="108">
        <f t="shared" ref="E16:S16" si="8">+E14/E7</f>
        <v>1.1330295419402741</v>
      </c>
      <c r="F16" s="108">
        <f t="shared" si="8"/>
        <v>1.0341243225201455</v>
      </c>
      <c r="G16" s="108">
        <f t="shared" si="8"/>
        <v>1.0756420218532055</v>
      </c>
      <c r="H16" s="108">
        <f t="shared" si="8"/>
        <v>0.99098046350201507</v>
      </c>
      <c r="I16" s="108">
        <f t="shared" si="8"/>
        <v>0.90999176062685583</v>
      </c>
      <c r="J16" s="108">
        <f t="shared" si="8"/>
        <v>0.84186815991053687</v>
      </c>
      <c r="K16" s="108">
        <f t="shared" si="8"/>
        <v>0.80672492300045873</v>
      </c>
      <c r="L16" s="108">
        <f t="shared" si="8"/>
        <v>0.77265821595876738</v>
      </c>
      <c r="M16" s="108">
        <f t="shared" si="8"/>
        <v>0.73965739294960653</v>
      </c>
      <c r="N16" s="108">
        <f t="shared" si="8"/>
        <v>0.71323160067762814</v>
      </c>
      <c r="O16" s="108">
        <f t="shared" si="8"/>
        <v>0.69183491028875155</v>
      </c>
      <c r="P16" s="108">
        <f t="shared" si="8"/>
        <v>0.67433462529715926</v>
      </c>
      <c r="Q16" s="108">
        <f t="shared" si="8"/>
        <v>0.65988942040715726</v>
      </c>
      <c r="R16" s="108">
        <f t="shared" si="8"/>
        <v>0.64804575963625677</v>
      </c>
      <c r="S16" s="108">
        <f t="shared" si="8"/>
        <v>0.63707940707060806</v>
      </c>
      <c r="T16" s="108">
        <f t="shared" ref="T16:U16" si="9">+T14/T7</f>
        <v>0.6269253769172296</v>
      </c>
      <c r="U16" s="108">
        <f t="shared" si="9"/>
        <v>0.61752349714558297</v>
      </c>
    </row>
    <row r="17" spans="2:25" s="97" customFormat="1" x14ac:dyDescent="0.2">
      <c r="B17" s="109"/>
      <c r="C17" s="106"/>
      <c r="D17" s="106"/>
      <c r="E17" s="108"/>
      <c r="F17" s="108"/>
      <c r="G17" s="108"/>
      <c r="H17" s="108"/>
      <c r="I17" s="108"/>
      <c r="J17" s="108"/>
      <c r="K17" s="108"/>
      <c r="L17" s="108"/>
      <c r="M17" s="108"/>
      <c r="N17" s="108"/>
      <c r="O17" s="108"/>
      <c r="P17" s="108"/>
      <c r="Q17" s="108"/>
      <c r="R17" s="108"/>
      <c r="S17" s="108"/>
      <c r="T17" s="108"/>
      <c r="U17" s="108"/>
    </row>
    <row r="18" spans="2:25" x14ac:dyDescent="0.2">
      <c r="B18" s="90" t="s">
        <v>17</v>
      </c>
      <c r="C18" s="101"/>
      <c r="D18" s="103">
        <f>+'Historical Financials'!AR52</f>
        <v>-7.7045770000000013</v>
      </c>
      <c r="E18" s="103">
        <f>+'Historical Financials'!AS52</f>
        <v>-5.513189999999998</v>
      </c>
      <c r="F18" s="103">
        <f>+'Historical Financials'!AT52</f>
        <v>-2.1470000000000038</v>
      </c>
      <c r="G18" s="103">
        <f>+'Historical Financials'!AU52</f>
        <v>-7.8849999999999847</v>
      </c>
      <c r="H18" s="103">
        <f>+'Historical Financials'!AV52</f>
        <v>1.2890000000000019</v>
      </c>
      <c r="I18" s="103">
        <f>+'Historical Financials'!AW52</f>
        <v>16.277000000000008</v>
      </c>
      <c r="J18" s="103">
        <f>+'Historical Financials'!AX52</f>
        <v>34.038026226739426</v>
      </c>
      <c r="K18" s="101">
        <f t="shared" ref="K18:U18" si="10">+(K7-J7)*K21+J18</f>
        <v>48.675089718246269</v>
      </c>
      <c r="L18" s="101">
        <f>+(L7-K7)*L21+K18</f>
        <v>66.014521056872582</v>
      </c>
      <c r="M18" s="101">
        <f t="shared" si="10"/>
        <v>86.006885390308696</v>
      </c>
      <c r="N18" s="101">
        <f t="shared" si="10"/>
        <v>106.47766700224398</v>
      </c>
      <c r="O18" s="101">
        <f t="shared" si="10"/>
        <v>127.18462002163614</v>
      </c>
      <c r="P18" s="101">
        <f t="shared" si="10"/>
        <v>147.89951001612064</v>
      </c>
      <c r="Q18" s="101">
        <f t="shared" si="10"/>
        <v>168.41439712626169</v>
      </c>
      <c r="R18" s="101">
        <f t="shared" si="10"/>
        <v>188.2214136945644</v>
      </c>
      <c r="S18" s="101">
        <f t="shared" si="10"/>
        <v>209.61299158833131</v>
      </c>
      <c r="T18" s="101">
        <f t="shared" si="10"/>
        <v>232.71589571359956</v>
      </c>
      <c r="U18" s="101">
        <f t="shared" si="10"/>
        <v>257.66703216888936</v>
      </c>
      <c r="V18" s="104"/>
      <c r="W18" s="104"/>
    </row>
    <row r="19" spans="2:25" s="97" customFormat="1" x14ac:dyDescent="0.2">
      <c r="B19" s="105" t="s">
        <v>16</v>
      </c>
      <c r="C19" s="106"/>
      <c r="D19" s="106"/>
      <c r="E19" s="190">
        <f t="shared" ref="E19:U19" si="11">E18/D18-1</f>
        <v>-0.28442664665432027</v>
      </c>
      <c r="F19" s="190">
        <f t="shared" si="11"/>
        <v>-0.61057028689379389</v>
      </c>
      <c r="G19" s="190">
        <f t="shared" si="11"/>
        <v>2.6725663716814023</v>
      </c>
      <c r="H19" s="190">
        <f t="shared" si="11"/>
        <v>-1.1634749524413448</v>
      </c>
      <c r="I19" s="190">
        <f t="shared" si="11"/>
        <v>11.627618308766474</v>
      </c>
      <c r="J19" s="190">
        <f t="shared" si="11"/>
        <v>1.0911732030926711</v>
      </c>
      <c r="K19" s="190">
        <f t="shared" si="11"/>
        <v>0.43002092406898518</v>
      </c>
      <c r="L19" s="190">
        <f t="shared" si="11"/>
        <v>0.35622803037436368</v>
      </c>
      <c r="M19" s="190">
        <f t="shared" si="11"/>
        <v>0.30284797970756117</v>
      </c>
      <c r="N19" s="190">
        <f t="shared" si="11"/>
        <v>0.23801328834356261</v>
      </c>
      <c r="O19" s="190">
        <f t="shared" si="11"/>
        <v>0.1944722644886252</v>
      </c>
      <c r="P19" s="190">
        <f t="shared" si="11"/>
        <v>0.16287260197782238</v>
      </c>
      <c r="Q19" s="190">
        <f t="shared" si="11"/>
        <v>0.13870828313024819</v>
      </c>
      <c r="R19" s="190">
        <f t="shared" si="11"/>
        <v>0.11760880842896837</v>
      </c>
      <c r="S19" s="190">
        <f t="shared" si="11"/>
        <v>0.11365113816688255</v>
      </c>
      <c r="T19" s="190">
        <f t="shared" si="11"/>
        <v>0.11021694767202761</v>
      </c>
      <c r="U19" s="190">
        <f t="shared" si="11"/>
        <v>0.10721715583191971</v>
      </c>
    </row>
    <row r="20" spans="2:25" s="97" customFormat="1" x14ac:dyDescent="0.2">
      <c r="B20" s="109" t="s">
        <v>18</v>
      </c>
      <c r="C20" s="106"/>
      <c r="D20" s="108">
        <f t="shared" ref="D20:S20" si="12">D18/D7</f>
        <v>-0.28456859875899859</v>
      </c>
      <c r="E20" s="108">
        <f t="shared" si="12"/>
        <v>-0.13302954194027405</v>
      </c>
      <c r="F20" s="108">
        <f t="shared" si="12"/>
        <v>-3.4124322520145654E-2</v>
      </c>
      <c r="G20" s="108">
        <f>G18/G7</f>
        <v>-7.5642021853205399E-2</v>
      </c>
      <c r="H20" s="108">
        <f>H18/H7</f>
        <v>9.0195364979847887E-3</v>
      </c>
      <c r="I20" s="108">
        <f>I18/I7</f>
        <v>9.0008239373144117E-2</v>
      </c>
      <c r="J20" s="108">
        <f>J18/J7</f>
        <v>0.15813184008946318</v>
      </c>
      <c r="K20" s="108">
        <f t="shared" si="12"/>
        <v>0.19327507699954116</v>
      </c>
      <c r="L20" s="108">
        <f t="shared" si="12"/>
        <v>0.22734178404123262</v>
      </c>
      <c r="M20" s="108">
        <f t="shared" si="12"/>
        <v>0.26034260705039342</v>
      </c>
      <c r="N20" s="108">
        <f t="shared" si="12"/>
        <v>0.28676839932237191</v>
      </c>
      <c r="O20" s="108">
        <f t="shared" si="12"/>
        <v>0.3081650897112484</v>
      </c>
      <c r="P20" s="108">
        <f t="shared" si="12"/>
        <v>0.32566537470284074</v>
      </c>
      <c r="Q20" s="108">
        <f t="shared" si="12"/>
        <v>0.34011057959284274</v>
      </c>
      <c r="R20" s="108">
        <f t="shared" si="12"/>
        <v>0.35195424036374334</v>
      </c>
      <c r="S20" s="108">
        <f t="shared" si="12"/>
        <v>0.36292059292939194</v>
      </c>
      <c r="T20" s="108">
        <f t="shared" ref="T20:U20" si="13">T18/T7</f>
        <v>0.37307462308277034</v>
      </c>
      <c r="U20" s="108">
        <f t="shared" si="13"/>
        <v>0.38247650285441703</v>
      </c>
    </row>
    <row r="21" spans="2:25" s="97" customFormat="1" x14ac:dyDescent="0.2">
      <c r="B21" s="109" t="s">
        <v>19</v>
      </c>
      <c r="C21" s="106"/>
      <c r="D21" s="106"/>
      <c r="E21" s="108">
        <f t="shared" ref="E21:J21" si="14">+(E18-D18)/(E7-D7)</f>
        <v>0.15251046279899522</v>
      </c>
      <c r="F21" s="108">
        <f t="shared" si="14"/>
        <v>0.15675910507804211</v>
      </c>
      <c r="G21" s="108">
        <f t="shared" si="14"/>
        <v>-0.13885393475946134</v>
      </c>
      <c r="H21" s="108">
        <f t="shared" si="14"/>
        <v>0.23723203434097884</v>
      </c>
      <c r="I21" s="108">
        <f t="shared" si="14"/>
        <v>0.39518021462282804</v>
      </c>
      <c r="J21" s="108">
        <f t="shared" si="14"/>
        <v>0.51612985141391332</v>
      </c>
      <c r="K21" s="107">
        <v>0.4</v>
      </c>
      <c r="L21" s="107">
        <v>0.45</v>
      </c>
      <c r="M21" s="107">
        <v>0.5</v>
      </c>
      <c r="N21" s="107">
        <v>0.5</v>
      </c>
      <c r="O21" s="107">
        <v>0.5</v>
      </c>
      <c r="P21" s="108">
        <f t="shared" ref="P21:U21" si="15">+O21</f>
        <v>0.5</v>
      </c>
      <c r="Q21" s="108">
        <f t="shared" si="15"/>
        <v>0.5</v>
      </c>
      <c r="R21" s="108">
        <f t="shared" si="15"/>
        <v>0.5</v>
      </c>
      <c r="S21" s="108">
        <f t="shared" si="15"/>
        <v>0.5</v>
      </c>
      <c r="T21" s="108">
        <f t="shared" si="15"/>
        <v>0.5</v>
      </c>
      <c r="U21" s="108">
        <f t="shared" si="15"/>
        <v>0.5</v>
      </c>
    </row>
    <row r="22" spans="2:25" x14ac:dyDescent="0.2">
      <c r="B22" s="110"/>
      <c r="C22" s="101"/>
      <c r="D22" s="101"/>
      <c r="E22" s="111"/>
      <c r="F22" s="111"/>
      <c r="G22" s="111"/>
      <c r="H22" s="101"/>
      <c r="I22" s="101"/>
      <c r="J22" s="101"/>
      <c r="K22" s="101"/>
      <c r="L22" s="101"/>
      <c r="M22" s="112"/>
      <c r="N22" s="112"/>
      <c r="O22" s="112"/>
      <c r="P22" s="112"/>
      <c r="Q22" s="112"/>
      <c r="R22" s="112"/>
      <c r="S22" s="112"/>
      <c r="T22" s="112"/>
      <c r="U22" s="112"/>
    </row>
    <row r="23" spans="2:25" ht="13.5" x14ac:dyDescent="0.35">
      <c r="B23" s="90" t="s">
        <v>20</v>
      </c>
      <c r="C23" s="101"/>
      <c r="D23" s="185">
        <f>+'Historical Financials'!AR55</f>
        <v>-0.253251</v>
      </c>
      <c r="E23" s="185">
        <f>+'Historical Financials'!AS55</f>
        <v>-0.65943300000000005</v>
      </c>
      <c r="F23" s="185">
        <f>+'Historical Financials'!AT55</f>
        <v>-1.619</v>
      </c>
      <c r="G23" s="185">
        <f>+'Historical Financials'!AU55</f>
        <v>-2.2610000000000001</v>
      </c>
      <c r="H23" s="185">
        <f>+'Historical Financials'!AV55</f>
        <v>-4.7130000000000001</v>
      </c>
      <c r="I23" s="185">
        <f>+'Historical Financials'!AW55</f>
        <v>-6.0489999999999995</v>
      </c>
      <c r="J23" s="185">
        <f>+'Historical Financials'!AX55</f>
        <v>-7.4550000000000001</v>
      </c>
      <c r="K23" s="114">
        <f>+J23*1.14</f>
        <v>-8.4986999999999995</v>
      </c>
      <c r="L23" s="114">
        <f t="shared" ref="K23:U23" si="16">+(L7-L18)/(K7-K18)*K23</f>
        <v>-9.3852049096786043</v>
      </c>
      <c r="M23" s="114">
        <f t="shared" si="16"/>
        <v>-10.221501404927228</v>
      </c>
      <c r="N23" s="114">
        <f t="shared" si="16"/>
        <v>-11.077810475307153</v>
      </c>
      <c r="O23" s="114">
        <f t="shared" si="16"/>
        <v>-11.94399878343205</v>
      </c>
      <c r="P23" s="114">
        <f t="shared" si="16"/>
        <v>-12.810519101535453</v>
      </c>
      <c r="Q23" s="114">
        <f t="shared" si="16"/>
        <v>-13.668673139971956</v>
      </c>
      <c r="R23" s="114">
        <f t="shared" si="16"/>
        <v>-14.497216390841976</v>
      </c>
      <c r="S23" s="114">
        <f t="shared" si="16"/>
        <v>-15.392043101781596</v>
      </c>
      <c r="T23" s="114">
        <f t="shared" si="16"/>
        <v>-16.358455949596383</v>
      </c>
      <c r="U23" s="114">
        <f t="shared" si="16"/>
        <v>-17.402181825236358</v>
      </c>
    </row>
    <row r="24" spans="2:25" x14ac:dyDescent="0.2">
      <c r="B24" s="115" t="s">
        <v>21</v>
      </c>
      <c r="C24" s="101"/>
      <c r="D24" s="101">
        <f t="shared" ref="D24:S24" si="17">D18+D23</f>
        <v>-7.957828000000001</v>
      </c>
      <c r="E24" s="101">
        <f t="shared" si="17"/>
        <v>-6.172622999999998</v>
      </c>
      <c r="F24" s="101">
        <f t="shared" si="17"/>
        <v>-3.7660000000000036</v>
      </c>
      <c r="G24" s="101">
        <f>G18+G23</f>
        <v>-10.145999999999985</v>
      </c>
      <c r="H24" s="101">
        <f>H18+H23</f>
        <v>-3.4239999999999982</v>
      </c>
      <c r="I24" s="101">
        <f>I18+I23</f>
        <v>10.228000000000009</v>
      </c>
      <c r="J24" s="101">
        <f>J18+J23</f>
        <v>26.583026226739427</v>
      </c>
      <c r="K24" s="101">
        <f t="shared" si="17"/>
        <v>40.17638971824627</v>
      </c>
      <c r="L24" s="101">
        <f t="shared" si="17"/>
        <v>56.629316147193975</v>
      </c>
      <c r="M24" s="101">
        <f t="shared" si="17"/>
        <v>75.785383985381472</v>
      </c>
      <c r="N24" s="101">
        <f t="shared" si="17"/>
        <v>95.399856526936816</v>
      </c>
      <c r="O24" s="101">
        <f t="shared" si="17"/>
        <v>115.24062123820408</v>
      </c>
      <c r="P24" s="101">
        <f t="shared" si="17"/>
        <v>135.0889909145852</v>
      </c>
      <c r="Q24" s="101">
        <f t="shared" si="17"/>
        <v>154.74572398628973</v>
      </c>
      <c r="R24" s="101">
        <f t="shared" si="17"/>
        <v>173.72419730372243</v>
      </c>
      <c r="S24" s="101">
        <f t="shared" si="17"/>
        <v>194.22094848654973</v>
      </c>
      <c r="T24" s="101">
        <f t="shared" ref="T24:U24" si="18">T18+T23</f>
        <v>216.35743976400317</v>
      </c>
      <c r="U24" s="101">
        <f t="shared" si="18"/>
        <v>240.26485034365299</v>
      </c>
    </row>
    <row r="25" spans="2:25" x14ac:dyDescent="0.2">
      <c r="B25" s="116" t="s">
        <v>16</v>
      </c>
      <c r="C25" s="106"/>
      <c r="D25" s="106"/>
      <c r="E25" s="190">
        <f t="shared" ref="E25:U25" si="19">E24/D24-1</f>
        <v>-0.22433319745035996</v>
      </c>
      <c r="F25" s="190">
        <f t="shared" si="19"/>
        <v>-0.3898866008826386</v>
      </c>
      <c r="G25" s="190">
        <f t="shared" si="19"/>
        <v>1.6941051513542154</v>
      </c>
      <c r="H25" s="190">
        <f t="shared" si="19"/>
        <v>-0.66252710427754746</v>
      </c>
      <c r="I25" s="190">
        <f t="shared" si="19"/>
        <v>-3.9871495327102844</v>
      </c>
      <c r="J25" s="190">
        <f t="shared" si="19"/>
        <v>1.5990444101231329</v>
      </c>
      <c r="K25" s="190">
        <f t="shared" si="19"/>
        <v>0.51135500433857684</v>
      </c>
      <c r="L25" s="190">
        <f t="shared" si="19"/>
        <v>0.409517294717886</v>
      </c>
      <c r="M25" s="190">
        <f t="shared" si="19"/>
        <v>0.33827121959933271</v>
      </c>
      <c r="N25" s="190">
        <f t="shared" si="19"/>
        <v>0.2588160343073389</v>
      </c>
      <c r="O25" s="190">
        <f t="shared" si="19"/>
        <v>0.2079747856399039</v>
      </c>
      <c r="P25" s="190">
        <f t="shared" si="19"/>
        <v>0.17223414333522413</v>
      </c>
      <c r="Q25" s="190">
        <f t="shared" si="19"/>
        <v>0.14550951146073188</v>
      </c>
      <c r="R25" s="190">
        <f t="shared" si="19"/>
        <v>0.12264295793474833</v>
      </c>
      <c r="S25" s="190">
        <f t="shared" si="19"/>
        <v>0.11798443452867291</v>
      </c>
      <c r="T25" s="190">
        <f t="shared" si="19"/>
        <v>0.11397581697520365</v>
      </c>
      <c r="U25" s="190">
        <f t="shared" si="19"/>
        <v>0.11049960013266635</v>
      </c>
    </row>
    <row r="26" spans="2:25" s="97" customFormat="1" x14ac:dyDescent="0.2">
      <c r="B26" s="117" t="s">
        <v>18</v>
      </c>
      <c r="C26" s="106"/>
      <c r="D26" s="108">
        <f t="shared" ref="D26:S26" si="20">D24/D7</f>
        <v>-0.29392242599757579</v>
      </c>
      <c r="E26" s="108">
        <f t="shared" si="20"/>
        <v>-0.14894121375465028</v>
      </c>
      <c r="F26" s="108">
        <f t="shared" si="20"/>
        <v>-5.9856636521131074E-2</v>
      </c>
      <c r="G26" s="108">
        <f>G24/G7</f>
        <v>-9.7332143782196873E-2</v>
      </c>
      <c r="H26" s="108">
        <f>H24/H7</f>
        <v>-2.3958799820868779E-2</v>
      </c>
      <c r="I26" s="108">
        <f>I24/I7</f>
        <v>5.6558596320484017E-2</v>
      </c>
      <c r="J26" s="108">
        <f>J24/J7</f>
        <v>0.12349784398128537</v>
      </c>
      <c r="K26" s="108">
        <f t="shared" si="20"/>
        <v>0.15952913207362432</v>
      </c>
      <c r="L26" s="108">
        <f t="shared" si="20"/>
        <v>0.19502087655603409</v>
      </c>
      <c r="M26" s="108">
        <f t="shared" si="20"/>
        <v>0.22940215022938795</v>
      </c>
      <c r="N26" s="108">
        <f t="shared" si="20"/>
        <v>0.25693335440226217</v>
      </c>
      <c r="O26" s="108">
        <f t="shared" si="20"/>
        <v>0.27922508536181345</v>
      </c>
      <c r="P26" s="108">
        <f t="shared" si="20"/>
        <v>0.29745742118842605</v>
      </c>
      <c r="Q26" s="108">
        <f t="shared" si="20"/>
        <v>0.31250688048381886</v>
      </c>
      <c r="R26" s="108">
        <f t="shared" si="20"/>
        <v>0.32484597100121781</v>
      </c>
      <c r="S26" s="108">
        <f t="shared" si="20"/>
        <v>0.33627105481362424</v>
      </c>
      <c r="T26" s="108">
        <f t="shared" ref="T26:U26" si="21">T24/T7</f>
        <v>0.34684983612140796</v>
      </c>
      <c r="U26" s="108">
        <f t="shared" si="21"/>
        <v>0.35664500399898552</v>
      </c>
    </row>
    <row r="27" spans="2:25" s="97" customFormat="1" x14ac:dyDescent="0.2">
      <c r="B27" s="117"/>
      <c r="C27" s="106"/>
      <c r="D27" s="108"/>
      <c r="E27" s="108"/>
      <c r="F27" s="108"/>
      <c r="G27" s="108"/>
      <c r="H27" s="108"/>
      <c r="I27" s="108"/>
      <c r="J27" s="108"/>
      <c r="K27" s="108"/>
      <c r="L27" s="108"/>
      <c r="M27" s="108"/>
      <c r="N27" s="108"/>
      <c r="O27" s="108"/>
      <c r="P27" s="108"/>
      <c r="Q27" s="108"/>
      <c r="R27" s="108"/>
      <c r="S27" s="108"/>
      <c r="T27" s="108"/>
      <c r="U27" s="108"/>
    </row>
    <row r="28" spans="2:25" s="97" customFormat="1" x14ac:dyDescent="0.2">
      <c r="B28" s="304" t="s">
        <v>29</v>
      </c>
      <c r="C28" s="106"/>
      <c r="D28" s="108"/>
      <c r="E28" s="108"/>
      <c r="F28" s="108"/>
      <c r="G28" s="108"/>
      <c r="H28" s="108"/>
      <c r="I28" s="108"/>
      <c r="J28" s="108"/>
      <c r="K28" s="108"/>
      <c r="L28" s="108"/>
      <c r="M28" s="108"/>
      <c r="N28" s="108"/>
      <c r="O28" s="108"/>
      <c r="P28" s="108"/>
      <c r="Q28" s="108"/>
      <c r="R28" s="108"/>
      <c r="S28" s="108"/>
      <c r="T28" s="108"/>
      <c r="U28" s="108"/>
    </row>
    <row r="29" spans="2:25" s="97" customFormat="1" x14ac:dyDescent="0.2">
      <c r="B29" s="117" t="s">
        <v>21</v>
      </c>
      <c r="C29" s="106"/>
      <c r="D29" s="106">
        <f>+D24</f>
        <v>-7.957828000000001</v>
      </c>
      <c r="E29" s="106">
        <f t="shared" ref="E29:U29" si="22">+E24</f>
        <v>-6.172622999999998</v>
      </c>
      <c r="F29" s="106">
        <f t="shared" si="22"/>
        <v>-3.7660000000000036</v>
      </c>
      <c r="G29" s="106">
        <f t="shared" si="22"/>
        <v>-10.145999999999985</v>
      </c>
      <c r="H29" s="106">
        <f t="shared" si="22"/>
        <v>-3.4239999999999982</v>
      </c>
      <c r="I29" s="106">
        <f t="shared" si="22"/>
        <v>10.228000000000009</v>
      </c>
      <c r="J29" s="106">
        <f t="shared" si="22"/>
        <v>26.583026226739427</v>
      </c>
      <c r="K29" s="106">
        <f t="shared" si="22"/>
        <v>40.17638971824627</v>
      </c>
      <c r="L29" s="106">
        <f t="shared" si="22"/>
        <v>56.629316147193975</v>
      </c>
      <c r="M29" s="106">
        <f t="shared" si="22"/>
        <v>75.785383985381472</v>
      </c>
      <c r="N29" s="106">
        <f t="shared" si="22"/>
        <v>95.399856526936816</v>
      </c>
      <c r="O29" s="106">
        <f t="shared" si="22"/>
        <v>115.24062123820408</v>
      </c>
      <c r="P29" s="106">
        <f t="shared" si="22"/>
        <v>135.0889909145852</v>
      </c>
      <c r="Q29" s="106">
        <f t="shared" si="22"/>
        <v>154.74572398628973</v>
      </c>
      <c r="R29" s="106">
        <f t="shared" si="22"/>
        <v>173.72419730372243</v>
      </c>
      <c r="S29" s="106">
        <f t="shared" si="22"/>
        <v>194.22094848654973</v>
      </c>
      <c r="T29" s="106">
        <f t="shared" si="22"/>
        <v>216.35743976400317</v>
      </c>
      <c r="U29" s="106">
        <f t="shared" si="22"/>
        <v>240.26485034365299</v>
      </c>
    </row>
    <row r="30" spans="2:25" s="97" customFormat="1" ht="13.5" x14ac:dyDescent="0.35">
      <c r="B30" s="117" t="s">
        <v>99</v>
      </c>
      <c r="C30" s="106"/>
      <c r="D30" s="306">
        <f>-D49</f>
        <v>-0.169043</v>
      </c>
      <c r="E30" s="306">
        <f t="shared" ref="E30:J30" si="23">-E49</f>
        <v>-0.69344800000000006</v>
      </c>
      <c r="F30" s="306">
        <f t="shared" si="23"/>
        <v>-1.2310000000000001</v>
      </c>
      <c r="G30" s="306">
        <f t="shared" si="23"/>
        <v>-2.0190000000000001</v>
      </c>
      <c r="H30" s="306">
        <f t="shared" si="23"/>
        <v>-2.3329999999999997</v>
      </c>
      <c r="I30" s="306">
        <f t="shared" si="23"/>
        <v>-3.141</v>
      </c>
      <c r="J30" s="306">
        <f t="shared" si="23"/>
        <v>-3.6419999999999999</v>
      </c>
      <c r="K30" s="306">
        <f>-K49</f>
        <v>-3.7574528151452045</v>
      </c>
      <c r="L30" s="306">
        <f>-L49</f>
        <v>-3.751591771724843</v>
      </c>
      <c r="M30" s="306">
        <f>-M49</f>
        <v>-3.607465177220031</v>
      </c>
      <c r="N30" s="306">
        <f>-N49</f>
        <v>-3.7411113691568674</v>
      </c>
      <c r="O30" s="306">
        <f>-O49</f>
        <v>-4.0337883222401381</v>
      </c>
      <c r="P30" s="306">
        <f>-P49</f>
        <v>-4.3050381908905004</v>
      </c>
      <c r="Q30" s="306">
        <f>-Q49</f>
        <v>-4.5518685479575947</v>
      </c>
      <c r="R30" s="306">
        <f>-R49</f>
        <v>-4.7663781086321393</v>
      </c>
      <c r="S30" s="306">
        <f>-S49</f>
        <v>-4.990117518233057</v>
      </c>
      <c r="T30" s="306">
        <f>-T49</f>
        <v>-5.2234048261302961</v>
      </c>
      <c r="U30" s="306">
        <f>-U49</f>
        <v>-5.4665612477005618</v>
      </c>
      <c r="V30" s="306"/>
    </row>
    <row r="31" spans="2:25" s="97" customFormat="1" x14ac:dyDescent="0.2">
      <c r="B31" s="305" t="s">
        <v>265</v>
      </c>
      <c r="C31" s="106"/>
      <c r="D31" s="106">
        <f>+D24+D30</f>
        <v>-8.1268710000000013</v>
      </c>
      <c r="E31" s="106">
        <f t="shared" ref="E31:J31" si="24">+E24+E30</f>
        <v>-6.866070999999998</v>
      </c>
      <c r="F31" s="106">
        <f t="shared" si="24"/>
        <v>-4.9970000000000034</v>
      </c>
      <c r="G31" s="106">
        <f t="shared" si="24"/>
        <v>-12.164999999999985</v>
      </c>
      <c r="H31" s="106">
        <f t="shared" si="24"/>
        <v>-5.7569999999999979</v>
      </c>
      <c r="I31" s="106">
        <f t="shared" si="24"/>
        <v>7.0870000000000086</v>
      </c>
      <c r="J31" s="106">
        <f t="shared" si="24"/>
        <v>22.941026226739428</v>
      </c>
      <c r="K31" s="106">
        <f t="shared" ref="K31" si="25">+K24+K30</f>
        <v>36.418936903101063</v>
      </c>
      <c r="L31" s="106">
        <f t="shared" ref="L31" si="26">+L24+L30</f>
        <v>52.877724375469136</v>
      </c>
      <c r="M31" s="106">
        <f t="shared" ref="M31" si="27">+M24+M30</f>
        <v>72.177918808161436</v>
      </c>
      <c r="N31" s="106">
        <f t="shared" ref="N31" si="28">+N24+N30</f>
        <v>91.658745157779947</v>
      </c>
      <c r="O31" s="106">
        <f t="shared" ref="O31" si="29">+O24+O30</f>
        <v>111.20683291596394</v>
      </c>
      <c r="P31" s="106">
        <f t="shared" ref="P31" si="30">+P24+P30</f>
        <v>130.78395272369468</v>
      </c>
      <c r="Q31" s="106">
        <f t="shared" ref="Q31" si="31">+Q24+Q30</f>
        <v>150.19385543833215</v>
      </c>
      <c r="R31" s="106">
        <f t="shared" ref="R31" si="32">+R24+R30</f>
        <v>168.95781919509028</v>
      </c>
      <c r="S31" s="106">
        <f t="shared" ref="S31" si="33">+S24+S30</f>
        <v>189.23083096831667</v>
      </c>
      <c r="T31" s="106">
        <f t="shared" ref="T31" si="34">+T24+T30</f>
        <v>211.13403493787288</v>
      </c>
      <c r="U31" s="106">
        <f t="shared" ref="U31" si="35">+U24+U30</f>
        <v>234.79828909595244</v>
      </c>
      <c r="V31" s="101"/>
    </row>
    <row r="32" spans="2:25" s="97" customFormat="1" x14ac:dyDescent="0.2">
      <c r="B32" s="307" t="s">
        <v>16</v>
      </c>
      <c r="C32" s="106"/>
      <c r="D32" s="106"/>
      <c r="E32" s="201">
        <f t="shared" ref="E32" si="36">+E31/D31-1</f>
        <v>-0.15513965953194075</v>
      </c>
      <c r="F32" s="201">
        <f t="shared" ref="F32" si="37">+F31/E31-1</f>
        <v>-0.27221842011246244</v>
      </c>
      <c r="G32" s="201">
        <f t="shared" ref="G32" si="38">+G31/F31-1</f>
        <v>1.434460676405839</v>
      </c>
      <c r="H32" s="201">
        <f t="shared" ref="H32" si="39">+H31/G31-1</f>
        <v>-0.52675709001233006</v>
      </c>
      <c r="I32" s="201">
        <f t="shared" ref="I32" si="40">+I31/H31-1</f>
        <v>-2.2310231023102327</v>
      </c>
      <c r="J32" s="201">
        <f t="shared" ref="J32" si="41">+J31/I31-1</f>
        <v>2.237057461089234</v>
      </c>
      <c r="K32" s="201">
        <f t="shared" ref="K32" si="42">+K31/J31-1</f>
        <v>0.5875025181154343</v>
      </c>
      <c r="L32" s="201">
        <f t="shared" ref="L32" si="43">+L31/K31-1</f>
        <v>0.45192937718526904</v>
      </c>
      <c r="M32" s="201">
        <f t="shared" ref="M32" si="44">+M31/L31-1</f>
        <v>0.36499669115197375</v>
      </c>
      <c r="N32" s="201">
        <f t="shared" ref="N32" si="45">+N31/M31-1</f>
        <v>0.26990008400485688</v>
      </c>
      <c r="O32" s="201">
        <f t="shared" ref="O32" si="46">+O31/N31-1</f>
        <v>0.21327029651708873</v>
      </c>
      <c r="P32" s="201">
        <f t="shared" ref="P32" si="47">+P31/O31-1</f>
        <v>0.17604241838740831</v>
      </c>
      <c r="Q32" s="201">
        <f t="shared" ref="Q32" si="48">+Q31/P31-1</f>
        <v>0.14841195965107801</v>
      </c>
      <c r="R32" s="201">
        <f t="shared" ref="R32" si="49">+R31/Q31-1</f>
        <v>0.12493163386742134</v>
      </c>
      <c r="S32" s="201">
        <f t="shared" ref="S32" si="50">+S31/R31-1</f>
        <v>0.11998859756717017</v>
      </c>
      <c r="T32" s="201">
        <f t="shared" ref="T32" si="51">+T31/S31-1</f>
        <v>0.11574860109991025</v>
      </c>
      <c r="U32" s="201">
        <f t="shared" ref="U32" si="52">+U31/T31-1</f>
        <v>0.11208166492457217</v>
      </c>
      <c r="W32" s="177"/>
      <c r="X32" s="106"/>
      <c r="Y32" s="106"/>
    </row>
    <row r="33" spans="2:25" s="97" customFormat="1" x14ac:dyDescent="0.2">
      <c r="B33" s="307" t="s">
        <v>399</v>
      </c>
      <c r="C33" s="106"/>
      <c r="D33" s="106"/>
      <c r="E33" s="202">
        <f>+E32</f>
        <v>-0.15513965953194075</v>
      </c>
      <c r="F33" s="202">
        <f t="shared" ref="F33:U33" si="53">+F32</f>
        <v>-0.27221842011246244</v>
      </c>
      <c r="G33" s="202">
        <f t="shared" si="53"/>
        <v>1.434460676405839</v>
      </c>
      <c r="H33" s="202">
        <f t="shared" si="53"/>
        <v>-0.52675709001233006</v>
      </c>
      <c r="I33" s="202">
        <f t="shared" si="53"/>
        <v>-2.2310231023102327</v>
      </c>
      <c r="J33" s="202">
        <f t="shared" si="53"/>
        <v>2.237057461089234</v>
      </c>
      <c r="K33" s="202">
        <f t="shared" si="53"/>
        <v>0.5875025181154343</v>
      </c>
      <c r="L33" s="202">
        <f t="shared" si="53"/>
        <v>0.45192937718526904</v>
      </c>
      <c r="M33" s="202">
        <f t="shared" si="53"/>
        <v>0.36499669115197375</v>
      </c>
      <c r="N33" s="202">
        <f t="shared" si="53"/>
        <v>0.26990008400485688</v>
      </c>
      <c r="O33" s="202">
        <f t="shared" si="53"/>
        <v>0.21327029651708873</v>
      </c>
      <c r="P33" s="202">
        <f t="shared" si="53"/>
        <v>0.17604241838740831</v>
      </c>
      <c r="Q33" s="202">
        <f t="shared" si="53"/>
        <v>0.14841195965107801</v>
      </c>
      <c r="R33" s="202">
        <f t="shared" si="53"/>
        <v>0.12493163386742134</v>
      </c>
      <c r="S33" s="202">
        <f t="shared" si="53"/>
        <v>0.11998859756717017</v>
      </c>
      <c r="T33" s="202">
        <f t="shared" si="53"/>
        <v>0.11574860109991025</v>
      </c>
      <c r="U33" s="202">
        <f t="shared" si="53"/>
        <v>0.11208166492457217</v>
      </c>
      <c r="W33" s="177"/>
      <c r="X33" s="106"/>
      <c r="Y33" s="106"/>
    </row>
    <row r="34" spans="2:25" x14ac:dyDescent="0.2">
      <c r="C34" s="101"/>
      <c r="D34" s="118"/>
      <c r="E34" s="118"/>
      <c r="F34" s="118"/>
      <c r="G34" s="118"/>
      <c r="H34" s="101"/>
      <c r="I34" s="101"/>
      <c r="J34" s="101"/>
      <c r="K34" s="101"/>
      <c r="L34" s="101"/>
      <c r="M34" s="101"/>
      <c r="N34" s="101"/>
      <c r="O34" s="101"/>
      <c r="P34" s="101"/>
      <c r="Q34" s="101"/>
      <c r="R34" s="101"/>
      <c r="S34" s="101"/>
      <c r="T34" s="101"/>
      <c r="U34" s="101"/>
    </row>
    <row r="35" spans="2:25" x14ac:dyDescent="0.2">
      <c r="B35" s="90" t="s">
        <v>22</v>
      </c>
      <c r="C35" s="101"/>
      <c r="D35" s="103">
        <f>-'Historical Financials'!AR72</f>
        <v>0.41</v>
      </c>
      <c r="E35" s="103">
        <f>-'Historical Financials'!AS72</f>
        <v>1.2450000000000001</v>
      </c>
      <c r="F35" s="103">
        <f>-'Historical Financials'!AT72</f>
        <v>2.5510000000000002</v>
      </c>
      <c r="G35" s="103">
        <f>-'Historical Financials'!AU72</f>
        <v>2.4830000000000001</v>
      </c>
      <c r="H35" s="103">
        <f>-'Historical Financials'!AV72</f>
        <v>2.4859999999999998</v>
      </c>
      <c r="I35" s="103">
        <f>-'Historical Financials'!AW72</f>
        <v>2.4159999999999999</v>
      </c>
      <c r="J35" s="103">
        <f>-'Historical Financials'!AX72</f>
        <v>2.8763211380821918</v>
      </c>
      <c r="K35" s="101">
        <f t="shared" ref="K35:S35" si="54">+K36*K7</f>
        <v>3.2811633382672598</v>
      </c>
      <c r="L35" s="101">
        <f t="shared" si="54"/>
        <v>3.6886017957965969</v>
      </c>
      <c r="M35" s="101">
        <f t="shared" si="54"/>
        <v>4.0916092065008431</v>
      </c>
      <c r="N35" s="101">
        <f t="shared" si="54"/>
        <v>4.4837152770759312</v>
      </c>
      <c r="O35" s="101">
        <f t="shared" si="54"/>
        <v>4.8592200422367702</v>
      </c>
      <c r="P35" s="101">
        <f t="shared" si="54"/>
        <v>5.2133294708650713</v>
      </c>
      <c r="Q35" s="101">
        <f t="shared" si="54"/>
        <v>5.5422193763727297</v>
      </c>
      <c r="R35" s="101">
        <f t="shared" si="54"/>
        <v>5.8359570033204848</v>
      </c>
      <c r="S35" s="101">
        <f t="shared" si="54"/>
        <v>6.1452627244964706</v>
      </c>
      <c r="T35" s="101">
        <f t="shared" ref="T35:U35" si="55">+T36*T7</f>
        <v>6.4709616488947823</v>
      </c>
      <c r="U35" s="101">
        <f t="shared" si="55"/>
        <v>6.8139226162862077</v>
      </c>
    </row>
    <row r="36" spans="2:25" s="97" customFormat="1" x14ac:dyDescent="0.2">
      <c r="B36" s="109" t="s">
        <v>23</v>
      </c>
      <c r="C36" s="106"/>
      <c r="D36" s="108">
        <f t="shared" ref="D36:I36" si="56">+D35/D7</f>
        <v>1.5143352515159419E-2</v>
      </c>
      <c r="E36" s="108">
        <f t="shared" si="56"/>
        <v>3.0041007060457064E-2</v>
      </c>
      <c r="F36" s="108">
        <f t="shared" si="56"/>
        <v>4.0545480553745419E-2</v>
      </c>
      <c r="G36" s="108">
        <f t="shared" si="56"/>
        <v>2.3819802189157819E-2</v>
      </c>
      <c r="H36" s="108">
        <f t="shared" si="56"/>
        <v>1.7395320197044335E-2</v>
      </c>
      <c r="I36" s="108">
        <f t="shared" si="56"/>
        <v>1.3359950010783071E-2</v>
      </c>
      <c r="J36" s="108">
        <f t="shared" ref="J36" si="57">+J35/J7</f>
        <v>1.3362641864816666E-2</v>
      </c>
      <c r="K36" s="107">
        <f t="shared" ref="K36:U36" si="58">+J36*0.975</f>
        <v>1.3028575818196249E-2</v>
      </c>
      <c r="L36" s="107">
        <f t="shared" si="58"/>
        <v>1.2702861422741343E-2</v>
      </c>
      <c r="M36" s="107">
        <f t="shared" si="58"/>
        <v>1.238528988717281E-2</v>
      </c>
      <c r="N36" s="107">
        <f t="shared" si="58"/>
        <v>1.2075657639993489E-2</v>
      </c>
      <c r="O36" s="107">
        <f t="shared" si="58"/>
        <v>1.1773766198993651E-2</v>
      </c>
      <c r="P36" s="107">
        <f t="shared" si="58"/>
        <v>1.1479422044018809E-2</v>
      </c>
      <c r="Q36" s="107">
        <f t="shared" si="58"/>
        <v>1.1192436492918338E-2</v>
      </c>
      <c r="R36" s="107">
        <f t="shared" si="58"/>
        <v>1.091262558059538E-2</v>
      </c>
      <c r="S36" s="107">
        <f t="shared" si="58"/>
        <v>1.0639809941080495E-2</v>
      </c>
      <c r="T36" s="107">
        <f t="shared" si="58"/>
        <v>1.0373814692553482E-2</v>
      </c>
      <c r="U36" s="107">
        <f t="shared" si="58"/>
        <v>1.0114469325239645E-2</v>
      </c>
    </row>
    <row r="37" spans="2:25" x14ac:dyDescent="0.2">
      <c r="C37" s="101"/>
      <c r="D37" s="101"/>
      <c r="E37" s="101"/>
      <c r="F37" s="101"/>
      <c r="G37" s="101"/>
      <c r="H37" s="101"/>
      <c r="I37" s="101"/>
      <c r="J37" s="101"/>
      <c r="K37" s="101"/>
      <c r="L37" s="101"/>
      <c r="M37" s="101"/>
      <c r="N37" s="101"/>
      <c r="O37" s="101"/>
      <c r="P37" s="101"/>
      <c r="Q37" s="101"/>
      <c r="R37" s="101"/>
      <c r="S37" s="101"/>
      <c r="T37" s="101"/>
      <c r="U37" s="101"/>
    </row>
    <row r="38" spans="2:25" x14ac:dyDescent="0.2">
      <c r="B38" s="90" t="s">
        <v>24</v>
      </c>
      <c r="C38" s="101"/>
      <c r="D38" s="101">
        <f t="shared" ref="D38:S38" si="59">D24-D35</f>
        <v>-8.3678280000000012</v>
      </c>
      <c r="E38" s="101">
        <f t="shared" si="59"/>
        <v>-7.4176229999999981</v>
      </c>
      <c r="F38" s="101">
        <f t="shared" si="59"/>
        <v>-6.3170000000000037</v>
      </c>
      <c r="G38" s="101">
        <f t="shared" si="59"/>
        <v>-12.628999999999985</v>
      </c>
      <c r="H38" s="101">
        <f t="shared" si="59"/>
        <v>-5.9099999999999984</v>
      </c>
      <c r="I38" s="101">
        <f t="shared" ref="I38" si="60">I24-I35</f>
        <v>7.8120000000000083</v>
      </c>
      <c r="J38" s="101">
        <f t="shared" si="59"/>
        <v>23.706705088657237</v>
      </c>
      <c r="K38" s="101">
        <f t="shared" si="59"/>
        <v>36.895226379979007</v>
      </c>
      <c r="L38" s="101">
        <f t="shared" si="59"/>
        <v>52.940714351397375</v>
      </c>
      <c r="M38" s="101">
        <f t="shared" si="59"/>
        <v>71.693774778880623</v>
      </c>
      <c r="N38" s="101">
        <f t="shared" si="59"/>
        <v>90.916141249860885</v>
      </c>
      <c r="O38" s="101">
        <f t="shared" si="59"/>
        <v>110.38140119596731</v>
      </c>
      <c r="P38" s="101">
        <f t="shared" si="59"/>
        <v>129.87566144372013</v>
      </c>
      <c r="Q38" s="101">
        <f t="shared" si="59"/>
        <v>149.20350460991699</v>
      </c>
      <c r="R38" s="101">
        <f t="shared" si="59"/>
        <v>167.88824030040195</v>
      </c>
      <c r="S38" s="101">
        <f t="shared" si="59"/>
        <v>188.07568576205327</v>
      </c>
      <c r="T38" s="101">
        <f t="shared" ref="T38:U38" si="61">T24-T35</f>
        <v>209.88647811510839</v>
      </c>
      <c r="U38" s="101">
        <f t="shared" si="61"/>
        <v>233.45092772736677</v>
      </c>
    </row>
    <row r="39" spans="2:25" s="97" customFormat="1" x14ac:dyDescent="0.2">
      <c r="B39" s="105" t="s">
        <v>16</v>
      </c>
      <c r="C39" s="106"/>
      <c r="D39" s="108"/>
      <c r="E39" s="190">
        <f t="shared" ref="E39:U39" si="62">E38/D38-1</f>
        <v>-0.11355455680972448</v>
      </c>
      <c r="F39" s="190">
        <f t="shared" si="62"/>
        <v>-0.1483794741253357</v>
      </c>
      <c r="G39" s="190">
        <f t="shared" si="62"/>
        <v>0.99920848504036375</v>
      </c>
      <c r="H39" s="190">
        <f t="shared" si="62"/>
        <v>-0.53202945601393581</v>
      </c>
      <c r="I39" s="190">
        <f t="shared" si="62"/>
        <v>-2.3218274111675146</v>
      </c>
      <c r="J39" s="190">
        <f t="shared" si="62"/>
        <v>2.0346524691061458</v>
      </c>
      <c r="K39" s="190">
        <f t="shared" si="62"/>
        <v>0.55632030018511425</v>
      </c>
      <c r="L39" s="190">
        <f t="shared" si="62"/>
        <v>0.43489333297939492</v>
      </c>
      <c r="M39" s="190">
        <f t="shared" si="62"/>
        <v>0.35422756676475142</v>
      </c>
      <c r="N39" s="190">
        <f t="shared" si="62"/>
        <v>0.26811765080394045</v>
      </c>
      <c r="O39" s="190">
        <f t="shared" si="62"/>
        <v>0.21410125505228939</v>
      </c>
      <c r="P39" s="190">
        <f t="shared" si="62"/>
        <v>0.1766081970018063</v>
      </c>
      <c r="Q39" s="190">
        <f t="shared" si="62"/>
        <v>0.14881805375499324</v>
      </c>
      <c r="R39" s="190">
        <f t="shared" si="62"/>
        <v>0.12522987137155384</v>
      </c>
      <c r="S39" s="190">
        <f t="shared" si="62"/>
        <v>0.12024335608932457</v>
      </c>
      <c r="T39" s="190">
        <f t="shared" si="62"/>
        <v>0.11596816603210147</v>
      </c>
      <c r="U39" s="190">
        <f t="shared" si="62"/>
        <v>0.11227235705644123</v>
      </c>
    </row>
    <row r="40" spans="2:25" s="97" customFormat="1" x14ac:dyDescent="0.2">
      <c r="B40" s="109" t="s">
        <v>18</v>
      </c>
      <c r="C40" s="106"/>
      <c r="D40" s="108">
        <f t="shared" ref="D40:S40" si="63">D38/D7</f>
        <v>-0.3090657785127352</v>
      </c>
      <c r="E40" s="108">
        <f t="shared" si="63"/>
        <v>-0.17898222081510734</v>
      </c>
      <c r="F40" s="108">
        <f t="shared" si="63"/>
        <v>-0.10040211707487649</v>
      </c>
      <c r="G40" s="108">
        <f t="shared" si="63"/>
        <v>-0.1211519459713547</v>
      </c>
      <c r="H40" s="108">
        <f t="shared" si="63"/>
        <v>-4.1354120017913117E-2</v>
      </c>
      <c r="I40" s="108">
        <f t="shared" ref="I40" si="64">I38/I7</f>
        <v>4.3198646309700939E-2</v>
      </c>
      <c r="J40" s="108">
        <f t="shared" si="63"/>
        <v>0.11013520211646871</v>
      </c>
      <c r="K40" s="108">
        <f t="shared" si="63"/>
        <v>0.14650055625542807</v>
      </c>
      <c r="L40" s="108">
        <f t="shared" si="63"/>
        <v>0.18231801513329274</v>
      </c>
      <c r="M40" s="108">
        <f t="shared" si="63"/>
        <v>0.21701686034221512</v>
      </c>
      <c r="N40" s="108">
        <f t="shared" si="63"/>
        <v>0.24485769676226865</v>
      </c>
      <c r="O40" s="108">
        <f t="shared" si="63"/>
        <v>0.26745131916281983</v>
      </c>
      <c r="P40" s="108">
        <f t="shared" si="63"/>
        <v>0.2859779991444073</v>
      </c>
      <c r="Q40" s="108">
        <f t="shared" si="63"/>
        <v>0.30131444399090052</v>
      </c>
      <c r="R40" s="108">
        <f t="shared" si="63"/>
        <v>0.31393334542062246</v>
      </c>
      <c r="S40" s="108">
        <f t="shared" si="63"/>
        <v>0.3256312448725438</v>
      </c>
      <c r="T40" s="108">
        <f t="shared" ref="T40:U40" si="65">T38/T7</f>
        <v>0.33647602142885447</v>
      </c>
      <c r="U40" s="108">
        <f t="shared" si="65"/>
        <v>0.34653053467374584</v>
      </c>
      <c r="V40" s="90"/>
    </row>
    <row r="41" spans="2:25" x14ac:dyDescent="0.2">
      <c r="B41" s="119"/>
      <c r="C41" s="101"/>
      <c r="D41" s="101"/>
      <c r="E41" s="120"/>
      <c r="F41" s="101"/>
      <c r="G41" s="101"/>
      <c r="H41" s="101"/>
      <c r="I41" s="101"/>
      <c r="J41" s="101"/>
      <c r="K41" s="101"/>
      <c r="L41" s="101"/>
      <c r="M41" s="101"/>
      <c r="N41" s="101"/>
      <c r="O41" s="101"/>
      <c r="P41" s="101"/>
      <c r="Q41" s="101"/>
      <c r="R41" s="101"/>
      <c r="S41" s="101"/>
      <c r="T41" s="101"/>
      <c r="U41" s="101"/>
    </row>
    <row r="42" spans="2:25" x14ac:dyDescent="0.2">
      <c r="B42" s="90" t="s">
        <v>25</v>
      </c>
      <c r="C42" s="101"/>
      <c r="D42" s="103">
        <f>+-'Historical Financials'!AR63</f>
        <v>0.66608199999999995</v>
      </c>
      <c r="E42" s="103">
        <f>+-'Historical Financials'!AS63</f>
        <v>0.79625999999999997</v>
      </c>
      <c r="F42" s="103">
        <f>+-'Historical Financials'!AT63</f>
        <v>0.13</v>
      </c>
      <c r="G42" s="103">
        <f>+-'Historical Financials'!AU63</f>
        <v>6.5000000000000002E-2</v>
      </c>
      <c r="H42" s="103">
        <f>+-'Historical Financials'!AV63</f>
        <v>-3.512</v>
      </c>
      <c r="I42" s="103">
        <f>+-'Historical Financials'!AW63</f>
        <v>-8.7370000000000001</v>
      </c>
      <c r="J42" s="103">
        <f>+-'Historical Financials'!AX63</f>
        <v>-5.6779999999999999</v>
      </c>
      <c r="K42" s="101">
        <f t="shared" ref="K42:U42" si="66">+MAX((K43)*AVERAGE(J59:K59),0)</f>
        <v>0</v>
      </c>
      <c r="L42" s="101">
        <f t="shared" si="66"/>
        <v>0</v>
      </c>
      <c r="M42" s="101">
        <f t="shared" si="66"/>
        <v>0</v>
      </c>
      <c r="N42" s="101">
        <f t="shared" si="66"/>
        <v>0</v>
      </c>
      <c r="O42" s="101">
        <f t="shared" si="66"/>
        <v>0</v>
      </c>
      <c r="P42" s="101">
        <f t="shared" si="66"/>
        <v>0</v>
      </c>
      <c r="Q42" s="101">
        <f t="shared" si="66"/>
        <v>0</v>
      </c>
      <c r="R42" s="101">
        <f t="shared" si="66"/>
        <v>0</v>
      </c>
      <c r="S42" s="101">
        <f t="shared" si="66"/>
        <v>0</v>
      </c>
      <c r="T42" s="101">
        <f t="shared" si="66"/>
        <v>0</v>
      </c>
      <c r="U42" s="101">
        <f t="shared" si="66"/>
        <v>0</v>
      </c>
      <c r="V42" s="104"/>
      <c r="W42" s="104"/>
    </row>
    <row r="43" spans="2:25" s="97" customFormat="1" x14ac:dyDescent="0.2">
      <c r="B43" s="105" t="s">
        <v>26</v>
      </c>
      <c r="C43" s="106"/>
      <c r="D43" s="121" t="s">
        <v>27</v>
      </c>
      <c r="E43" s="121" t="s">
        <v>27</v>
      </c>
      <c r="F43" s="121" t="s">
        <v>27</v>
      </c>
      <c r="G43" s="121" t="s">
        <v>27</v>
      </c>
      <c r="H43" s="121" t="s">
        <v>27</v>
      </c>
      <c r="I43" s="121" t="s">
        <v>27</v>
      </c>
      <c r="J43" s="121" t="s">
        <v>27</v>
      </c>
      <c r="K43" s="107">
        <v>0.05</v>
      </c>
      <c r="L43" s="107">
        <f>+K43+0.5%</f>
        <v>5.5E-2</v>
      </c>
      <c r="M43" s="107">
        <f t="shared" ref="M43:O43" si="67">+L43+0.5%</f>
        <v>0.06</v>
      </c>
      <c r="N43" s="107">
        <f t="shared" si="67"/>
        <v>6.5000000000000002E-2</v>
      </c>
      <c r="O43" s="107">
        <f t="shared" si="67"/>
        <v>7.0000000000000007E-2</v>
      </c>
      <c r="P43" s="108">
        <f t="shared" ref="P43:U43" si="68">O43</f>
        <v>7.0000000000000007E-2</v>
      </c>
      <c r="Q43" s="108">
        <f t="shared" si="68"/>
        <v>7.0000000000000007E-2</v>
      </c>
      <c r="R43" s="108">
        <f t="shared" si="68"/>
        <v>7.0000000000000007E-2</v>
      </c>
      <c r="S43" s="108">
        <f t="shared" si="68"/>
        <v>7.0000000000000007E-2</v>
      </c>
      <c r="T43" s="108">
        <f t="shared" si="68"/>
        <v>7.0000000000000007E-2</v>
      </c>
      <c r="U43" s="108">
        <f t="shared" si="68"/>
        <v>7.0000000000000007E-2</v>
      </c>
    </row>
    <row r="44" spans="2:25" x14ac:dyDescent="0.2">
      <c r="C44" s="101"/>
      <c r="D44" s="101"/>
      <c r="E44" s="101"/>
      <c r="F44" s="101"/>
      <c r="G44" s="101"/>
      <c r="H44" s="101"/>
      <c r="I44" s="101"/>
      <c r="J44" s="101"/>
      <c r="K44" s="101"/>
      <c r="L44" s="101"/>
      <c r="M44" s="101"/>
      <c r="N44" s="101"/>
      <c r="O44" s="101"/>
      <c r="P44" s="101"/>
      <c r="Q44" s="101"/>
      <c r="R44" s="101"/>
      <c r="S44" s="101"/>
      <c r="T44" s="101"/>
      <c r="U44" s="101"/>
    </row>
    <row r="45" spans="2:25" x14ac:dyDescent="0.2">
      <c r="B45" s="90" t="s">
        <v>28</v>
      </c>
      <c r="C45" s="101"/>
      <c r="D45" s="101">
        <f t="shared" ref="D45:S45" si="69">+MAX((D24-D49-D42)*D46,0)</f>
        <v>0</v>
      </c>
      <c r="E45" s="101">
        <f t="shared" si="69"/>
        <v>0</v>
      </c>
      <c r="F45" s="101">
        <f t="shared" si="69"/>
        <v>0</v>
      </c>
      <c r="G45" s="101">
        <f t="shared" si="69"/>
        <v>0</v>
      </c>
      <c r="H45" s="101">
        <f t="shared" si="69"/>
        <v>0</v>
      </c>
      <c r="I45" s="101">
        <f t="shared" si="69"/>
        <v>3.3230400000000015</v>
      </c>
      <c r="J45" s="101">
        <f t="shared" si="69"/>
        <v>6.0099955076152796</v>
      </c>
      <c r="K45" s="101">
        <f t="shared" si="69"/>
        <v>7.6479767496512228</v>
      </c>
      <c r="L45" s="101">
        <f t="shared" si="69"/>
        <v>11.104322118848518</v>
      </c>
      <c r="M45" s="101">
        <f t="shared" si="69"/>
        <v>15.157362949713901</v>
      </c>
      <c r="N45" s="101">
        <f t="shared" si="69"/>
        <v>19.248336483133787</v>
      </c>
      <c r="O45" s="101">
        <f t="shared" si="69"/>
        <v>23.353434912352427</v>
      </c>
      <c r="P45" s="101">
        <f t="shared" si="69"/>
        <v>27.464630071975883</v>
      </c>
      <c r="Q45" s="101">
        <f t="shared" si="69"/>
        <v>31.540709642049752</v>
      </c>
      <c r="R45" s="101">
        <f t="shared" si="69"/>
        <v>35.481142030968961</v>
      </c>
      <c r="S45" s="101">
        <f t="shared" si="69"/>
        <v>39.738474503346495</v>
      </c>
      <c r="T45" s="101">
        <f t="shared" ref="T45:U45" si="70">+MAX((T24-T49-T42)*T46,0)</f>
        <v>44.338147336953305</v>
      </c>
      <c r="U45" s="101">
        <f t="shared" si="70"/>
        <v>49.307640710150011</v>
      </c>
    </row>
    <row r="46" spans="2:25" x14ac:dyDescent="0.2">
      <c r="B46" s="105" t="s">
        <v>26</v>
      </c>
      <c r="C46" s="101"/>
      <c r="D46" s="107">
        <v>0.21</v>
      </c>
      <c r="E46" s="108">
        <f t="shared" ref="E46:U46" si="71">D46</f>
        <v>0.21</v>
      </c>
      <c r="F46" s="108">
        <f t="shared" si="71"/>
        <v>0.21</v>
      </c>
      <c r="G46" s="108">
        <f t="shared" si="71"/>
        <v>0.21</v>
      </c>
      <c r="H46" s="108">
        <f t="shared" si="71"/>
        <v>0.21</v>
      </c>
      <c r="I46" s="108">
        <f t="shared" si="71"/>
        <v>0.21</v>
      </c>
      <c r="J46" s="108">
        <f t="shared" si="71"/>
        <v>0.21</v>
      </c>
      <c r="K46" s="108">
        <f t="shared" si="71"/>
        <v>0.21</v>
      </c>
      <c r="L46" s="108">
        <f t="shared" si="71"/>
        <v>0.21</v>
      </c>
      <c r="M46" s="108">
        <f t="shared" si="71"/>
        <v>0.21</v>
      </c>
      <c r="N46" s="108">
        <f t="shared" si="71"/>
        <v>0.21</v>
      </c>
      <c r="O46" s="108">
        <f t="shared" si="71"/>
        <v>0.21</v>
      </c>
      <c r="P46" s="108">
        <f t="shared" si="71"/>
        <v>0.21</v>
      </c>
      <c r="Q46" s="108">
        <f t="shared" si="71"/>
        <v>0.21</v>
      </c>
      <c r="R46" s="108">
        <f t="shared" si="71"/>
        <v>0.21</v>
      </c>
      <c r="S46" s="108">
        <f t="shared" si="71"/>
        <v>0.21</v>
      </c>
      <c r="T46" s="108">
        <f t="shared" si="71"/>
        <v>0.21</v>
      </c>
      <c r="U46" s="108">
        <f t="shared" si="71"/>
        <v>0.21</v>
      </c>
    </row>
    <row r="47" spans="2:25" x14ac:dyDescent="0.2">
      <c r="C47" s="101"/>
      <c r="D47" s="101"/>
      <c r="E47" s="101"/>
      <c r="F47" s="101"/>
      <c r="G47" s="101"/>
      <c r="H47" s="101"/>
      <c r="I47" s="101"/>
      <c r="J47" s="101"/>
      <c r="K47" s="101"/>
      <c r="L47" s="101"/>
      <c r="M47" s="101"/>
      <c r="N47" s="101"/>
      <c r="O47" s="101"/>
      <c r="P47" s="101"/>
      <c r="Q47" s="101"/>
      <c r="R47" s="101"/>
      <c r="S47" s="101"/>
      <c r="T47" s="101"/>
      <c r="U47" s="101"/>
    </row>
    <row r="48" spans="2:25" x14ac:dyDescent="0.2">
      <c r="B48" s="122" t="s">
        <v>29</v>
      </c>
      <c r="C48" s="101"/>
      <c r="D48" s="101"/>
      <c r="E48" s="101"/>
      <c r="F48" s="101"/>
      <c r="G48" s="101"/>
      <c r="H48" s="101"/>
      <c r="I48" s="101"/>
      <c r="J48" s="101"/>
      <c r="K48" s="101"/>
      <c r="L48" s="101"/>
      <c r="M48" s="101"/>
      <c r="N48" s="101"/>
      <c r="O48" s="101"/>
      <c r="P48" s="101"/>
      <c r="Q48" s="101"/>
      <c r="R48" s="101"/>
      <c r="S48" s="101"/>
      <c r="T48" s="101"/>
      <c r="U48" s="101"/>
    </row>
    <row r="49" spans="2:24" s="97" customFormat="1" x14ac:dyDescent="0.2">
      <c r="B49" s="109" t="s">
        <v>30</v>
      </c>
      <c r="C49" s="106"/>
      <c r="D49" s="179">
        <f>+-'Historical Financials'!AR59</f>
        <v>0.169043</v>
      </c>
      <c r="E49" s="179">
        <f>+-'Historical Financials'!AS59</f>
        <v>0.69344800000000006</v>
      </c>
      <c r="F49" s="179">
        <f>+-'Historical Financials'!AT59</f>
        <v>1.2310000000000001</v>
      </c>
      <c r="G49" s="179">
        <f>+-'Historical Financials'!AU59</f>
        <v>2.0190000000000001</v>
      </c>
      <c r="H49" s="179">
        <f>+-'Historical Financials'!AV59</f>
        <v>2.3329999999999997</v>
      </c>
      <c r="I49" s="179">
        <f>+-'Historical Financials'!AW59</f>
        <v>3.141</v>
      </c>
      <c r="J49" s="179">
        <f>+-'Historical Financials'!AX59</f>
        <v>3.6419999999999999</v>
      </c>
      <c r="K49" s="106">
        <f t="shared" ref="K49:S49" si="72">+K50*K7</f>
        <v>3.7574528151452045</v>
      </c>
      <c r="L49" s="106">
        <f t="shared" si="72"/>
        <v>3.751591771724843</v>
      </c>
      <c r="M49" s="106">
        <f t="shared" si="72"/>
        <v>3.607465177220031</v>
      </c>
      <c r="N49" s="106">
        <f t="shared" si="72"/>
        <v>3.7411113691568674</v>
      </c>
      <c r="O49" s="106">
        <f t="shared" si="72"/>
        <v>4.0337883222401381</v>
      </c>
      <c r="P49" s="106">
        <f t="shared" si="72"/>
        <v>4.3050381908905004</v>
      </c>
      <c r="Q49" s="106">
        <f t="shared" si="72"/>
        <v>4.5518685479575947</v>
      </c>
      <c r="R49" s="106">
        <f t="shared" si="72"/>
        <v>4.7663781086321393</v>
      </c>
      <c r="S49" s="106">
        <f t="shared" si="72"/>
        <v>4.990117518233057</v>
      </c>
      <c r="T49" s="106">
        <f t="shared" ref="T49:U49" si="73">+T50*T7</f>
        <v>5.2234048261302961</v>
      </c>
      <c r="U49" s="106">
        <f t="shared" si="73"/>
        <v>5.4665612477005618</v>
      </c>
    </row>
    <row r="50" spans="2:24" s="97" customFormat="1" x14ac:dyDescent="0.2">
      <c r="B50" s="117" t="s">
        <v>23</v>
      </c>
      <c r="C50" s="106"/>
      <c r="D50" s="108">
        <f t="shared" ref="D50:I50" si="74">+D49/D7</f>
        <v>6.2436042420002287E-3</v>
      </c>
      <c r="E50" s="108">
        <f t="shared" si="74"/>
        <v>1.6732430734184602E-2</v>
      </c>
      <c r="F50" s="108">
        <f t="shared" si="74"/>
        <v>1.9565459255845005E-2</v>
      </c>
      <c r="G50" s="108">
        <f t="shared" si="74"/>
        <v>1.9368578582323655E-2</v>
      </c>
      <c r="H50" s="108">
        <f t="shared" si="74"/>
        <v>1.6324731303179581E-2</v>
      </c>
      <c r="I50" s="108">
        <f t="shared" si="74"/>
        <v>1.7369040970144713E-2</v>
      </c>
      <c r="J50" s="108">
        <f t="shared" ref="J50" si="75">+J49/J7</f>
        <v>1.6919787233532345E-2</v>
      </c>
      <c r="K50" s="107">
        <f>+MAX(J50-0.2%,K36-0.2%)</f>
        <v>1.4919787233532345E-2</v>
      </c>
      <c r="L50" s="107">
        <f t="shared" ref="L50:U50" si="76">+MAX(K50-0.2%,L36-0.2%)</f>
        <v>1.2919787233532345E-2</v>
      </c>
      <c r="M50" s="107">
        <f t="shared" si="76"/>
        <v>1.0919787233532345E-2</v>
      </c>
      <c r="N50" s="107">
        <f t="shared" si="76"/>
        <v>1.0075657639993489E-2</v>
      </c>
      <c r="O50" s="107">
        <f t="shared" si="76"/>
        <v>9.7737661989936511E-3</v>
      </c>
      <c r="P50" s="107">
        <f t="shared" si="76"/>
        <v>9.4794220440188089E-3</v>
      </c>
      <c r="Q50" s="107">
        <f t="shared" si="76"/>
        <v>9.1924364929183381E-3</v>
      </c>
      <c r="R50" s="107">
        <f t="shared" si="76"/>
        <v>8.9126255805953795E-3</v>
      </c>
      <c r="S50" s="107">
        <f t="shared" si="76"/>
        <v>8.6398099410804948E-3</v>
      </c>
      <c r="T50" s="107">
        <f t="shared" si="76"/>
        <v>8.3738146925534818E-3</v>
      </c>
      <c r="U50" s="107">
        <f t="shared" si="76"/>
        <v>8.1144693252396451E-3</v>
      </c>
    </row>
    <row r="51" spans="2:24" x14ac:dyDescent="0.2">
      <c r="C51" s="101"/>
      <c r="D51" s="101"/>
      <c r="E51" s="101"/>
      <c r="F51" s="101"/>
      <c r="G51" s="101"/>
      <c r="H51" s="101"/>
      <c r="I51" s="101"/>
      <c r="J51" s="101"/>
      <c r="K51" s="101"/>
      <c r="L51" s="101"/>
      <c r="M51" s="101"/>
      <c r="N51" s="101"/>
      <c r="O51" s="101"/>
      <c r="P51" s="101"/>
      <c r="Q51" s="101"/>
      <c r="R51" s="101"/>
      <c r="S51" s="101"/>
      <c r="T51" s="101"/>
      <c r="U51" s="101"/>
    </row>
    <row r="52" spans="2:24" x14ac:dyDescent="0.2">
      <c r="B52" s="90" t="s">
        <v>31</v>
      </c>
      <c r="C52" s="101"/>
      <c r="D52" s="101">
        <f t="shared" ref="D52:S52" si="77">D38-D42-D45</f>
        <v>-9.0339100000000006</v>
      </c>
      <c r="E52" s="101">
        <f t="shared" si="77"/>
        <v>-8.2138829999999974</v>
      </c>
      <c r="F52" s="101">
        <f t="shared" si="77"/>
        <v>-6.4470000000000036</v>
      </c>
      <c r="G52" s="101">
        <f t="shared" si="77"/>
        <v>-12.693999999999985</v>
      </c>
      <c r="H52" s="101">
        <f t="shared" si="77"/>
        <v>-2.3979999999999984</v>
      </c>
      <c r="I52" s="101">
        <f t="shared" si="77"/>
        <v>13.225960000000004</v>
      </c>
      <c r="J52" s="101">
        <f t="shared" si="77"/>
        <v>23.374709581041959</v>
      </c>
      <c r="K52" s="101">
        <f t="shared" si="77"/>
        <v>29.247249630327786</v>
      </c>
      <c r="L52" s="101">
        <f t="shared" si="77"/>
        <v>41.83639223254886</v>
      </c>
      <c r="M52" s="101">
        <f t="shared" si="77"/>
        <v>56.536411829166724</v>
      </c>
      <c r="N52" s="101">
        <f t="shared" si="77"/>
        <v>71.667804766727102</v>
      </c>
      <c r="O52" s="101">
        <f t="shared" si="77"/>
        <v>87.027966283614887</v>
      </c>
      <c r="P52" s="101">
        <f t="shared" si="77"/>
        <v>102.41103137174426</v>
      </c>
      <c r="Q52" s="101">
        <f t="shared" si="77"/>
        <v>117.66279496786724</v>
      </c>
      <c r="R52" s="101">
        <f t="shared" si="77"/>
        <v>132.40709826943299</v>
      </c>
      <c r="S52" s="101">
        <f t="shared" si="77"/>
        <v>148.33721125870676</v>
      </c>
      <c r="T52" s="101">
        <f t="shared" ref="T52:U52" si="78">T38-T42-T45</f>
        <v>165.54833077815508</v>
      </c>
      <c r="U52" s="101">
        <f t="shared" si="78"/>
        <v>184.14328701721678</v>
      </c>
    </row>
    <row r="53" spans="2:24" x14ac:dyDescent="0.2">
      <c r="B53" s="109" t="s">
        <v>16</v>
      </c>
      <c r="C53" s="101"/>
      <c r="D53" s="101"/>
      <c r="E53" s="190">
        <f t="shared" ref="E53:U53" si="79">E52/D52-1</f>
        <v>-9.0772102002344868E-2</v>
      </c>
      <c r="F53" s="190">
        <f t="shared" si="79"/>
        <v>-0.21510934596949993</v>
      </c>
      <c r="G53" s="190">
        <f t="shared" si="79"/>
        <v>0.96897781914068215</v>
      </c>
      <c r="H53" s="190">
        <f t="shared" si="79"/>
        <v>-0.81109185441941067</v>
      </c>
      <c r="I53" s="190">
        <f t="shared" si="79"/>
        <v>-6.5154128440367032</v>
      </c>
      <c r="J53" s="190">
        <f t="shared" si="79"/>
        <v>0.76733557193897095</v>
      </c>
      <c r="K53" s="190">
        <f t="shared" si="79"/>
        <v>0.25123478128895127</v>
      </c>
      <c r="L53" s="190">
        <f t="shared" si="79"/>
        <v>0.43043851170083447</v>
      </c>
      <c r="M53" s="190">
        <f t="shared" si="79"/>
        <v>0.35136919825465251</v>
      </c>
      <c r="N53" s="190">
        <f t="shared" si="79"/>
        <v>0.26763978200955085</v>
      </c>
      <c r="O53" s="190">
        <f t="shared" si="79"/>
        <v>0.21432443154752501</v>
      </c>
      <c r="P53" s="190">
        <f t="shared" si="79"/>
        <v>0.17676002031344273</v>
      </c>
      <c r="Q53" s="190">
        <f t="shared" si="79"/>
        <v>0.14892696022912055</v>
      </c>
      <c r="R53" s="190">
        <f t="shared" si="79"/>
        <v>0.12530981696969112</v>
      </c>
      <c r="S53" s="190">
        <f t="shared" si="79"/>
        <v>0.1203116237534172</v>
      </c>
      <c r="T53" s="190">
        <f t="shared" si="79"/>
        <v>0.11602698590194849</v>
      </c>
      <c r="U53" s="190">
        <f t="shared" si="79"/>
        <v>0.1123234293674642</v>
      </c>
    </row>
    <row r="54" spans="2:24" x14ac:dyDescent="0.2">
      <c r="C54" s="101"/>
      <c r="D54" s="101"/>
      <c r="E54" s="101"/>
      <c r="F54" s="101"/>
      <c r="G54" s="101"/>
      <c r="H54" s="101"/>
      <c r="I54" s="101"/>
      <c r="J54" s="101"/>
      <c r="K54" s="101"/>
      <c r="L54" s="101"/>
      <c r="M54" s="101"/>
      <c r="N54" s="101"/>
      <c r="O54" s="101"/>
      <c r="P54" s="101"/>
      <c r="Q54" s="101"/>
      <c r="R54" s="101"/>
      <c r="S54" s="101"/>
      <c r="T54" s="101"/>
      <c r="U54" s="101"/>
    </row>
    <row r="55" spans="2:24" x14ac:dyDescent="0.2">
      <c r="B55" s="90" t="s">
        <v>20</v>
      </c>
      <c r="C55" s="101"/>
      <c r="D55" s="101">
        <f t="shared" ref="D55:I55" si="80">+-D23</f>
        <v>0.253251</v>
      </c>
      <c r="E55" s="101">
        <f t="shared" si="80"/>
        <v>0.65943300000000005</v>
      </c>
      <c r="F55" s="101">
        <f t="shared" si="80"/>
        <v>1.619</v>
      </c>
      <c r="G55" s="101">
        <f t="shared" si="80"/>
        <v>2.2610000000000001</v>
      </c>
      <c r="H55" s="101">
        <f t="shared" si="80"/>
        <v>4.7130000000000001</v>
      </c>
      <c r="I55" s="101">
        <f t="shared" si="80"/>
        <v>6.0489999999999995</v>
      </c>
      <c r="J55" s="103">
        <f>+'Historical Financials'!AX82</f>
        <v>3.855</v>
      </c>
      <c r="K55" s="124">
        <v>0</v>
      </c>
      <c r="L55" s="124">
        <v>0</v>
      </c>
      <c r="M55" s="124">
        <v>0</v>
      </c>
      <c r="N55" s="124">
        <v>0</v>
      </c>
      <c r="O55" s="124">
        <v>0</v>
      </c>
      <c r="P55" s="124">
        <v>0</v>
      </c>
      <c r="Q55" s="124">
        <v>0</v>
      </c>
      <c r="R55" s="124">
        <v>0</v>
      </c>
      <c r="S55" s="124">
        <v>0</v>
      </c>
      <c r="T55" s="124">
        <v>0</v>
      </c>
      <c r="U55" s="124">
        <v>0</v>
      </c>
    </row>
    <row r="56" spans="2:24" ht="13.5" x14ac:dyDescent="0.35">
      <c r="B56" s="90" t="s">
        <v>32</v>
      </c>
      <c r="C56" s="101"/>
      <c r="D56" s="125">
        <f t="shared" ref="D56:I56" si="81">+D57-D55-D52</f>
        <v>5.4216590000000018</v>
      </c>
      <c r="E56" s="125">
        <f t="shared" si="81"/>
        <v>1.2954499999999989</v>
      </c>
      <c r="F56" s="125">
        <f t="shared" si="81"/>
        <v>7.7490000000000041</v>
      </c>
      <c r="G56" s="125">
        <f t="shared" si="81"/>
        <v>5.0999999999999828</v>
      </c>
      <c r="H56" s="125">
        <f t="shared" si="81"/>
        <v>-0.40300000000000447</v>
      </c>
      <c r="I56" s="125">
        <f t="shared" si="81"/>
        <v>2.226039999999994</v>
      </c>
      <c r="J56" s="185">
        <f>+'Historical Financials'!AX83</f>
        <v>4.0443999999999951</v>
      </c>
      <c r="K56" s="114">
        <v>0</v>
      </c>
      <c r="L56" s="114">
        <v>0</v>
      </c>
      <c r="M56" s="114">
        <v>0</v>
      </c>
      <c r="N56" s="114">
        <v>0</v>
      </c>
      <c r="O56" s="114">
        <v>0</v>
      </c>
      <c r="P56" s="114">
        <v>0</v>
      </c>
      <c r="Q56" s="114">
        <v>0</v>
      </c>
      <c r="R56" s="114">
        <v>0</v>
      </c>
      <c r="S56" s="114">
        <v>0</v>
      </c>
      <c r="T56" s="114">
        <v>0</v>
      </c>
      <c r="U56" s="114">
        <v>0</v>
      </c>
    </row>
    <row r="57" spans="2:24" x14ac:dyDescent="0.2">
      <c r="B57" s="115" t="s">
        <v>33</v>
      </c>
      <c r="C57" s="101"/>
      <c r="D57" s="103">
        <f>+'Historical Financials'!AR84</f>
        <v>-3.3589999999999982</v>
      </c>
      <c r="E57" s="103">
        <f>+'Historical Financials'!AS84</f>
        <v>-6.2589999999999986</v>
      </c>
      <c r="F57" s="103">
        <f>+'Historical Financials'!AT84</f>
        <v>2.9210000000000003</v>
      </c>
      <c r="G57" s="103">
        <f>+'Historical Financials'!AU84</f>
        <v>-5.333000000000002</v>
      </c>
      <c r="H57" s="103">
        <f>+'Historical Financials'!AV84</f>
        <v>1.911999999999997</v>
      </c>
      <c r="I57" s="103">
        <f>+'Historical Financials'!AW84</f>
        <v>21.500999999999998</v>
      </c>
      <c r="J57" s="101">
        <f t="shared" ref="J57:Q57" si="82">+J52+SUM(J55:J56)</f>
        <v>31.274109581041955</v>
      </c>
      <c r="K57" s="101">
        <f t="shared" si="82"/>
        <v>29.247249630327786</v>
      </c>
      <c r="L57" s="101">
        <f t="shared" si="82"/>
        <v>41.83639223254886</v>
      </c>
      <c r="M57" s="101">
        <f t="shared" si="82"/>
        <v>56.536411829166724</v>
      </c>
      <c r="N57" s="101">
        <f t="shared" si="82"/>
        <v>71.667804766727102</v>
      </c>
      <c r="O57" s="101">
        <f t="shared" si="82"/>
        <v>87.027966283614887</v>
      </c>
      <c r="P57" s="101">
        <f t="shared" si="82"/>
        <v>102.41103137174426</v>
      </c>
      <c r="Q57" s="101">
        <f t="shared" si="82"/>
        <v>117.66279496786724</v>
      </c>
      <c r="R57" s="101">
        <f t="shared" ref="R57:S57" si="83">+R52+SUM(R55:R56)</f>
        <v>132.40709826943299</v>
      </c>
      <c r="S57" s="101">
        <f t="shared" si="83"/>
        <v>148.33721125870676</v>
      </c>
      <c r="T57" s="101">
        <f t="shared" ref="T57:U57" si="84">+T52+SUM(T55:T56)</f>
        <v>165.54833077815508</v>
      </c>
      <c r="U57" s="101">
        <f t="shared" si="84"/>
        <v>184.14328701721678</v>
      </c>
      <c r="X57" s="104"/>
    </row>
    <row r="58" spans="2:24" x14ac:dyDescent="0.2">
      <c r="C58" s="101"/>
      <c r="D58" s="101"/>
      <c r="E58" s="101"/>
      <c r="F58" s="101"/>
      <c r="G58" s="101"/>
      <c r="H58" s="101"/>
      <c r="I58" s="101"/>
      <c r="J58" s="101"/>
      <c r="K58" s="101"/>
      <c r="L58" s="101"/>
      <c r="M58" s="101"/>
      <c r="N58" s="101"/>
      <c r="O58" s="101"/>
      <c r="P58" s="101"/>
      <c r="Q58" s="101"/>
      <c r="R58" s="101"/>
      <c r="S58" s="101"/>
      <c r="T58" s="101"/>
      <c r="U58" s="101"/>
    </row>
    <row r="59" spans="2:24" x14ac:dyDescent="0.2">
      <c r="B59" s="144" t="s">
        <v>34</v>
      </c>
      <c r="C59" s="101"/>
      <c r="D59" s="103">
        <f>+'Historical Financials'!AR90</f>
        <v>9.3780000000000001</v>
      </c>
      <c r="E59" s="103">
        <f>+'Historical Financials'!AS90</f>
        <v>3.6000000000000004E-2</v>
      </c>
      <c r="F59" s="103">
        <f>+'Historical Financials'!AT90</f>
        <v>1.4999999999999999E-2</v>
      </c>
      <c r="G59" s="103">
        <f>+'Historical Financials'!AU90</f>
        <v>0</v>
      </c>
      <c r="H59" s="103">
        <f>+'Historical Financials'!AV90</f>
        <v>0</v>
      </c>
      <c r="I59" s="103">
        <f>+'Historical Financials'!AW90</f>
        <v>0</v>
      </c>
      <c r="J59" s="103">
        <f>+'Historical Financials'!AX90</f>
        <v>0</v>
      </c>
      <c r="K59" s="101">
        <f t="shared" ref="K59" si="85">+K61+K60</f>
        <v>0</v>
      </c>
      <c r="L59" s="101">
        <f t="shared" ref="L59:S59" si="86">+L61+L60</f>
        <v>0</v>
      </c>
      <c r="M59" s="101">
        <f t="shared" si="86"/>
        <v>0</v>
      </c>
      <c r="N59" s="101">
        <f t="shared" si="86"/>
        <v>0</v>
      </c>
      <c r="O59" s="101">
        <f t="shared" si="86"/>
        <v>0</v>
      </c>
      <c r="P59" s="101">
        <f>+P61+P60</f>
        <v>0</v>
      </c>
      <c r="Q59" s="101">
        <f t="shared" si="86"/>
        <v>0</v>
      </c>
      <c r="R59" s="101">
        <f t="shared" si="86"/>
        <v>0</v>
      </c>
      <c r="S59" s="101">
        <f t="shared" si="86"/>
        <v>0</v>
      </c>
      <c r="T59" s="101">
        <f t="shared" ref="T59:U59" si="87">+T61+T60</f>
        <v>0</v>
      </c>
      <c r="U59" s="101">
        <f t="shared" si="87"/>
        <v>0</v>
      </c>
    </row>
    <row r="60" spans="2:24" ht="13.5" x14ac:dyDescent="0.35">
      <c r="B60" s="90" t="s">
        <v>35</v>
      </c>
      <c r="C60" s="101"/>
      <c r="D60" s="185">
        <f>+'Historical Financials'!AR91</f>
        <v>3.7559999999999998</v>
      </c>
      <c r="E60" s="185">
        <f>+'Historical Financials'!AS91</f>
        <v>46.277999999999999</v>
      </c>
      <c r="F60" s="185">
        <f>+'Historical Financials'!AT91</f>
        <v>219.65799999999999</v>
      </c>
      <c r="G60" s="185">
        <f>+'Historical Financials'!AU91</f>
        <v>215.32300000000001</v>
      </c>
      <c r="H60" s="185">
        <f>+'Historical Financials'!AV91</f>
        <v>216.29300000000001</v>
      </c>
      <c r="I60" s="185">
        <f>+'Historical Financials'!AW91</f>
        <v>71.95</v>
      </c>
      <c r="J60" s="185">
        <f>+'Historical Financials'!AX91</f>
        <v>98.452109581041952</v>
      </c>
      <c r="K60" s="114">
        <v>0</v>
      </c>
      <c r="L60" s="113">
        <f t="shared" ref="L60:U60" si="88">+K60</f>
        <v>0</v>
      </c>
      <c r="M60" s="113">
        <f t="shared" si="88"/>
        <v>0</v>
      </c>
      <c r="N60" s="113">
        <f t="shared" si="88"/>
        <v>0</v>
      </c>
      <c r="O60" s="113">
        <f t="shared" si="88"/>
        <v>0</v>
      </c>
      <c r="P60" s="113">
        <f t="shared" si="88"/>
        <v>0</v>
      </c>
      <c r="Q60" s="113">
        <f t="shared" si="88"/>
        <v>0</v>
      </c>
      <c r="R60" s="113">
        <f t="shared" si="88"/>
        <v>0</v>
      </c>
      <c r="S60" s="113">
        <f t="shared" si="88"/>
        <v>0</v>
      </c>
      <c r="T60" s="113">
        <f t="shared" si="88"/>
        <v>0</v>
      </c>
      <c r="U60" s="113">
        <f t="shared" si="88"/>
        <v>0</v>
      </c>
    </row>
    <row r="61" spans="2:24" x14ac:dyDescent="0.2">
      <c r="B61" s="115" t="s">
        <v>36</v>
      </c>
      <c r="C61" s="126"/>
      <c r="D61" s="102">
        <f t="shared" ref="D61:I61" si="89">+D59-D60</f>
        <v>5.6219999999999999</v>
      </c>
      <c r="E61" s="102">
        <f t="shared" si="89"/>
        <v>-46.241999999999997</v>
      </c>
      <c r="F61" s="102">
        <f t="shared" si="89"/>
        <v>-219.643</v>
      </c>
      <c r="G61" s="102">
        <f t="shared" si="89"/>
        <v>-215.32300000000001</v>
      </c>
      <c r="H61" s="102">
        <f t="shared" si="89"/>
        <v>-216.29300000000001</v>
      </c>
      <c r="I61" s="102">
        <f t="shared" si="89"/>
        <v>-71.95</v>
      </c>
      <c r="J61" s="102">
        <f t="shared" ref="J61" si="90">+J59-J60</f>
        <v>-98.452109581041952</v>
      </c>
      <c r="K61" s="101">
        <f t="shared" ref="K61:S61" si="91">+K62*K18</f>
        <v>0</v>
      </c>
      <c r="L61" s="101">
        <f t="shared" si="91"/>
        <v>0</v>
      </c>
      <c r="M61" s="101">
        <f t="shared" si="91"/>
        <v>0</v>
      </c>
      <c r="N61" s="101">
        <f t="shared" si="91"/>
        <v>0</v>
      </c>
      <c r="O61" s="101">
        <f t="shared" si="91"/>
        <v>0</v>
      </c>
      <c r="P61" s="101">
        <f t="shared" si="91"/>
        <v>0</v>
      </c>
      <c r="Q61" s="101">
        <f t="shared" si="91"/>
        <v>0</v>
      </c>
      <c r="R61" s="101">
        <f t="shared" si="91"/>
        <v>0</v>
      </c>
      <c r="S61" s="101">
        <f t="shared" si="91"/>
        <v>0</v>
      </c>
      <c r="T61" s="101">
        <f t="shared" ref="T61:U61" si="92">+T62*T18</f>
        <v>0</v>
      </c>
      <c r="U61" s="101">
        <f t="shared" si="92"/>
        <v>0</v>
      </c>
    </row>
    <row r="62" spans="2:24" s="97" customFormat="1" x14ac:dyDescent="0.2">
      <c r="B62" s="127" t="s">
        <v>37</v>
      </c>
      <c r="C62" s="106"/>
      <c r="D62" s="121" t="s">
        <v>27</v>
      </c>
      <c r="E62" s="121" t="s">
        <v>27</v>
      </c>
      <c r="F62" s="121" t="s">
        <v>27</v>
      </c>
      <c r="G62" s="121" t="s">
        <v>27</v>
      </c>
      <c r="H62" s="121" t="s">
        <v>27</v>
      </c>
      <c r="I62" s="121" t="s">
        <v>27</v>
      </c>
      <c r="J62" s="121" t="s">
        <v>27</v>
      </c>
      <c r="K62" s="129">
        <v>0</v>
      </c>
      <c r="L62" s="128">
        <f t="shared" ref="L62:U62" si="93">K62</f>
        <v>0</v>
      </c>
      <c r="M62" s="128">
        <f t="shared" si="93"/>
        <v>0</v>
      </c>
      <c r="N62" s="128">
        <f t="shared" si="93"/>
        <v>0</v>
      </c>
      <c r="O62" s="128">
        <f t="shared" si="93"/>
        <v>0</v>
      </c>
      <c r="P62" s="128">
        <f t="shared" si="93"/>
        <v>0</v>
      </c>
      <c r="Q62" s="128">
        <f t="shared" si="93"/>
        <v>0</v>
      </c>
      <c r="R62" s="128">
        <f t="shared" si="93"/>
        <v>0</v>
      </c>
      <c r="S62" s="128">
        <f t="shared" si="93"/>
        <v>0</v>
      </c>
      <c r="T62" s="128">
        <f t="shared" si="93"/>
        <v>0</v>
      </c>
      <c r="U62" s="128">
        <f t="shared" si="93"/>
        <v>0</v>
      </c>
    </row>
    <row r="63" spans="2:24" x14ac:dyDescent="0.2">
      <c r="B63" s="123"/>
      <c r="C63" s="101"/>
      <c r="D63" s="101"/>
      <c r="E63" s="101"/>
      <c r="F63" s="101"/>
      <c r="G63" s="101"/>
      <c r="H63" s="101"/>
      <c r="I63" s="101"/>
      <c r="J63" s="101"/>
      <c r="K63" s="101"/>
      <c r="L63" s="101"/>
      <c r="M63" s="101"/>
      <c r="N63" s="101"/>
      <c r="O63" s="101"/>
      <c r="P63" s="101"/>
      <c r="Q63" s="101"/>
      <c r="R63" s="101"/>
      <c r="S63" s="101"/>
      <c r="T63" s="101"/>
      <c r="U63" s="101"/>
    </row>
    <row r="64" spans="2:24" x14ac:dyDescent="0.2">
      <c r="B64" s="90" t="s">
        <v>38</v>
      </c>
      <c r="C64" s="101"/>
      <c r="D64" s="101"/>
      <c r="E64" s="124"/>
      <c r="F64" s="101"/>
      <c r="G64" s="101"/>
      <c r="H64" s="101"/>
      <c r="I64" s="101"/>
      <c r="J64" s="101"/>
      <c r="K64" s="101">
        <f t="shared" ref="K64:U64" si="94">K57+(K61-J61)</f>
        <v>127.69935921136974</v>
      </c>
      <c r="L64" s="101">
        <f t="shared" si="94"/>
        <v>41.83639223254886</v>
      </c>
      <c r="M64" s="101">
        <f t="shared" si="94"/>
        <v>56.536411829166724</v>
      </c>
      <c r="N64" s="101">
        <f t="shared" si="94"/>
        <v>71.667804766727102</v>
      </c>
      <c r="O64" s="101">
        <f t="shared" si="94"/>
        <v>87.027966283614887</v>
      </c>
      <c r="P64" s="101">
        <f t="shared" si="94"/>
        <v>102.41103137174426</v>
      </c>
      <c r="Q64" s="101">
        <f t="shared" si="94"/>
        <v>117.66279496786724</v>
      </c>
      <c r="R64" s="101">
        <f t="shared" si="94"/>
        <v>132.40709826943299</v>
      </c>
      <c r="S64" s="101">
        <f t="shared" si="94"/>
        <v>148.33721125870676</v>
      </c>
      <c r="T64" s="101">
        <f t="shared" si="94"/>
        <v>165.54833077815508</v>
      </c>
      <c r="U64" s="101">
        <f t="shared" si="94"/>
        <v>184.14328701721678</v>
      </c>
    </row>
    <row r="65" spans="2:28" x14ac:dyDescent="0.2">
      <c r="C65" s="101"/>
      <c r="D65" s="101"/>
      <c r="E65" s="101"/>
      <c r="F65" s="101"/>
      <c r="G65" s="101"/>
      <c r="H65" s="101"/>
      <c r="I65" s="101"/>
      <c r="J65" s="101"/>
      <c r="K65" s="101"/>
      <c r="L65" s="101"/>
      <c r="M65" s="101"/>
      <c r="N65" s="101"/>
      <c r="O65" s="101"/>
      <c r="P65" s="101"/>
      <c r="Q65" s="101"/>
      <c r="R65" s="101"/>
      <c r="S65" s="101"/>
      <c r="T65" s="101"/>
      <c r="U65" s="101"/>
    </row>
    <row r="66" spans="2:28" x14ac:dyDescent="0.2">
      <c r="B66" s="90" t="s">
        <v>39</v>
      </c>
      <c r="C66" s="101"/>
      <c r="D66" s="101"/>
      <c r="E66" s="101"/>
      <c r="F66" s="101"/>
      <c r="G66" s="101"/>
      <c r="H66" s="101"/>
      <c r="I66" s="101"/>
      <c r="J66" s="101"/>
      <c r="K66" s="101">
        <f t="shared" ref="K66:U66" si="95">J66+K64</f>
        <v>127.69935921136974</v>
      </c>
      <c r="L66" s="101">
        <f t="shared" si="95"/>
        <v>169.5357514439186</v>
      </c>
      <c r="M66" s="101">
        <f t="shared" si="95"/>
        <v>226.07216327308532</v>
      </c>
      <c r="N66" s="101">
        <f t="shared" si="95"/>
        <v>297.73996803981242</v>
      </c>
      <c r="O66" s="101">
        <f t="shared" si="95"/>
        <v>384.76793432342731</v>
      </c>
      <c r="P66" s="101">
        <f t="shared" si="95"/>
        <v>487.17896569517154</v>
      </c>
      <c r="Q66" s="101">
        <f t="shared" si="95"/>
        <v>604.84176066303883</v>
      </c>
      <c r="R66" s="101">
        <f t="shared" si="95"/>
        <v>737.24885893247188</v>
      </c>
      <c r="S66" s="101">
        <f t="shared" si="95"/>
        <v>885.58607019117858</v>
      </c>
      <c r="T66" s="101">
        <f t="shared" si="95"/>
        <v>1051.1344009693337</v>
      </c>
      <c r="U66" s="101">
        <f t="shared" si="95"/>
        <v>1235.2776879865505</v>
      </c>
    </row>
    <row r="67" spans="2:28" s="97" customFormat="1" x14ac:dyDescent="0.2">
      <c r="B67" s="109" t="s">
        <v>40</v>
      </c>
      <c r="C67" s="106"/>
      <c r="D67" s="106"/>
      <c r="E67" s="108"/>
      <c r="F67" s="108"/>
      <c r="G67" s="108"/>
      <c r="H67" s="108"/>
      <c r="I67" s="190"/>
      <c r="J67" s="190"/>
      <c r="K67" s="190">
        <f t="shared" ref="K67:S67" si="96">K66/$E$91</f>
        <v>0.12573222649950302</v>
      </c>
      <c r="L67" s="190">
        <f t="shared" si="96"/>
        <v>0.16692415398128591</v>
      </c>
      <c r="M67" s="190">
        <f t="shared" si="96"/>
        <v>0.22258965599690658</v>
      </c>
      <c r="N67" s="190">
        <f t="shared" si="96"/>
        <v>0.29315346083744021</v>
      </c>
      <c r="O67" s="203">
        <f t="shared" si="96"/>
        <v>0.37884081303825173</v>
      </c>
      <c r="P67" s="190">
        <f t="shared" si="96"/>
        <v>0.47967426335468372</v>
      </c>
      <c r="Q67" s="190">
        <f t="shared" si="96"/>
        <v>0.59552453291615615</v>
      </c>
      <c r="R67" s="190">
        <f t="shared" si="96"/>
        <v>0.72589197855226595</v>
      </c>
      <c r="S67" s="190">
        <f t="shared" si="96"/>
        <v>0.87194414325744152</v>
      </c>
      <c r="T67" s="190">
        <f t="shared" ref="T67:U67" si="97">T66/$E$91</f>
        <v>1.0349423004178135</v>
      </c>
      <c r="U67" s="190">
        <f t="shared" si="97"/>
        <v>1.2162489695710155</v>
      </c>
    </row>
    <row r="68" spans="2:28" x14ac:dyDescent="0.2">
      <c r="C68" s="101"/>
      <c r="D68" s="101"/>
      <c r="E68" s="101"/>
      <c r="F68" s="101"/>
      <c r="G68" s="101"/>
      <c r="H68" s="101"/>
      <c r="I68" s="101"/>
      <c r="J68" s="101"/>
      <c r="K68" s="101"/>
      <c r="L68" s="101"/>
      <c r="M68" s="101"/>
      <c r="N68" s="101"/>
      <c r="O68" s="101"/>
      <c r="P68" s="101"/>
      <c r="Q68" s="101"/>
      <c r="R68" s="101"/>
      <c r="S68" s="101"/>
      <c r="T68" s="101"/>
      <c r="U68" s="101"/>
    </row>
    <row r="69" spans="2:28" x14ac:dyDescent="0.2">
      <c r="B69" s="119" t="s">
        <v>41</v>
      </c>
      <c r="C69" s="101"/>
      <c r="D69" s="101"/>
      <c r="E69" s="101"/>
      <c r="F69" s="101"/>
      <c r="G69" s="101"/>
      <c r="H69" s="101"/>
      <c r="I69" s="101"/>
      <c r="J69" s="301"/>
      <c r="K69" s="101"/>
      <c r="L69" s="101"/>
      <c r="M69" s="101"/>
      <c r="N69" s="101"/>
      <c r="O69" s="101"/>
      <c r="P69" s="101"/>
      <c r="Q69" s="101"/>
      <c r="R69" s="101"/>
      <c r="S69" s="101"/>
      <c r="T69" s="101"/>
      <c r="U69" s="101"/>
    </row>
    <row r="70" spans="2:28" x14ac:dyDescent="0.2">
      <c r="B70" s="130" t="s">
        <v>42</v>
      </c>
      <c r="C70" s="101"/>
      <c r="D70" s="131">
        <f>+$E$93/D7</f>
        <v>34.481096545752536</v>
      </c>
      <c r="E70" s="131">
        <f t="shared" ref="E70:I70" si="98">+$E$93/E7</f>
        <v>22.526204838075959</v>
      </c>
      <c r="F70" s="131">
        <f t="shared" si="98"/>
        <v>14.837983594295341</v>
      </c>
      <c r="G70" s="131">
        <f t="shared" si="98"/>
        <v>8.955798714539192</v>
      </c>
      <c r="H70" s="131">
        <f t="shared" si="98"/>
        <v>6.5324214467803969</v>
      </c>
      <c r="I70" s="131">
        <f t="shared" si="98"/>
        <v>5.1623898263221983</v>
      </c>
      <c r="J70" s="131">
        <f>+($E$91-J66+J61)/J7</f>
        <v>4.2610421634936442</v>
      </c>
      <c r="K70" s="131">
        <f>+($E$91-K66+K61)/K7</f>
        <v>3.5257837852153884</v>
      </c>
      <c r="L70" s="131">
        <f t="shared" ref="L70:U70" si="99">+($E$91-L66+L61)/L7</f>
        <v>2.9138449700991838</v>
      </c>
      <c r="M70" s="131">
        <f t="shared" si="99"/>
        <v>2.3900360717304445</v>
      </c>
      <c r="N70" s="131">
        <f t="shared" si="99"/>
        <v>1.9334814646321843</v>
      </c>
      <c r="O70" s="131">
        <f t="shared" si="99"/>
        <v>1.5286000384899832</v>
      </c>
      <c r="P70" s="131">
        <f t="shared" si="99"/>
        <v>1.1636497228552145</v>
      </c>
      <c r="Q70" s="131">
        <f t="shared" si="99"/>
        <v>0.8296123784672409</v>
      </c>
      <c r="R70" s="131">
        <f t="shared" si="99"/>
        <v>0.52057226680959778</v>
      </c>
      <c r="S70" s="131">
        <f t="shared" si="99"/>
        <v>0.22518267470772554</v>
      </c>
      <c r="T70" s="131">
        <f t="shared" si="99"/>
        <v>-5.6893580347567696E-2</v>
      </c>
      <c r="U70" s="131">
        <f t="shared" si="99"/>
        <v>-0.32601836345482199</v>
      </c>
    </row>
    <row r="71" spans="2:28" x14ac:dyDescent="0.2">
      <c r="B71" s="152" t="s">
        <v>43</v>
      </c>
      <c r="C71" s="101"/>
      <c r="D71" s="131">
        <f>+$E$93/D24</f>
        <v>-117.31359534313633</v>
      </c>
      <c r="E71" s="131">
        <f t="shared" ref="E71:I71" si="100">+$E$93/E24</f>
        <v>-151.24225370677593</v>
      </c>
      <c r="F71" s="131">
        <f t="shared" si="100"/>
        <v>-247.89203765328705</v>
      </c>
      <c r="G71" s="131">
        <f t="shared" si="100"/>
        <v>-92.012755154965632</v>
      </c>
      <c r="H71" s="131">
        <f t="shared" si="100"/>
        <v>-272.65228206842301</v>
      </c>
      <c r="I71" s="131">
        <f t="shared" si="100"/>
        <v>91.275069789037858</v>
      </c>
      <c r="J71" s="131">
        <f>+($E$91-J66+J61)/J24</f>
        <v>34.502968036748513</v>
      </c>
      <c r="K71" s="131">
        <f>+($E$91-K66+K61)/K24</f>
        <v>22.101190794344717</v>
      </c>
      <c r="L71" s="131">
        <f t="shared" ref="L71:U71" si="101">+($E$91-L66+L61)/L24</f>
        <v>14.941195125138142</v>
      </c>
      <c r="M71" s="131">
        <f t="shared" si="101"/>
        <v>10.418542587070593</v>
      </c>
      <c r="N71" s="131">
        <f t="shared" si="101"/>
        <v>7.5252256334343839</v>
      </c>
      <c r="O71" s="131">
        <f t="shared" si="101"/>
        <v>5.474436641354262</v>
      </c>
      <c r="P71" s="131">
        <f t="shared" si="101"/>
        <v>3.9119875315468899</v>
      </c>
      <c r="Q71" s="131">
        <f t="shared" si="101"/>
        <v>2.6547011610843461</v>
      </c>
      <c r="R71" s="131">
        <f t="shared" si="101"/>
        <v>1.6025203120270382</v>
      </c>
      <c r="S71" s="131">
        <f t="shared" si="101"/>
        <v>0.66964632097916177</v>
      </c>
      <c r="T71" s="131">
        <f t="shared" si="101"/>
        <v>-0.16402942836522841</v>
      </c>
      <c r="U71" s="131">
        <f t="shared" si="101"/>
        <v>-0.91412569866182503</v>
      </c>
    </row>
    <row r="72" spans="2:28" x14ac:dyDescent="0.2">
      <c r="B72" s="152" t="s">
        <v>44</v>
      </c>
      <c r="C72" s="101"/>
      <c r="D72" s="131">
        <f>+$E$93/D38</f>
        <v>-111.5655596413167</v>
      </c>
      <c r="E72" s="131">
        <f t="shared" ref="E72:I72" si="102">+$E$93/E38</f>
        <v>-125.85722054117339</v>
      </c>
      <c r="F72" s="131">
        <f t="shared" si="102"/>
        <v>-147.78556495207843</v>
      </c>
      <c r="G72" s="131">
        <f t="shared" si="102"/>
        <v>-73.922037675372636</v>
      </c>
      <c r="H72" s="131">
        <f t="shared" si="102"/>
        <v>-157.96301417974286</v>
      </c>
      <c r="I72" s="131">
        <f t="shared" si="102"/>
        <v>119.50350919127995</v>
      </c>
      <c r="J72" s="131">
        <f>+($E$91-J66+J61)/J38</f>
        <v>38.689193660239198</v>
      </c>
      <c r="K72" s="131">
        <f>+($E$91-K66+K61)/K38</f>
        <v>24.066692136431755</v>
      </c>
      <c r="L72" s="131">
        <f t="shared" ref="L72:U72" si="103">+($E$91-L66+L61)/L38</f>
        <v>15.982210907511643</v>
      </c>
      <c r="M72" s="131">
        <f t="shared" si="103"/>
        <v>11.013135421651493</v>
      </c>
      <c r="N72" s="131">
        <f t="shared" si="103"/>
        <v>7.8963475120383642</v>
      </c>
      <c r="O72" s="131">
        <f t="shared" si="103"/>
        <v>5.7154327870762813</v>
      </c>
      <c r="P72" s="131">
        <f t="shared" si="103"/>
        <v>4.0690183382520226</v>
      </c>
      <c r="Q72" s="131">
        <f t="shared" si="103"/>
        <v>2.753311017815975</v>
      </c>
      <c r="R72" s="131">
        <f t="shared" si="103"/>
        <v>1.6582254621983878</v>
      </c>
      <c r="S72" s="131">
        <f t="shared" si="103"/>
        <v>0.6915266217646433</v>
      </c>
      <c r="T72" s="131">
        <f t="shared" si="103"/>
        <v>-0.16908658187875492</v>
      </c>
      <c r="U72" s="131">
        <f t="shared" si="103"/>
        <v>-0.94080703093528018</v>
      </c>
    </row>
    <row r="73" spans="2:28" x14ac:dyDescent="0.2">
      <c r="B73" s="130" t="s">
        <v>45</v>
      </c>
      <c r="C73" s="101"/>
      <c r="D73" s="131">
        <f>($E$91)/(D24-D49-D42-D45)</f>
        <v>-115.50674884788761</v>
      </c>
      <c r="E73" s="131">
        <f t="shared" ref="E73:I73" si="104">($E$91)/(E24-E49-E42-E45)</f>
        <v>-132.55044891721334</v>
      </c>
      <c r="F73" s="131">
        <f t="shared" si="104"/>
        <v>-198.09740858246133</v>
      </c>
      <c r="G73" s="131">
        <f t="shared" si="104"/>
        <v>-83.04541404761089</v>
      </c>
      <c r="H73" s="131">
        <f t="shared" si="104"/>
        <v>-452.40330236181774</v>
      </c>
      <c r="I73" s="131">
        <f t="shared" si="104"/>
        <v>81.245393457964781</v>
      </c>
      <c r="J73" s="131">
        <f t="shared" ref="J73" si="105">($E$91-J$66)/(J24-J49-J42-J45)</f>
        <v>44.922112160393624</v>
      </c>
      <c r="K73" s="131">
        <f t="shared" ref="K73:T73" si="106">($E$91-K$66)/(K24-K49-K42-K45)</f>
        <v>30.862579832409214</v>
      </c>
      <c r="L73" s="131">
        <f t="shared" si="106"/>
        <v>20.254746241653383</v>
      </c>
      <c r="M73" s="131">
        <f t="shared" si="106"/>
        <v>13.847168598098122</v>
      </c>
      <c r="N73" s="131">
        <f t="shared" si="106"/>
        <v>9.9143957188275813</v>
      </c>
      <c r="O73" s="131">
        <f t="shared" si="106"/>
        <v>7.1810253651534142</v>
      </c>
      <c r="P73" s="131">
        <f t="shared" si="106"/>
        <v>5.1148849464347208</v>
      </c>
      <c r="Q73" s="131">
        <f t="shared" si="106"/>
        <v>3.462223023100937</v>
      </c>
      <c r="R73" s="131">
        <f t="shared" si="106"/>
        <v>2.0857318355887369</v>
      </c>
      <c r="S73" s="131">
        <f t="shared" si="106"/>
        <v>0.87000664573494446</v>
      </c>
      <c r="T73" s="131">
        <f t="shared" si="106"/>
        <v>-0.21276895778129556</v>
      </c>
      <c r="U73" s="131">
        <f t="shared" ref="U73" si="107">($E$91-U$66)/(U24-U49-U42-U45)</f>
        <v>-1.1840611701753121</v>
      </c>
    </row>
    <row r="74" spans="2:28" x14ac:dyDescent="0.2">
      <c r="B74" s="152" t="s">
        <v>46</v>
      </c>
      <c r="C74" s="101"/>
      <c r="D74" s="131">
        <f>($E$91)/D52</f>
        <v>-112.42589463502291</v>
      </c>
      <c r="E74" s="131">
        <f t="shared" ref="E74:I74" si="108">($E$91)/E52</f>
        <v>-123.64985157474001</v>
      </c>
      <c r="F74" s="131">
        <f t="shared" si="108"/>
        <v>-157.53767857953767</v>
      </c>
      <c r="G74" s="131">
        <f t="shared" si="108"/>
        <v>-80.009879770149766</v>
      </c>
      <c r="H74" s="131">
        <f t="shared" si="108"/>
        <v>-423.53853786583846</v>
      </c>
      <c r="I74" s="131">
        <f t="shared" si="108"/>
        <v>76.791810485006735</v>
      </c>
      <c r="J74" s="131">
        <f t="shared" ref="J74" si="109">($E$91-J$66)/J52</f>
        <v>43.450611023891327</v>
      </c>
      <c r="K74" s="131">
        <f t="shared" ref="K74:T74" si="110">($E$91-K$66)/K52</f>
        <v>30.359984812731213</v>
      </c>
      <c r="L74" s="131">
        <f t="shared" si="110"/>
        <v>20.224250161324498</v>
      </c>
      <c r="M74" s="131">
        <f t="shared" si="110"/>
        <v>13.96574747111665</v>
      </c>
      <c r="N74" s="131">
        <f t="shared" si="110"/>
        <v>10.01712621307701</v>
      </c>
      <c r="O74" s="131">
        <f t="shared" si="110"/>
        <v>7.2491350357756259</v>
      </c>
      <c r="P74" s="131">
        <f t="shared" si="110"/>
        <v>5.1602492527276222</v>
      </c>
      <c r="Q74" s="131">
        <f t="shared" si="110"/>
        <v>3.4913640565093513</v>
      </c>
      <c r="R74" s="131">
        <f t="shared" si="110"/>
        <v>2.1025802884321467</v>
      </c>
      <c r="S74" s="131">
        <f t="shared" si="110"/>
        <v>0.87678164168983863</v>
      </c>
      <c r="T74" s="131">
        <f t="shared" si="110"/>
        <v>-0.21437236485707126</v>
      </c>
      <c r="U74" s="131">
        <f t="shared" ref="U74" si="111">($E$91-U$66)/U52</f>
        <v>-1.1927248489038633</v>
      </c>
      <c r="W74" s="132"/>
      <c r="X74" s="132"/>
      <c r="Y74" s="132"/>
      <c r="Z74" s="132"/>
      <c r="AA74" s="132"/>
      <c r="AB74" s="132"/>
    </row>
    <row r="75" spans="2:28" x14ac:dyDescent="0.2">
      <c r="B75" s="130"/>
      <c r="C75" s="101"/>
      <c r="D75" s="131"/>
      <c r="E75" s="131"/>
      <c r="F75" s="131"/>
      <c r="G75" s="131"/>
      <c r="H75" s="131"/>
      <c r="I75" s="131"/>
      <c r="J75" s="131"/>
      <c r="K75" s="131"/>
      <c r="L75" s="131"/>
      <c r="M75" s="131"/>
      <c r="N75" s="131"/>
      <c r="O75" s="131"/>
      <c r="P75" s="131"/>
      <c r="Q75" s="131"/>
      <c r="R75" s="131"/>
      <c r="S75" s="131"/>
      <c r="T75" s="131"/>
      <c r="U75" s="131"/>
      <c r="W75" s="132"/>
      <c r="X75" s="132"/>
      <c r="Y75" s="132"/>
      <c r="Z75" s="132"/>
      <c r="AA75" s="132"/>
      <c r="AB75" s="132"/>
    </row>
    <row r="76" spans="2:28" x14ac:dyDescent="0.2">
      <c r="B76" s="130" t="s">
        <v>47</v>
      </c>
      <c r="C76" s="101"/>
      <c r="D76" s="133">
        <f>+$E$93/(D7*0.35*(1-D46))</f>
        <v>124.70559329386089</v>
      </c>
      <c r="E76" s="133">
        <f t="shared" ref="E76:I76" si="112">+$E$93/(E7*0.35*(1-E46))</f>
        <v>81.469095255247595</v>
      </c>
      <c r="F76" s="133">
        <f t="shared" si="112"/>
        <v>53.66359346942258</v>
      </c>
      <c r="G76" s="133">
        <f t="shared" si="112"/>
        <v>32.389868768677005</v>
      </c>
      <c r="H76" s="133">
        <f t="shared" si="112"/>
        <v>23.625394020905595</v>
      </c>
      <c r="I76" s="133">
        <f t="shared" si="112"/>
        <v>18.670487617801804</v>
      </c>
      <c r="J76" s="131">
        <f>+($E$91-J66+J61)/(J7*0.35*(1-J46))</f>
        <v>15.410640735962545</v>
      </c>
      <c r="K76" s="131">
        <f>+($E$91-K66+K61)/(K7*0.35*(1-K46))</f>
        <v>12.751478427542091</v>
      </c>
      <c r="L76" s="131">
        <f t="shared" ref="L76:U76" si="113">+($E$91-L66+L61)/(L7*0.35*(1-L46))</f>
        <v>10.538318155874084</v>
      </c>
      <c r="M76" s="131">
        <f t="shared" si="113"/>
        <v>8.6438917603271062</v>
      </c>
      <c r="N76" s="131">
        <f t="shared" si="113"/>
        <v>6.9926996912556403</v>
      </c>
      <c r="O76" s="131">
        <f t="shared" si="113"/>
        <v>5.5283907359493067</v>
      </c>
      <c r="P76" s="131">
        <f t="shared" si="113"/>
        <v>4.2084980935089131</v>
      </c>
      <c r="Q76" s="131">
        <f t="shared" si="113"/>
        <v>3.0004064320695876</v>
      </c>
      <c r="R76" s="131">
        <f t="shared" si="113"/>
        <v>1.8827206756224151</v>
      </c>
      <c r="S76" s="131">
        <f t="shared" si="113"/>
        <v>0.8144038868272172</v>
      </c>
      <c r="T76" s="131">
        <f t="shared" si="113"/>
        <v>-0.20576340089536238</v>
      </c>
      <c r="U76" s="131">
        <f t="shared" si="113"/>
        <v>-1.1790899220789222</v>
      </c>
      <c r="W76" s="132"/>
      <c r="X76" s="132"/>
      <c r="Y76" s="132"/>
      <c r="Z76" s="132"/>
      <c r="AA76" s="132"/>
      <c r="AB76" s="132"/>
    </row>
    <row r="77" spans="2:28" x14ac:dyDescent="0.2">
      <c r="B77" s="130" t="s">
        <v>48</v>
      </c>
      <c r="C77" s="101"/>
      <c r="D77" s="133">
        <f>+$E$93/(D7*0.45*(1-D46))</f>
        <v>96.993239228558451</v>
      </c>
      <c r="E77" s="133">
        <f t="shared" ref="E77:I77" si="114">+$E$93/(E7*0.45*(1-E46))</f>
        <v>63.36485186519257</v>
      </c>
      <c r="F77" s="133">
        <f t="shared" si="114"/>
        <v>41.738350476217555</v>
      </c>
      <c r="G77" s="133">
        <f t="shared" si="114"/>
        <v>25.192120153415448</v>
      </c>
      <c r="H77" s="133">
        <f t="shared" si="114"/>
        <v>18.375306460704351</v>
      </c>
      <c r="I77" s="133">
        <f t="shared" si="114"/>
        <v>14.521490369401402</v>
      </c>
      <c r="J77" s="131">
        <f>+($E$91-J66+J61)/(J7*0.45*(1-J46))</f>
        <v>11.986053905748648</v>
      </c>
      <c r="K77" s="131">
        <f>+($E$91-K66+K61)/(K7*0.45*(1-K46))</f>
        <v>9.9178165547549604</v>
      </c>
      <c r="L77" s="131">
        <f t="shared" ref="L77:U77" si="115">+($E$91-L66+L61)/(L7*0.45*(1-L46))</f>
        <v>8.1964696767909544</v>
      </c>
      <c r="M77" s="131">
        <f t="shared" si="115"/>
        <v>6.7230269246988605</v>
      </c>
      <c r="N77" s="131">
        <f t="shared" si="115"/>
        <v>5.4387664265321636</v>
      </c>
      <c r="O77" s="131">
        <f t="shared" si="115"/>
        <v>4.2998594612939041</v>
      </c>
      <c r="P77" s="131">
        <f t="shared" si="115"/>
        <v>3.2732762949513763</v>
      </c>
      <c r="Q77" s="131">
        <f t="shared" si="115"/>
        <v>2.3336494471652345</v>
      </c>
      <c r="R77" s="131">
        <f t="shared" si="115"/>
        <v>1.4643383032618786</v>
      </c>
      <c r="S77" s="131">
        <f t="shared" si="115"/>
        <v>0.63342524531005773</v>
      </c>
      <c r="T77" s="131">
        <f t="shared" si="115"/>
        <v>-0.16003820069639296</v>
      </c>
      <c r="U77" s="131">
        <f t="shared" si="115"/>
        <v>-0.91706993939471726</v>
      </c>
      <c r="W77" s="132"/>
      <c r="X77" s="132"/>
      <c r="Y77" s="132"/>
      <c r="Z77" s="132"/>
      <c r="AA77" s="132"/>
      <c r="AB77" s="132"/>
    </row>
    <row r="78" spans="2:28" x14ac:dyDescent="0.2">
      <c r="C78" s="101"/>
      <c r="D78" s="101"/>
      <c r="E78" s="101"/>
      <c r="F78" s="101"/>
      <c r="G78" s="101"/>
      <c r="H78" s="101"/>
      <c r="I78" s="101"/>
      <c r="J78" s="101"/>
      <c r="K78" s="101"/>
      <c r="L78" s="101"/>
      <c r="M78" s="101"/>
    </row>
    <row r="79" spans="2:28" x14ac:dyDescent="0.2">
      <c r="B79" s="119" t="s">
        <v>49</v>
      </c>
      <c r="C79" s="101"/>
      <c r="D79" s="101"/>
      <c r="E79" s="101"/>
      <c r="F79" s="101"/>
      <c r="G79" s="101"/>
      <c r="H79" s="101"/>
      <c r="I79" s="101"/>
      <c r="J79" s="101"/>
      <c r="K79" s="101"/>
      <c r="L79" s="101"/>
      <c r="M79" s="101"/>
    </row>
    <row r="80" spans="2:28" ht="13.5" x14ac:dyDescent="0.35">
      <c r="B80" s="90" t="s">
        <v>50</v>
      </c>
      <c r="C80" s="101"/>
      <c r="D80" s="101"/>
      <c r="E80" s="101"/>
      <c r="F80" s="101"/>
      <c r="G80" s="101"/>
      <c r="H80" s="101"/>
      <c r="I80" s="101"/>
      <c r="J80" s="101"/>
      <c r="K80" s="101"/>
      <c r="L80" s="134"/>
      <c r="M80" s="134"/>
      <c r="N80" s="134"/>
      <c r="O80" s="134"/>
      <c r="P80" s="134"/>
      <c r="Q80" s="134"/>
      <c r="R80" s="134"/>
      <c r="S80" s="134"/>
      <c r="T80" s="134">
        <v>15</v>
      </c>
    </row>
    <row r="81" spans="2:33" x14ac:dyDescent="0.2">
      <c r="B81" s="90" t="s">
        <v>51</v>
      </c>
      <c r="C81" s="101"/>
      <c r="D81" s="101"/>
      <c r="E81" s="101"/>
      <c r="F81" s="101"/>
      <c r="G81" s="101"/>
      <c r="H81" s="101"/>
      <c r="I81" s="101"/>
      <c r="J81" s="101"/>
      <c r="K81" s="101"/>
      <c r="L81" s="101"/>
      <c r="M81" s="101"/>
      <c r="N81" s="101"/>
      <c r="O81" s="101"/>
      <c r="P81" s="101"/>
      <c r="Q81" s="101"/>
      <c r="R81" s="101"/>
      <c r="S81" s="101"/>
      <c r="T81" s="101">
        <f>T80*(U52)</f>
        <v>2762.1493052582518</v>
      </c>
    </row>
    <row r="82" spans="2:33" ht="13.5" x14ac:dyDescent="0.35">
      <c r="C82" s="101"/>
      <c r="D82" s="101"/>
      <c r="E82" s="101"/>
      <c r="F82" s="101"/>
      <c r="G82" s="101"/>
      <c r="H82" s="101"/>
      <c r="I82" s="101"/>
      <c r="J82" s="101"/>
      <c r="K82" s="101"/>
      <c r="L82" s="101"/>
      <c r="M82" s="101"/>
      <c r="N82" s="135"/>
      <c r="O82" s="135"/>
      <c r="P82" s="135"/>
      <c r="Q82" s="135"/>
      <c r="R82" s="135"/>
      <c r="S82" s="135"/>
      <c r="T82" s="135"/>
      <c r="U82" s="135" t="s">
        <v>52</v>
      </c>
    </row>
    <row r="83" spans="2:33" x14ac:dyDescent="0.2">
      <c r="B83" s="90" t="s">
        <v>53</v>
      </c>
      <c r="C83" s="101"/>
      <c r="D83" s="101"/>
      <c r="E83" s="101"/>
      <c r="F83" s="101"/>
      <c r="G83" s="101"/>
      <c r="H83" s="101"/>
      <c r="I83" s="101"/>
      <c r="J83" s="101">
        <f>-E91</f>
        <v>-1015.6454138022799</v>
      </c>
      <c r="K83" s="101">
        <f>+K64</f>
        <v>127.69935921136974</v>
      </c>
      <c r="L83" s="101">
        <f t="shared" ref="L83:S83" si="116">L64</f>
        <v>41.83639223254886</v>
      </c>
      <c r="M83" s="101">
        <f t="shared" si="116"/>
        <v>56.536411829166724</v>
      </c>
      <c r="N83" s="101">
        <f t="shared" si="116"/>
        <v>71.667804766727102</v>
      </c>
      <c r="O83" s="101">
        <f t="shared" si="116"/>
        <v>87.027966283614887</v>
      </c>
      <c r="P83" s="101">
        <f t="shared" si="116"/>
        <v>102.41103137174426</v>
      </c>
      <c r="Q83" s="101">
        <f t="shared" si="116"/>
        <v>117.66279496786724</v>
      </c>
      <c r="R83" s="101">
        <f t="shared" si="116"/>
        <v>132.40709826943299</v>
      </c>
      <c r="S83" s="101">
        <f t="shared" si="116"/>
        <v>148.33721125870676</v>
      </c>
      <c r="T83" s="101">
        <f>T81+T64</f>
        <v>2927.6976360364069</v>
      </c>
      <c r="U83" s="101">
        <f>+SUM(K83:T83)</f>
        <v>3813.2837062275858</v>
      </c>
    </row>
    <row r="84" spans="2:33" x14ac:dyDescent="0.2">
      <c r="C84" s="101"/>
      <c r="D84" s="101"/>
      <c r="E84" s="101"/>
      <c r="F84" s="101"/>
      <c r="G84" s="101"/>
      <c r="H84" s="101"/>
      <c r="I84" s="101"/>
      <c r="J84" s="101"/>
      <c r="K84" s="101"/>
      <c r="M84" s="136"/>
      <c r="N84" s="136"/>
      <c r="O84" s="136"/>
      <c r="P84" s="136"/>
      <c r="Q84" s="136"/>
      <c r="R84" s="136"/>
      <c r="S84" s="136"/>
      <c r="T84" s="136" t="s">
        <v>54</v>
      </c>
      <c r="U84" s="131">
        <f>+U83/-J83</f>
        <v>3.7545423377158422</v>
      </c>
    </row>
    <row r="85" spans="2:33" x14ac:dyDescent="0.2">
      <c r="B85" s="137" t="s">
        <v>55</v>
      </c>
      <c r="C85" s="138"/>
      <c r="D85" s="138"/>
      <c r="E85" s="138"/>
      <c r="F85" s="139">
        <f>XIRR(J83:T83,J6:T6)</f>
        <v>0.16405315995216371</v>
      </c>
      <c r="G85" s="101"/>
      <c r="H85" s="180"/>
      <c r="I85" s="101"/>
      <c r="J85" s="101"/>
      <c r="K85" s="101"/>
      <c r="L85" s="101"/>
      <c r="M85" s="101"/>
    </row>
    <row r="86" spans="2:33" x14ac:dyDescent="0.2">
      <c r="C86" s="101"/>
      <c r="D86" s="101"/>
      <c r="E86" s="101"/>
      <c r="F86" s="101"/>
      <c r="G86" s="101"/>
      <c r="H86" s="101"/>
      <c r="I86" s="101"/>
      <c r="J86" s="101"/>
      <c r="K86" s="101"/>
      <c r="L86" s="101"/>
      <c r="M86" s="101"/>
    </row>
    <row r="87" spans="2:33" x14ac:dyDescent="0.2">
      <c r="B87" s="140" t="s">
        <v>56</v>
      </c>
      <c r="C87" s="98"/>
      <c r="D87" s="98"/>
      <c r="E87" s="98"/>
      <c r="F87" s="141"/>
      <c r="G87" s="101"/>
      <c r="H87" s="101"/>
      <c r="I87" s="101"/>
      <c r="J87" s="101"/>
      <c r="K87" s="101"/>
      <c r="L87" s="101"/>
      <c r="M87" s="101"/>
    </row>
    <row r="88" spans="2:33" ht="13.5" x14ac:dyDescent="0.35">
      <c r="C88" s="101"/>
      <c r="D88" s="101"/>
      <c r="E88" s="135" t="s">
        <v>57</v>
      </c>
      <c r="F88" s="135" t="s">
        <v>341</v>
      </c>
      <c r="G88" s="101"/>
      <c r="H88" s="101"/>
      <c r="I88" s="101"/>
      <c r="J88" s="101"/>
      <c r="K88" s="101"/>
      <c r="L88" s="101"/>
      <c r="M88" s="101"/>
    </row>
    <row r="89" spans="2:33" s="145" customFormat="1" x14ac:dyDescent="0.2">
      <c r="B89" s="144" t="s">
        <v>58</v>
      </c>
      <c r="C89" s="146"/>
      <c r="D89" s="146"/>
      <c r="E89" s="148">
        <f>+F89*F$95</f>
        <v>1372.08588501024</v>
      </c>
      <c r="F89" s="142">
        <v>44.176319999999997</v>
      </c>
      <c r="G89" s="291"/>
      <c r="H89" s="146"/>
      <c r="I89" s="146"/>
      <c r="J89" s="146"/>
      <c r="K89" s="146"/>
      <c r="L89" s="146"/>
      <c r="M89" s="146"/>
    </row>
    <row r="90" spans="2:33" s="145" customFormat="1" ht="13.5" x14ac:dyDescent="0.35">
      <c r="B90" s="115" t="s">
        <v>59</v>
      </c>
      <c r="C90" s="146"/>
      <c r="D90" s="146"/>
      <c r="E90" s="149">
        <f>+E91/E89</f>
        <v>0.7402200000000001</v>
      </c>
      <c r="F90" s="303" cm="1">
        <f t="array" ref="F90">_xll.ciqfunctions.udf.CIQ("$USDCAD","IQ_LASTSALEPRICE",$U$2)</f>
        <v>0.74021999999999999</v>
      </c>
      <c r="G90" s="146"/>
      <c r="H90" s="146"/>
      <c r="I90" s="146"/>
      <c r="J90" s="146"/>
      <c r="K90" s="146"/>
      <c r="L90" s="146"/>
      <c r="M90" s="146"/>
    </row>
    <row r="91" spans="2:33" x14ac:dyDescent="0.2">
      <c r="B91" s="144" t="s">
        <v>60</v>
      </c>
      <c r="C91" s="101"/>
      <c r="D91" s="101"/>
      <c r="E91" s="101">
        <f>F91*F$95</f>
        <v>1015.6454138022799</v>
      </c>
      <c r="F91" s="147">
        <f>+F89*F90</f>
        <v>32.7001955904</v>
      </c>
      <c r="G91" s="101"/>
      <c r="H91" s="101"/>
      <c r="I91" s="101"/>
      <c r="J91" s="101"/>
      <c r="K91" s="101"/>
      <c r="L91" s="101"/>
      <c r="M91" s="101"/>
      <c r="X91" s="90">
        <f t="shared" ref="X91:AG91" si="117">+$F$91/D74</f>
        <v>-0.29085999890467612</v>
      </c>
      <c r="Y91" s="90">
        <f t="shared" si="117"/>
        <v>-0.26445802541569896</v>
      </c>
      <c r="Z91" s="90">
        <f t="shared" si="117"/>
        <v>-0.20757063253214256</v>
      </c>
      <c r="AA91" s="90">
        <f t="shared" si="117"/>
        <v>-0.40870197136079001</v>
      </c>
      <c r="AB91" s="90">
        <f t="shared" si="117"/>
        <v>-7.7207131504897969E-2</v>
      </c>
      <c r="AC91" s="90">
        <f t="shared" si="117"/>
        <v>0.42582920475334501</v>
      </c>
      <c r="AD91" s="90">
        <f t="shared" si="117"/>
        <v>0.75258310113107019</v>
      </c>
      <c r="AE91" s="90">
        <f t="shared" si="117"/>
        <v>1.0770820799846856</v>
      </c>
      <c r="AF91" s="90">
        <f t="shared" si="117"/>
        <v>1.6168804939395807</v>
      </c>
      <c r="AG91" s="90">
        <f t="shared" si="117"/>
        <v>2.3414568864308278</v>
      </c>
    </row>
    <row r="92" spans="2:33" ht="13.5" x14ac:dyDescent="0.35">
      <c r="B92" s="144" t="s">
        <v>36</v>
      </c>
      <c r="C92" s="101"/>
      <c r="D92" s="101"/>
      <c r="E92" s="185">
        <f>+'Historical Financials'!AC92</f>
        <v>-82.084000000000003</v>
      </c>
      <c r="F92" s="143">
        <f>E92/F$95</f>
        <v>-2.6428149217881778</v>
      </c>
      <c r="G92" s="101"/>
      <c r="H92" s="101"/>
      <c r="I92" s="101"/>
      <c r="J92" s="101"/>
      <c r="K92" s="101"/>
      <c r="L92" s="101"/>
      <c r="M92" s="101"/>
    </row>
    <row r="93" spans="2:33" x14ac:dyDescent="0.2">
      <c r="B93" s="115" t="s">
        <v>61</v>
      </c>
      <c r="C93" s="101"/>
      <c r="D93" s="101"/>
      <c r="E93" s="101">
        <f>E91+E92</f>
        <v>933.56141380227996</v>
      </c>
      <c r="F93" s="104">
        <f>E93/F$95</f>
        <v>30.057380668611824</v>
      </c>
      <c r="G93" s="101"/>
      <c r="H93" s="101"/>
      <c r="I93" s="101"/>
      <c r="J93" s="101"/>
      <c r="K93" s="101"/>
      <c r="L93" s="101"/>
      <c r="M93" s="101"/>
    </row>
    <row r="94" spans="2:33" x14ac:dyDescent="0.2">
      <c r="C94" s="101"/>
      <c r="D94" s="101"/>
      <c r="E94" s="101"/>
      <c r="F94" s="101"/>
      <c r="G94" s="101"/>
      <c r="H94" s="101"/>
      <c r="I94" s="101"/>
      <c r="J94" s="101"/>
      <c r="K94" s="101"/>
      <c r="L94" s="101"/>
      <c r="M94" s="101"/>
    </row>
    <row r="95" spans="2:33" s="97" customFormat="1" x14ac:dyDescent="0.2">
      <c r="B95" s="109" t="s">
        <v>62</v>
      </c>
      <c r="C95" s="106"/>
      <c r="D95" s="106"/>
      <c r="E95" s="106"/>
      <c r="F95" s="179">
        <f>+'Historical Financials'!AC67</f>
        <v>31.059307</v>
      </c>
      <c r="G95" s="106"/>
      <c r="H95" s="106"/>
      <c r="I95" s="106"/>
      <c r="J95" s="106"/>
      <c r="K95" s="106"/>
      <c r="L95" s="106"/>
      <c r="M95" s="106"/>
    </row>
    <row r="96" spans="2:33" s="97" customFormat="1" x14ac:dyDescent="0.2">
      <c r="B96" s="109"/>
      <c r="C96" s="106"/>
      <c r="D96" s="106"/>
      <c r="E96" s="106"/>
      <c r="F96" s="151"/>
      <c r="G96" s="106"/>
      <c r="H96" s="106"/>
      <c r="I96" s="106"/>
      <c r="J96" s="106"/>
      <c r="K96" s="106"/>
      <c r="L96" s="106"/>
      <c r="M96" s="106"/>
    </row>
    <row r="97" spans="2:13" x14ac:dyDescent="0.2">
      <c r="C97" s="101"/>
      <c r="D97" s="101"/>
      <c r="E97" s="186"/>
      <c r="F97" s="101"/>
      <c r="G97" s="101"/>
      <c r="H97" s="101"/>
      <c r="I97" s="101"/>
      <c r="J97" s="101"/>
      <c r="K97" s="101"/>
      <c r="L97" s="101"/>
      <c r="M97" s="101"/>
    </row>
    <row r="98" spans="2:13" x14ac:dyDescent="0.2">
      <c r="B98" s="144" t="s">
        <v>62</v>
      </c>
      <c r="D98" s="90">
        <v>30.305156</v>
      </c>
    </row>
    <row r="99" spans="2:13" x14ac:dyDescent="0.2">
      <c r="B99" s="144" t="s">
        <v>361</v>
      </c>
      <c r="D99" s="104">
        <f>+(F89-F99)/F89*E99</f>
        <v>0.29521817061991579</v>
      </c>
      <c r="E99" s="90">
        <v>0.82509100000000002</v>
      </c>
      <c r="F99" s="90">
        <v>28.37</v>
      </c>
    </row>
    <row r="100" spans="2:13" x14ac:dyDescent="0.2">
      <c r="B100" s="144" t="s">
        <v>362</v>
      </c>
      <c r="D100" s="90">
        <v>0.115576</v>
      </c>
    </row>
    <row r="101" spans="2:13" x14ac:dyDescent="0.2">
      <c r="B101" s="144" t="s">
        <v>363</v>
      </c>
      <c r="D101" s="90">
        <v>0.16014999999999999</v>
      </c>
    </row>
    <row r="102" spans="2:13" x14ac:dyDescent="0.2">
      <c r="D102" s="90">
        <f>SUM(D98:D101)</f>
        <v>30.876100170619917</v>
      </c>
    </row>
  </sheetData>
  <pageMargins left="0.3" right="0.3" top="0.3" bottom="0.4" header="0.3" footer="0.3"/>
  <pageSetup scale="63" orientation="portrait" r:id="rId1"/>
  <headerFooter>
    <oddFooter>&amp;C&amp;10Page &amp;P of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C9E-FDBC-40F5-B334-87649C19A80A}">
  <dimension ref="A2:BJ539"/>
  <sheetViews>
    <sheetView view="pageBreakPreview" zoomScale="85" zoomScaleNormal="70" zoomScaleSheetLayoutView="85" workbookViewId="0">
      <pane xSplit="3" ySplit="8" topLeftCell="H130" activePane="bottomRight" state="frozen"/>
      <selection activeCell="I49" sqref="I49"/>
      <selection pane="topRight" activeCell="I49" sqref="I49"/>
      <selection pane="bottomLeft" activeCell="I49" sqref="I49"/>
      <selection pane="bottomRight" activeCell="AD156" sqref="AD156"/>
    </sheetView>
  </sheetViews>
  <sheetFormatPr defaultRowHeight="11.25" outlineLevelRow="2" outlineLevelCol="1" x14ac:dyDescent="0.2"/>
  <cols>
    <col min="1" max="1" width="2.83203125" customWidth="1"/>
    <col min="2" max="2" width="25.83203125" customWidth="1"/>
    <col min="3" max="3" width="2.83203125" customWidth="1"/>
    <col min="4" max="7" width="9.33203125" hidden="1" customWidth="1" outlineLevel="1"/>
    <col min="8" max="8" width="9.33203125" collapsed="1"/>
    <col min="14" max="16" width="9.33203125" customWidth="1"/>
    <col min="17" max="17" width="9" customWidth="1"/>
    <col min="23" max="23" width="9.33203125" customWidth="1"/>
    <col min="32" max="32" width="2.83203125" customWidth="1"/>
    <col min="33" max="40" width="9.33203125" hidden="1" customWidth="1" outlineLevel="1"/>
    <col min="41" max="41" width="2.83203125" hidden="1" customWidth="1" outlineLevel="1"/>
    <col min="42" max="42" width="9.33203125" collapsed="1"/>
    <col min="46" max="50" width="9.33203125" customWidth="1"/>
  </cols>
  <sheetData>
    <row r="2" spans="2:58" s="1" customFormat="1" x14ac:dyDescent="0.2">
      <c r="B2" s="1" t="s">
        <v>0</v>
      </c>
      <c r="AS2" s="156"/>
      <c r="AT2" s="153"/>
      <c r="AU2" s="156"/>
      <c r="AX2" s="156">
        <v>45565</v>
      </c>
    </row>
    <row r="3" spans="2:58" s="2" customFormat="1" x14ac:dyDescent="0.2">
      <c r="B3" s="2" t="s">
        <v>63</v>
      </c>
    </row>
    <row r="4" spans="2:58" x14ac:dyDescent="0.2">
      <c r="B4" s="15" t="s">
        <v>1</v>
      </c>
    </row>
    <row r="5" spans="2:58" x14ac:dyDescent="0.2">
      <c r="D5" s="50" t="s">
        <v>64</v>
      </c>
      <c r="E5" s="51"/>
      <c r="F5" s="51"/>
      <c r="G5" s="51"/>
      <c r="H5" s="50" t="s">
        <v>64</v>
      </c>
      <c r="I5" s="51"/>
      <c r="J5" s="51"/>
      <c r="K5" s="51"/>
      <c r="L5" s="51"/>
      <c r="M5" s="51"/>
      <c r="N5" s="51"/>
      <c r="O5" s="51"/>
      <c r="P5" s="51"/>
      <c r="Q5" s="51"/>
      <c r="R5" s="51"/>
      <c r="S5" s="51"/>
      <c r="T5" s="51"/>
      <c r="U5" s="51"/>
      <c r="V5" s="51"/>
      <c r="W5" s="51"/>
      <c r="X5" s="51"/>
      <c r="Y5" s="51"/>
      <c r="Z5" s="51"/>
      <c r="AA5" s="51"/>
      <c r="AB5" s="51"/>
      <c r="AC5" s="51"/>
      <c r="AD5" s="51"/>
      <c r="AE5" s="51"/>
      <c r="AG5" s="50" t="s">
        <v>65</v>
      </c>
      <c r="AH5" s="51"/>
      <c r="AI5" s="50" t="s">
        <v>65</v>
      </c>
      <c r="AJ5" s="51"/>
      <c r="AK5" s="51"/>
      <c r="AL5" s="51"/>
      <c r="AM5" s="51"/>
      <c r="AN5" s="51"/>
      <c r="AP5" s="50" t="s">
        <v>2</v>
      </c>
      <c r="AQ5" s="51"/>
      <c r="AR5" s="51"/>
      <c r="AS5" s="51"/>
      <c r="AT5" s="51"/>
      <c r="AU5" s="51"/>
      <c r="AV5" s="51"/>
      <c r="AW5" s="51"/>
      <c r="AX5" s="51"/>
    </row>
    <row r="6" spans="2:58" ht="13.5" x14ac:dyDescent="0.35">
      <c r="B6" s="3"/>
      <c r="D6" s="4" t="s">
        <v>66</v>
      </c>
      <c r="E6" s="4" t="s">
        <v>67</v>
      </c>
      <c r="F6" s="4" t="s">
        <v>68</v>
      </c>
      <c r="G6" s="4" t="s">
        <v>69</v>
      </c>
      <c r="H6" s="4" t="s">
        <v>70</v>
      </c>
      <c r="I6" s="4" t="s">
        <v>71</v>
      </c>
      <c r="J6" s="4" t="s">
        <v>72</v>
      </c>
      <c r="K6" s="4" t="s">
        <v>73</v>
      </c>
      <c r="L6" s="4" t="s">
        <v>74</v>
      </c>
      <c r="M6" s="4" t="s">
        <v>75</v>
      </c>
      <c r="N6" s="4" t="s">
        <v>76</v>
      </c>
      <c r="O6" s="4" t="s">
        <v>77</v>
      </c>
      <c r="P6" s="4" t="s">
        <v>78</v>
      </c>
      <c r="Q6" s="4" t="s">
        <v>79</v>
      </c>
      <c r="R6" s="4" t="s">
        <v>244</v>
      </c>
      <c r="S6" s="4" t="s">
        <v>246</v>
      </c>
      <c r="T6" s="4" t="s">
        <v>251</v>
      </c>
      <c r="U6" s="4" t="s">
        <v>255</v>
      </c>
      <c r="V6" s="4" t="s">
        <v>286</v>
      </c>
      <c r="W6" s="4" t="s">
        <v>301</v>
      </c>
      <c r="X6" s="4" t="s">
        <v>336</v>
      </c>
      <c r="Y6" s="4" t="s">
        <v>343</v>
      </c>
      <c r="Z6" s="4" t="s">
        <v>353</v>
      </c>
      <c r="AA6" s="4" t="s">
        <v>358</v>
      </c>
      <c r="AB6" s="4" t="s">
        <v>364</v>
      </c>
      <c r="AC6" s="4" t="s">
        <v>369</v>
      </c>
      <c r="AD6" s="4" t="s">
        <v>360</v>
      </c>
      <c r="AE6" s="4" t="s">
        <v>359</v>
      </c>
      <c r="AF6" s="31"/>
      <c r="AG6" s="4" t="s">
        <v>80</v>
      </c>
      <c r="AH6" s="4" t="s">
        <v>81</v>
      </c>
      <c r="AI6" s="4" t="s">
        <v>82</v>
      </c>
      <c r="AJ6" s="4" t="s">
        <v>83</v>
      </c>
      <c r="AK6" s="4" t="s">
        <v>84</v>
      </c>
      <c r="AL6" s="4" t="s">
        <v>85</v>
      </c>
      <c r="AM6" s="4" t="s">
        <v>86</v>
      </c>
      <c r="AN6" s="4" t="s">
        <v>250</v>
      </c>
      <c r="AO6" s="31"/>
      <c r="AP6" s="4" t="s">
        <v>87</v>
      </c>
      <c r="AQ6" s="4" t="s">
        <v>88</v>
      </c>
      <c r="AR6" s="4" t="s">
        <v>3</v>
      </c>
      <c r="AS6" s="4" t="s">
        <v>4</v>
      </c>
      <c r="AT6" s="4" t="s">
        <v>5</v>
      </c>
      <c r="AU6" s="4" t="s">
        <v>247</v>
      </c>
      <c r="AV6" s="4" t="s">
        <v>294</v>
      </c>
      <c r="AW6" s="4" t="s">
        <v>344</v>
      </c>
      <c r="AX6" s="4" t="s">
        <v>6</v>
      </c>
    </row>
    <row r="7" spans="2:58" hidden="1" outlineLevel="1" x14ac:dyDescent="0.2">
      <c r="B7" t="s">
        <v>89</v>
      </c>
      <c r="D7" s="6">
        <v>43101</v>
      </c>
      <c r="E7" s="5">
        <f t="shared" ref="E7:O7" si="0">+D8+1</f>
        <v>43191</v>
      </c>
      <c r="F7" s="5">
        <f t="shared" si="0"/>
        <v>43282</v>
      </c>
      <c r="G7" s="5">
        <f t="shared" si="0"/>
        <v>43374</v>
      </c>
      <c r="H7" s="5">
        <f t="shared" si="0"/>
        <v>43466</v>
      </c>
      <c r="I7" s="5">
        <f t="shared" si="0"/>
        <v>43556</v>
      </c>
      <c r="J7" s="5">
        <f t="shared" si="0"/>
        <v>43647</v>
      </c>
      <c r="K7" s="5">
        <f t="shared" si="0"/>
        <v>43739</v>
      </c>
      <c r="L7" s="5">
        <f t="shared" si="0"/>
        <v>43831</v>
      </c>
      <c r="M7" s="5">
        <f t="shared" si="0"/>
        <v>43922</v>
      </c>
      <c r="N7" s="5">
        <f t="shared" si="0"/>
        <v>44013</v>
      </c>
      <c r="O7" s="5">
        <f t="shared" si="0"/>
        <v>44105</v>
      </c>
      <c r="P7" s="5">
        <f t="shared" ref="P7" si="1">+O8+1</f>
        <v>44197</v>
      </c>
      <c r="Q7" s="5">
        <f t="shared" ref="Q7" si="2">+P8+1</f>
        <v>44287</v>
      </c>
      <c r="R7" s="5">
        <f t="shared" ref="R7" si="3">+Q8+1</f>
        <v>44378</v>
      </c>
      <c r="S7" s="5">
        <f t="shared" ref="S7" si="4">+R8+1</f>
        <v>44470</v>
      </c>
      <c r="T7" s="5">
        <f t="shared" ref="T7" si="5">+S8+1</f>
        <v>44562</v>
      </c>
      <c r="U7" s="5">
        <f t="shared" ref="U7" si="6">+T8+1</f>
        <v>44652</v>
      </c>
      <c r="V7" s="5">
        <f t="shared" ref="V7" si="7">+U8+1</f>
        <v>44743</v>
      </c>
      <c r="W7" s="5">
        <f t="shared" ref="W7" si="8">+V8+1</f>
        <v>44835</v>
      </c>
      <c r="X7" s="5">
        <f t="shared" ref="X7" si="9">+W8+1</f>
        <v>44927</v>
      </c>
      <c r="Y7" s="5">
        <f t="shared" ref="Y7" si="10">+X8+1</f>
        <v>45017</v>
      </c>
      <c r="Z7" s="5">
        <f t="shared" ref="Z7" si="11">+Y8+1</f>
        <v>45108</v>
      </c>
      <c r="AA7" s="5">
        <f t="shared" ref="AA7" si="12">+Z8+1</f>
        <v>45200</v>
      </c>
      <c r="AB7" s="5">
        <f t="shared" ref="AB7" si="13">+AA8+1</f>
        <v>45292</v>
      </c>
      <c r="AC7" s="5">
        <f t="shared" ref="AC7" si="14">+AB8+1</f>
        <v>45383</v>
      </c>
      <c r="AD7" s="5">
        <f t="shared" ref="AD7" si="15">+AC8+1</f>
        <v>45474</v>
      </c>
      <c r="AE7" s="5">
        <f t="shared" ref="AE7" si="16">+AD8+1</f>
        <v>45566</v>
      </c>
      <c r="AG7" s="6">
        <v>43190</v>
      </c>
      <c r="AH7" s="5">
        <f>+AG8+1</f>
        <v>43282</v>
      </c>
      <c r="AI7" s="5">
        <f>+AH8+1</f>
        <v>43466</v>
      </c>
      <c r="AJ7" s="5">
        <f>+AI8+1</f>
        <v>43647</v>
      </c>
      <c r="AK7" s="5">
        <f>+AJ8+1</f>
        <v>43831</v>
      </c>
      <c r="AL7" s="5">
        <f>+AK8+1</f>
        <v>44013</v>
      </c>
      <c r="AM7" s="5"/>
      <c r="AN7" s="5"/>
      <c r="AP7" s="6">
        <v>42370</v>
      </c>
      <c r="AQ7" s="5">
        <f>+AP8+1</f>
        <v>42736</v>
      </c>
      <c r="AR7" s="5">
        <f>+AQ8+1</f>
        <v>43101</v>
      </c>
      <c r="AS7" s="5">
        <f>+AR8+1</f>
        <v>43466</v>
      </c>
      <c r="AT7" s="5">
        <f>+AS8+1</f>
        <v>43831</v>
      </c>
      <c r="AU7" s="5">
        <f t="shared" ref="AU7:AX7" si="17">+AT8+1</f>
        <v>44197</v>
      </c>
      <c r="AV7" s="5">
        <f t="shared" si="17"/>
        <v>44562</v>
      </c>
      <c r="AW7" s="5">
        <f t="shared" si="17"/>
        <v>44927</v>
      </c>
      <c r="AX7" s="5">
        <f t="shared" si="17"/>
        <v>45292</v>
      </c>
    </row>
    <row r="8" spans="2:58" hidden="1" outlineLevel="1" x14ac:dyDescent="0.2">
      <c r="B8" t="s">
        <v>90</v>
      </c>
      <c r="D8" s="6">
        <v>43190</v>
      </c>
      <c r="E8" s="6">
        <v>43281</v>
      </c>
      <c r="F8" s="6">
        <v>43373</v>
      </c>
      <c r="G8" s="6">
        <v>43465</v>
      </c>
      <c r="H8" s="6">
        <v>43555</v>
      </c>
      <c r="I8" s="6">
        <v>43646</v>
      </c>
      <c r="J8" s="6">
        <v>43738</v>
      </c>
      <c r="K8" s="6">
        <v>43830</v>
      </c>
      <c r="L8" s="6">
        <v>43921</v>
      </c>
      <c r="M8" s="6">
        <v>44012</v>
      </c>
      <c r="N8" s="6">
        <v>44104</v>
      </c>
      <c r="O8" s="6">
        <v>44196</v>
      </c>
      <c r="P8" s="6">
        <v>44286</v>
      </c>
      <c r="Q8" s="6">
        <v>44377</v>
      </c>
      <c r="R8" s="6">
        <v>44469</v>
      </c>
      <c r="S8" s="6">
        <v>44561</v>
      </c>
      <c r="T8" s="6">
        <v>44651</v>
      </c>
      <c r="U8" s="6">
        <v>44742</v>
      </c>
      <c r="V8" s="6">
        <v>44834</v>
      </c>
      <c r="W8" s="6">
        <v>44926</v>
      </c>
      <c r="X8" s="6">
        <v>45016</v>
      </c>
      <c r="Y8" s="6">
        <v>45107</v>
      </c>
      <c r="Z8" s="6">
        <v>45199</v>
      </c>
      <c r="AA8" s="6">
        <v>45291</v>
      </c>
      <c r="AB8" s="6">
        <v>45382</v>
      </c>
      <c r="AC8" s="6">
        <v>45473</v>
      </c>
      <c r="AD8" s="6">
        <v>45565</v>
      </c>
      <c r="AE8" s="6">
        <v>45657</v>
      </c>
      <c r="AG8" s="6">
        <v>43281</v>
      </c>
      <c r="AH8" s="6">
        <v>43465</v>
      </c>
      <c r="AI8" s="6">
        <v>43646</v>
      </c>
      <c r="AJ8" s="6">
        <v>43830</v>
      </c>
      <c r="AK8" s="6">
        <v>44012</v>
      </c>
      <c r="AL8" s="6">
        <v>44196</v>
      </c>
      <c r="AM8" s="6"/>
      <c r="AN8" s="6"/>
      <c r="AP8" s="6">
        <v>42735</v>
      </c>
      <c r="AQ8" s="6">
        <v>43100</v>
      </c>
      <c r="AR8" s="6">
        <v>43465</v>
      </c>
      <c r="AS8" s="6">
        <v>43830</v>
      </c>
      <c r="AT8" s="6">
        <v>44196</v>
      </c>
      <c r="AU8" s="6">
        <v>44561</v>
      </c>
      <c r="AV8" s="6">
        <v>44926</v>
      </c>
      <c r="AW8" s="6">
        <v>45291</v>
      </c>
      <c r="AX8" s="6">
        <v>45657</v>
      </c>
    </row>
    <row r="9" spans="2:58" collapsed="1" x14ac:dyDescent="0.2">
      <c r="Z9" s="18"/>
    </row>
    <row r="10" spans="2:58" x14ac:dyDescent="0.2">
      <c r="B10" s="8" t="s">
        <v>91</v>
      </c>
      <c r="C10" s="7"/>
      <c r="Y10" s="18"/>
      <c r="Z10" s="18"/>
      <c r="AA10" s="18"/>
      <c r="AB10" s="18"/>
      <c r="AC10" s="18"/>
      <c r="AD10" s="18"/>
    </row>
    <row r="11" spans="2:58" ht="10.15" x14ac:dyDescent="0.2">
      <c r="V11" s="165"/>
      <c r="W11" s="223" t="s">
        <v>297</v>
      </c>
      <c r="X11" s="224" t="s">
        <v>296</v>
      </c>
      <c r="Y11" s="224" t="s">
        <v>337</v>
      </c>
      <c r="Z11" s="224" t="s">
        <v>354</v>
      </c>
      <c r="AA11" s="224" t="s">
        <v>355</v>
      </c>
      <c r="AB11" s="224" t="s">
        <v>366</v>
      </c>
      <c r="AC11" s="224" t="s">
        <v>370</v>
      </c>
      <c r="AD11" s="224" t="s">
        <v>372</v>
      </c>
      <c r="AE11" s="224"/>
      <c r="AW11" s="223" t="s">
        <v>375</v>
      </c>
      <c r="AX11" s="224" t="s">
        <v>376</v>
      </c>
    </row>
    <row r="12" spans="2:58" s="1" customFormat="1" x14ac:dyDescent="0.2">
      <c r="B12" s="1" t="s">
        <v>15</v>
      </c>
      <c r="D12" s="41">
        <f>+D152</f>
        <v>5.6966990000000006</v>
      </c>
      <c r="E12" s="41">
        <f t="shared" ref="E12:AS12" si="18">+E152</f>
        <v>6.4361730000000001</v>
      </c>
      <c r="F12" s="41">
        <f t="shared" si="18"/>
        <v>6.8920000000000003</v>
      </c>
      <c r="G12" s="41">
        <f t="shared" si="18"/>
        <v>8.049713999999998</v>
      </c>
      <c r="H12" s="45">
        <f t="shared" si="18"/>
        <v>8.6357939999999989</v>
      </c>
      <c r="I12" s="45">
        <f t="shared" si="18"/>
        <v>9.9225569999999994</v>
      </c>
      <c r="J12" s="45">
        <f t="shared" si="18"/>
        <v>10.587</v>
      </c>
      <c r="K12" s="45">
        <f t="shared" si="18"/>
        <v>12.298</v>
      </c>
      <c r="L12" s="45">
        <f t="shared" si="18"/>
        <v>13.53</v>
      </c>
      <c r="M12" s="45">
        <f t="shared" si="18"/>
        <v>14.535</v>
      </c>
      <c r="N12" s="45">
        <f>+N152</f>
        <v>16.096</v>
      </c>
      <c r="O12" s="45">
        <f>+O152</f>
        <v>18.756</v>
      </c>
      <c r="P12" s="45">
        <f t="shared" ref="P12:Q12" si="19">+P152</f>
        <v>21.742000000000001</v>
      </c>
      <c r="Q12" s="45">
        <f t="shared" si="19"/>
        <v>25.631</v>
      </c>
      <c r="R12" s="45">
        <f t="shared" ref="R12:S12" si="20">+R152</f>
        <v>27.068000000000001</v>
      </c>
      <c r="S12" s="45">
        <f t="shared" si="20"/>
        <v>29.8</v>
      </c>
      <c r="T12" s="45">
        <f t="shared" ref="T12:U12" si="21">+T152</f>
        <v>32.055</v>
      </c>
      <c r="U12" s="45">
        <f t="shared" si="21"/>
        <v>34.936</v>
      </c>
      <c r="V12" s="45">
        <f t="shared" ref="V12:W12" si="22">+V152</f>
        <v>36.966000000000001</v>
      </c>
      <c r="W12" s="45">
        <f t="shared" si="22"/>
        <v>38.954999999999998</v>
      </c>
      <c r="X12" s="45">
        <f t="shared" ref="X12:Y12" si="23">+X152</f>
        <v>41.459000000000003</v>
      </c>
      <c r="Y12" s="45">
        <f t="shared" si="23"/>
        <v>43.594000000000001</v>
      </c>
      <c r="Z12" s="45">
        <f t="shared" ref="Z12:AA12" si="24">+Z152</f>
        <v>46.506</v>
      </c>
      <c r="AA12" s="45">
        <f t="shared" si="24"/>
        <v>49.28</v>
      </c>
      <c r="AB12" s="45">
        <f t="shared" ref="AB12:AC12" si="25">+AB152</f>
        <v>51.402999999999999</v>
      </c>
      <c r="AC12" s="45">
        <f t="shared" si="25"/>
        <v>53.054000000000002</v>
      </c>
      <c r="AD12" s="45">
        <f t="shared" ref="AD12:AE12" si="26">+AD152</f>
        <v>54.292734520547953</v>
      </c>
      <c r="AE12" s="45">
        <f t="shared" si="26"/>
        <v>56.501199178082203</v>
      </c>
      <c r="AF12" s="45"/>
      <c r="AG12" s="45">
        <f t="shared" si="18"/>
        <v>12.132872000000001</v>
      </c>
      <c r="AH12" s="45">
        <f t="shared" si="18"/>
        <v>14.941713999999999</v>
      </c>
      <c r="AI12" s="45">
        <f t="shared" si="18"/>
        <v>18.558350999999998</v>
      </c>
      <c r="AJ12" s="45">
        <f t="shared" si="18"/>
        <v>22.884999999999998</v>
      </c>
      <c r="AK12" s="45">
        <f t="shared" si="18"/>
        <v>28.064999999999998</v>
      </c>
      <c r="AL12" s="45">
        <f t="shared" ref="AL12:AM12" si="27">+AL152</f>
        <v>34.851999999999997</v>
      </c>
      <c r="AM12" s="45">
        <f t="shared" si="27"/>
        <v>47.373000000000005</v>
      </c>
      <c r="AN12" s="45">
        <f t="shared" ref="AN12" si="28">+AN152</f>
        <v>56.867999999999995</v>
      </c>
      <c r="AO12" s="45"/>
      <c r="AP12" s="45">
        <f t="shared" si="18"/>
        <v>9.8521879999999999</v>
      </c>
      <c r="AQ12" s="45">
        <f t="shared" si="18"/>
        <v>17.126141000000001</v>
      </c>
      <c r="AR12" s="45">
        <f t="shared" si="18"/>
        <v>27.074586</v>
      </c>
      <c r="AS12" s="45">
        <f t="shared" si="18"/>
        <v>41.443350999999993</v>
      </c>
      <c r="AT12" s="45">
        <f t="shared" ref="AT12:AU12" si="29">+AT152</f>
        <v>62.916999999999994</v>
      </c>
      <c r="AU12" s="45">
        <f t="shared" si="29"/>
        <v>104.241</v>
      </c>
      <c r="AV12" s="45">
        <f>+SUM(T12:W12)</f>
        <v>142.91199999999998</v>
      </c>
      <c r="AW12" s="45">
        <f>+SUM(X12:AA12)</f>
        <v>180.839</v>
      </c>
      <c r="AX12" s="45">
        <f>+SUM(AB12:AE12)</f>
        <v>215.25093369863015</v>
      </c>
      <c r="AY12" s="214"/>
      <c r="AZ12" s="214"/>
      <c r="BD12" s="226"/>
      <c r="BE12" s="226"/>
      <c r="BF12" s="227"/>
    </row>
    <row r="13" spans="2:58" x14ac:dyDescent="0.2">
      <c r="B13" s="14" t="s">
        <v>16</v>
      </c>
      <c r="C13" s="15"/>
      <c r="D13" s="52"/>
      <c r="E13" s="52"/>
      <c r="F13" s="52"/>
      <c r="G13" s="52"/>
      <c r="H13" s="193">
        <f t="shared" ref="H13:AC13" si="30">+IFERROR(H12/D12-1,"n/a")</f>
        <v>0.515929488287866</v>
      </c>
      <c r="I13" s="193">
        <f t="shared" si="30"/>
        <v>0.54168587450958805</v>
      </c>
      <c r="J13" s="193">
        <f t="shared" si="30"/>
        <v>0.53612884503772484</v>
      </c>
      <c r="K13" s="193">
        <f t="shared" si="30"/>
        <v>0.52775614139831584</v>
      </c>
      <c r="L13" s="193">
        <f t="shared" si="30"/>
        <v>0.56673491748413651</v>
      </c>
      <c r="M13" s="193">
        <f t="shared" si="30"/>
        <v>0.46484419288294343</v>
      </c>
      <c r="N13" s="193">
        <f t="shared" si="30"/>
        <v>0.52035515254557474</v>
      </c>
      <c r="O13" s="193">
        <f t="shared" si="30"/>
        <v>0.52512603675394365</v>
      </c>
      <c r="P13" s="193">
        <f t="shared" si="30"/>
        <v>0.60694752402069496</v>
      </c>
      <c r="Q13" s="193">
        <f t="shared" si="30"/>
        <v>0.76339869281045747</v>
      </c>
      <c r="R13" s="193">
        <f t="shared" si="30"/>
        <v>0.68166003976143141</v>
      </c>
      <c r="S13" s="193">
        <f t="shared" si="30"/>
        <v>0.58882490936233745</v>
      </c>
      <c r="T13" s="193">
        <f t="shared" si="30"/>
        <v>0.47433538772881967</v>
      </c>
      <c r="U13" s="193">
        <f t="shared" si="30"/>
        <v>0.36303694744645165</v>
      </c>
      <c r="V13" s="193">
        <f t="shared" si="30"/>
        <v>0.36567164179104483</v>
      </c>
      <c r="W13" s="193">
        <f t="shared" si="30"/>
        <v>0.30721476510067114</v>
      </c>
      <c r="X13" s="193">
        <f t="shared" si="30"/>
        <v>0.29337076899079717</v>
      </c>
      <c r="Y13" s="193">
        <f t="shared" si="30"/>
        <v>0.24782459354247766</v>
      </c>
      <c r="Z13" s="193">
        <f t="shared" si="30"/>
        <v>0.2580749878266515</v>
      </c>
      <c r="AA13" s="193">
        <f t="shared" si="30"/>
        <v>0.26504941599281229</v>
      </c>
      <c r="AB13" s="193">
        <f t="shared" si="30"/>
        <v>0.23985141947466149</v>
      </c>
      <c r="AC13" s="193">
        <f t="shared" si="30"/>
        <v>0.21700233977152816</v>
      </c>
      <c r="AD13" s="193">
        <f t="shared" ref="AD13" si="31">+IFERROR(AD12/Z12-1,"n/a")</f>
        <v>0.16743505183305274</v>
      </c>
      <c r="AE13" s="193">
        <f t="shared" ref="AE13" si="32">+IFERROR(AE12/AA12-1,"n/a")</f>
        <v>0.14653407423056408</v>
      </c>
      <c r="AF13" s="194"/>
      <c r="AG13" s="194"/>
      <c r="AH13" s="194"/>
      <c r="AI13" s="193">
        <f t="shared" ref="AI13:AN13" si="33">+IFERROR(AI12/AG12-1,"n/a")</f>
        <v>0.52959258121242825</v>
      </c>
      <c r="AJ13" s="193">
        <f t="shared" si="33"/>
        <v>0.53161812627386662</v>
      </c>
      <c r="AK13" s="193">
        <f t="shared" si="33"/>
        <v>0.51225720431734478</v>
      </c>
      <c r="AL13" s="193">
        <f t="shared" si="33"/>
        <v>0.5229189425387808</v>
      </c>
      <c r="AM13" s="193">
        <f t="shared" si="33"/>
        <v>0.68797434526990942</v>
      </c>
      <c r="AN13" s="193">
        <f t="shared" si="33"/>
        <v>0.6316997589808333</v>
      </c>
      <c r="AO13" s="194"/>
      <c r="AP13" s="194"/>
      <c r="AQ13" s="193">
        <f t="shared" ref="AQ13:AX13" si="34">+IFERROR(AQ12/AP12-1,"n/a")</f>
        <v>0.73830838388386422</v>
      </c>
      <c r="AR13" s="193">
        <f t="shared" si="34"/>
        <v>0.58089239134490356</v>
      </c>
      <c r="AS13" s="193">
        <f t="shared" si="34"/>
        <v>0.53071042342069386</v>
      </c>
      <c r="AT13" s="193">
        <f t="shared" si="34"/>
        <v>0.51814461142391699</v>
      </c>
      <c r="AU13" s="193">
        <f t="shared" si="34"/>
        <v>0.65680181826851269</v>
      </c>
      <c r="AV13" s="193">
        <f t="shared" si="34"/>
        <v>0.37097687090492193</v>
      </c>
      <c r="AW13" s="193">
        <f t="shared" si="34"/>
        <v>0.26538709135691918</v>
      </c>
      <c r="AX13" s="193">
        <f t="shared" si="34"/>
        <v>0.19029044453149013</v>
      </c>
      <c r="BD13" s="226"/>
      <c r="BE13" s="226"/>
      <c r="BF13" s="227"/>
    </row>
    <row r="14" spans="2:58" x14ac:dyDescent="0.2">
      <c r="B14" s="14" t="s">
        <v>92</v>
      </c>
      <c r="C14" s="15"/>
      <c r="D14" s="52"/>
      <c r="E14" s="52"/>
      <c r="F14" s="52"/>
      <c r="G14" s="52"/>
      <c r="H14" s="193">
        <f t="shared" ref="H14:O14" si="35">+H154</f>
        <v>0.515929488287866</v>
      </c>
      <c r="I14" s="193">
        <f t="shared" si="35"/>
        <v>0.54168587450958805</v>
      </c>
      <c r="J14" s="193">
        <f t="shared" si="35"/>
        <v>0.53612884503772484</v>
      </c>
      <c r="K14" s="193">
        <f t="shared" si="35"/>
        <v>0.52775614139831584</v>
      </c>
      <c r="L14" s="193">
        <f t="shared" si="35"/>
        <v>0.56673491748413651</v>
      </c>
      <c r="M14" s="193">
        <f t="shared" si="35"/>
        <v>0.46484419288294343</v>
      </c>
      <c r="N14" s="193">
        <f t="shared" si="35"/>
        <v>0.52035515254557474</v>
      </c>
      <c r="O14" s="193">
        <f t="shared" si="35"/>
        <v>0.49124518891960745</v>
      </c>
      <c r="P14" s="193">
        <f t="shared" ref="P14:Q14" si="36">+P154</f>
        <v>0.56075388026607564</v>
      </c>
      <c r="Q14" s="193">
        <f t="shared" si="36"/>
        <v>0.72039903680770545</v>
      </c>
      <c r="R14" s="193">
        <f t="shared" ref="R14:S14" si="37">+R154</f>
        <v>0.64283051689860837</v>
      </c>
      <c r="S14" s="193">
        <f t="shared" si="37"/>
        <v>0.57771735266936808</v>
      </c>
      <c r="T14" s="193">
        <f t="shared" ref="T14:U14" si="38">+T154</f>
        <v>0.47433538772881967</v>
      </c>
      <c r="U14" s="193">
        <f t="shared" si="38"/>
        <v>0.36303694744645165</v>
      </c>
      <c r="V14" s="193">
        <f t="shared" ref="V14:W14" si="39">+V154</f>
        <v>0.36567164179104483</v>
      </c>
      <c r="W14" s="193">
        <f t="shared" si="39"/>
        <v>0.30721476510067114</v>
      </c>
      <c r="X14" s="193">
        <f t="shared" ref="X14:Y14" si="40">+X154</f>
        <v>0.29337076899079717</v>
      </c>
      <c r="Y14" s="193">
        <f t="shared" si="40"/>
        <v>0.24782459354247766</v>
      </c>
      <c r="Z14" s="193">
        <f t="shared" ref="Z14:AA14" si="41">+Z154</f>
        <v>0.2580749878266515</v>
      </c>
      <c r="AA14" s="193">
        <f t="shared" si="41"/>
        <v>0.26504941599281229</v>
      </c>
      <c r="AB14" s="193">
        <f t="shared" ref="AB14:AC14" si="42">+AB154</f>
        <v>0.23985141947466149</v>
      </c>
      <c r="AC14" s="193">
        <f t="shared" si="42"/>
        <v>0.21700233977152816</v>
      </c>
      <c r="AD14" s="193">
        <f t="shared" ref="AD14:AE14" si="43">+AD154</f>
        <v>0.16743505183305274</v>
      </c>
      <c r="AE14" s="193">
        <f t="shared" si="43"/>
        <v>0.14653407423056408</v>
      </c>
      <c r="AF14" s="194"/>
      <c r="AG14" s="194"/>
      <c r="AH14" s="194"/>
      <c r="AI14" s="193">
        <f t="shared" ref="AI14:AU15" si="44">+AI154</f>
        <v>0.52959258121242825</v>
      </c>
      <c r="AJ14" s="193">
        <f t="shared" si="44"/>
        <v>0.53161812627386662</v>
      </c>
      <c r="AK14" s="193">
        <f t="shared" si="44"/>
        <v>0.51225720431734478</v>
      </c>
      <c r="AL14" s="193">
        <f t="shared" si="44"/>
        <v>0.50471196562522747</v>
      </c>
      <c r="AM14" s="193">
        <f t="shared" ref="AM14:AN14" si="45">+AM154</f>
        <v>0.64343488330660992</v>
      </c>
      <c r="AN14" s="193">
        <f t="shared" si="45"/>
        <v>0.60778912735758839</v>
      </c>
      <c r="AO14" s="194"/>
      <c r="AP14" s="193"/>
      <c r="AQ14" s="193">
        <f t="shared" si="44"/>
        <v>0.73830838388386422</v>
      </c>
      <c r="AR14" s="193">
        <f t="shared" si="44"/>
        <v>0.58089239134490356</v>
      </c>
      <c r="AS14" s="193">
        <f t="shared" si="44"/>
        <v>0.53071042342069386</v>
      </c>
      <c r="AT14" s="193">
        <f t="shared" si="44"/>
        <v>0.50809072686553114</v>
      </c>
      <c r="AU14" s="193">
        <f t="shared" ref="AU14" si="46">+AU154</f>
        <v>0.62368941091702845</v>
      </c>
      <c r="AV14" s="193">
        <f t="shared" ref="AV14:AW15" si="47">+AV154</f>
        <v>0.37097687090492193</v>
      </c>
      <c r="AW14" s="193">
        <f t="shared" si="47"/>
        <v>0.26538709135691918</v>
      </c>
      <c r="AX14" s="193">
        <f t="shared" ref="AX14" si="48">+AX154</f>
        <v>0.19029044453149013</v>
      </c>
      <c r="BD14" s="226"/>
      <c r="BE14" s="226"/>
      <c r="BF14" s="227"/>
    </row>
    <row r="15" spans="2:58" x14ac:dyDescent="0.2">
      <c r="B15" s="14" t="s">
        <v>264</v>
      </c>
      <c r="C15" s="15"/>
      <c r="D15" s="52"/>
      <c r="E15" s="52"/>
      <c r="F15" s="52"/>
      <c r="G15" s="52"/>
      <c r="H15" s="193">
        <f>+H155</f>
        <v>0.515929488287866</v>
      </c>
      <c r="I15" s="193">
        <f t="shared" ref="I15:U15" si="49">+I155</f>
        <v>0.54168587450958805</v>
      </c>
      <c r="J15" s="193">
        <f t="shared" si="49"/>
        <v>0.53612884503772484</v>
      </c>
      <c r="K15" s="193">
        <f t="shared" si="49"/>
        <v>0.52775614139831584</v>
      </c>
      <c r="L15" s="193">
        <f t="shared" si="49"/>
        <v>0.56673491748413651</v>
      </c>
      <c r="M15" s="193">
        <f t="shared" si="49"/>
        <v>0.46484419288294343</v>
      </c>
      <c r="N15" s="193">
        <f t="shared" si="49"/>
        <v>0.52035515254557474</v>
      </c>
      <c r="O15" s="193">
        <f t="shared" si="49"/>
        <v>0.49124518891960745</v>
      </c>
      <c r="P15" s="193">
        <f t="shared" si="49"/>
        <v>0.56075388026607564</v>
      </c>
      <c r="Q15" s="193">
        <f t="shared" si="49"/>
        <v>0.64471964224286193</v>
      </c>
      <c r="R15" s="193">
        <f t="shared" si="49"/>
        <v>0.64283051689860837</v>
      </c>
      <c r="S15" s="193">
        <f t="shared" si="49"/>
        <v>0.57771735266936808</v>
      </c>
      <c r="T15" s="193">
        <f t="shared" si="49"/>
        <v>0.47433538772881967</v>
      </c>
      <c r="U15" s="193">
        <f t="shared" si="49"/>
        <v>0.42</v>
      </c>
      <c r="V15" s="193">
        <f t="shared" ref="V15:W15" si="50">+V155</f>
        <v>0.36567164179104483</v>
      </c>
      <c r="W15" s="193">
        <f t="shared" si="50"/>
        <v>0.30721476510067114</v>
      </c>
      <c r="X15" s="193">
        <f t="shared" ref="X15:Y15" si="51">+X155</f>
        <v>0.29337076899079717</v>
      </c>
      <c r="Y15" s="193">
        <f t="shared" si="51"/>
        <v>0.24782459354247766</v>
      </c>
      <c r="Z15" s="193">
        <f t="shared" ref="Z15:AA15" si="52">+Z155</f>
        <v>0.2580749878266515</v>
      </c>
      <c r="AA15" s="193">
        <f t="shared" si="52"/>
        <v>0.26504941599281229</v>
      </c>
      <c r="AB15" s="193">
        <f t="shared" ref="AB15:AC15" si="53">+AB155</f>
        <v>0.23985141947466149</v>
      </c>
      <c r="AC15" s="193">
        <f t="shared" si="53"/>
        <v>0.21700233977152816</v>
      </c>
      <c r="AD15" s="193">
        <f t="shared" ref="AD15:AE15" si="54">+AD155</f>
        <v>0.16743505183305274</v>
      </c>
      <c r="AE15" s="193">
        <f t="shared" si="54"/>
        <v>0.14653407423056408</v>
      </c>
      <c r="AF15" s="194"/>
      <c r="AG15" s="194"/>
      <c r="AH15" s="194"/>
      <c r="AI15" s="193"/>
      <c r="AJ15" s="193"/>
      <c r="AK15" s="193"/>
      <c r="AL15" s="193"/>
      <c r="AM15" s="193"/>
      <c r="AN15" s="193"/>
      <c r="AO15" s="194"/>
      <c r="AP15" s="193"/>
      <c r="AQ15" s="193">
        <f t="shared" si="44"/>
        <v>0.73830838388386422</v>
      </c>
      <c r="AR15" s="193">
        <f t="shared" si="44"/>
        <v>0.58089239134490356</v>
      </c>
      <c r="AS15" s="193">
        <f t="shared" si="44"/>
        <v>0.53071042342069386</v>
      </c>
      <c r="AT15" s="193">
        <f t="shared" si="44"/>
        <v>0.50809072686553114</v>
      </c>
      <c r="AU15" s="193">
        <f t="shared" si="44"/>
        <v>0.60620605983544473</v>
      </c>
      <c r="AV15" s="193">
        <f t="shared" si="47"/>
        <v>0.38559835564906275</v>
      </c>
      <c r="AW15" s="193">
        <f t="shared" si="47"/>
        <v>0.26538709135691918</v>
      </c>
      <c r="AX15" s="193">
        <f t="shared" ref="AX15" si="55">+AX155</f>
        <v>0.19029044453149013</v>
      </c>
      <c r="AY15" s="18"/>
      <c r="BD15" s="226"/>
      <c r="BE15" s="226"/>
      <c r="BF15" s="227"/>
    </row>
    <row r="16" spans="2:58" x14ac:dyDescent="0.2">
      <c r="B16" s="14" t="s">
        <v>271</v>
      </c>
      <c r="C16" s="15"/>
      <c r="D16" s="52"/>
      <c r="E16" s="52"/>
      <c r="F16" s="52"/>
      <c r="G16" s="52"/>
      <c r="H16" s="193">
        <f>+H156</f>
        <v>0.55349036092718573</v>
      </c>
      <c r="I16" s="193">
        <f t="shared" ref="I16:U16" si="56">+I156</f>
        <v>0.57540341068309031</v>
      </c>
      <c r="J16" s="193">
        <f t="shared" si="56"/>
        <v>0.56246961089201375</v>
      </c>
      <c r="K16" s="193">
        <f t="shared" si="56"/>
        <v>0.53924784676968418</v>
      </c>
      <c r="L16" s="193">
        <f t="shared" si="56"/>
        <v>0.57974934916367116</v>
      </c>
      <c r="M16" s="193">
        <f t="shared" si="56"/>
        <v>0.47861259219318208</v>
      </c>
      <c r="N16" s="193">
        <f t="shared" si="56"/>
        <v>0.49719620486271898</v>
      </c>
      <c r="O16" s="193">
        <f t="shared" si="56"/>
        <v>0.46309781432219799</v>
      </c>
      <c r="P16" s="193">
        <f t="shared" si="56"/>
        <v>0.51705745718174678</v>
      </c>
      <c r="Q16" s="193">
        <f t="shared" si="56"/>
        <v>0.58797141882174975</v>
      </c>
      <c r="R16" s="193">
        <f t="shared" si="56"/>
        <v>0.62751983756171725</v>
      </c>
      <c r="S16" s="193">
        <f t="shared" si="56"/>
        <v>0.58744116017333159</v>
      </c>
      <c r="T16" s="193">
        <f t="shared" si="56"/>
        <v>0.50054521913640215</v>
      </c>
      <c r="U16" s="193">
        <f t="shared" si="56"/>
        <v>0.47</v>
      </c>
      <c r="V16" s="193">
        <f t="shared" ref="V16:W16" si="57">+V156</f>
        <v>0.42</v>
      </c>
      <c r="W16" s="193">
        <f t="shared" si="57"/>
        <v>0.35</v>
      </c>
      <c r="X16" s="193">
        <f t="shared" ref="X16:Y16" si="58">+X156</f>
        <v>0.32</v>
      </c>
      <c r="Y16" s="193">
        <f t="shared" si="58"/>
        <v>0.24622420506540621</v>
      </c>
      <c r="Z16" s="193">
        <f t="shared" ref="Z16:AA16" si="59">+Z156</f>
        <v>0.23730238355384659</v>
      </c>
      <c r="AA16" s="193">
        <f t="shared" si="59"/>
        <v>0.24935203596872757</v>
      </c>
      <c r="AB16" s="193">
        <f t="shared" ref="AB16:AC16" si="60">+AB156</f>
        <v>0.23364284375060174</v>
      </c>
      <c r="AC16" s="193">
        <f t="shared" si="60"/>
        <v>0.22004077130173383</v>
      </c>
      <c r="AD16" s="193">
        <f t="shared" ref="AD16:AE16" si="61">+AD156</f>
        <v>0.16449318758704523</v>
      </c>
      <c r="AE16" s="193">
        <f t="shared" si="61"/>
        <v>0.13369605326888756</v>
      </c>
      <c r="AF16" s="194"/>
      <c r="AG16" s="194"/>
      <c r="AH16" s="194"/>
      <c r="AI16" s="193"/>
      <c r="AJ16" s="193"/>
      <c r="AK16" s="193"/>
      <c r="AL16" s="193"/>
      <c r="AM16" s="193"/>
      <c r="AN16" s="193"/>
      <c r="AO16" s="194"/>
      <c r="AP16" s="193"/>
      <c r="AQ16" s="193">
        <f t="shared" ref="AQ16:AV16" si="62">+AQ156</f>
        <v>0.73336045460780142</v>
      </c>
      <c r="AR16" s="193">
        <f t="shared" si="62"/>
        <v>0.55548362120008088</v>
      </c>
      <c r="AS16" s="193">
        <f t="shared" si="62"/>
        <v>0.55875124786289732</v>
      </c>
      <c r="AT16" s="193">
        <f t="shared" si="62"/>
        <v>0.50147600128535363</v>
      </c>
      <c r="AU16" s="193">
        <f t="shared" si="62"/>
        <v>0.57999310776633539</v>
      </c>
      <c r="AV16" s="193">
        <f t="shared" si="62"/>
        <v>0.42949148143809945</v>
      </c>
      <c r="AW16" s="193">
        <f t="shared" ref="AW16:AX16" si="63">+AW156</f>
        <v>0.26131101295077852</v>
      </c>
      <c r="AX16" s="193">
        <f t="shared" si="63"/>
        <v>0.1853781152514733</v>
      </c>
      <c r="BF16" s="228"/>
    </row>
    <row r="17" spans="2:62" x14ac:dyDescent="0.2">
      <c r="B17" s="14" t="s">
        <v>111</v>
      </c>
      <c r="C17" s="15"/>
      <c r="D17" s="52"/>
      <c r="E17" s="52"/>
      <c r="F17" s="52"/>
      <c r="G17" s="52"/>
      <c r="H17" s="26">
        <f>H157</f>
        <v>0.58608000000000082</v>
      </c>
      <c r="I17" s="26">
        <f t="shared" ref="I17:U20" si="64">I157</f>
        <v>1.2867630000000005</v>
      </c>
      <c r="J17" s="26">
        <f t="shared" si="64"/>
        <v>0.66444300000000034</v>
      </c>
      <c r="K17" s="26">
        <f t="shared" si="64"/>
        <v>1.7110000000000003</v>
      </c>
      <c r="L17" s="26">
        <f t="shared" si="64"/>
        <v>1.2319999999999993</v>
      </c>
      <c r="M17" s="26">
        <f t="shared" si="64"/>
        <v>1.0050000000000008</v>
      </c>
      <c r="N17" s="26">
        <f t="shared" si="64"/>
        <v>1.5609999999999999</v>
      </c>
      <c r="O17" s="26">
        <f t="shared" si="64"/>
        <v>2.66</v>
      </c>
      <c r="P17" s="26">
        <f t="shared" si="64"/>
        <v>2.9860000000000007</v>
      </c>
      <c r="Q17" s="26">
        <f t="shared" si="64"/>
        <v>3.8889999999999993</v>
      </c>
      <c r="R17" s="26">
        <f t="shared" si="64"/>
        <v>1.4370000000000012</v>
      </c>
      <c r="S17" s="26">
        <f t="shared" si="64"/>
        <v>2.7319999999999993</v>
      </c>
      <c r="T17" s="26">
        <f t="shared" si="64"/>
        <v>2.254999999999999</v>
      </c>
      <c r="U17" s="26">
        <f t="shared" si="64"/>
        <v>2.8810000000000002</v>
      </c>
      <c r="V17" s="26">
        <f t="shared" ref="V17:W17" si="65">V157</f>
        <v>2.0300000000000011</v>
      </c>
      <c r="W17" s="26">
        <f t="shared" si="65"/>
        <v>1.9889999999999972</v>
      </c>
      <c r="X17" s="26">
        <f t="shared" ref="X17:Y17" si="66">X157</f>
        <v>2.5040000000000049</v>
      </c>
      <c r="Y17" s="26">
        <f t="shared" si="66"/>
        <v>2.134999999999998</v>
      </c>
      <c r="Z17" s="26">
        <f t="shared" ref="Z17:AA17" si="67">Z157</f>
        <v>2.911999999999999</v>
      </c>
      <c r="AA17" s="26">
        <f t="shared" si="67"/>
        <v>2.7740000000000009</v>
      </c>
      <c r="AB17" s="26">
        <f t="shared" ref="AB17:AC17" si="68">AB157</f>
        <v>2.1229999999999976</v>
      </c>
      <c r="AC17" s="26">
        <f t="shared" si="68"/>
        <v>1.6510000000000034</v>
      </c>
      <c r="AD17" s="26">
        <f t="shared" ref="AD17:AE17" si="69">AD157</f>
        <v>1.2387345205479505</v>
      </c>
      <c r="AE17" s="26">
        <f t="shared" si="69"/>
        <v>2.2084646575342504</v>
      </c>
      <c r="AF17" s="194"/>
      <c r="AG17" s="194"/>
      <c r="AH17" s="194"/>
      <c r="AI17" s="193"/>
      <c r="AJ17" s="193"/>
      <c r="AK17" s="193"/>
      <c r="AL17" s="193"/>
      <c r="AM17" s="193"/>
      <c r="AN17" s="193"/>
      <c r="AO17" s="194"/>
      <c r="AP17" s="193"/>
      <c r="AQ17" s="26">
        <f t="shared" ref="AQ17:AW17" si="70">AQ157</f>
        <v>7.2739530000000006</v>
      </c>
      <c r="AR17" s="26">
        <f t="shared" si="70"/>
        <v>9.9484449999999995</v>
      </c>
      <c r="AS17" s="26">
        <f t="shared" si="70"/>
        <v>14.368764999999993</v>
      </c>
      <c r="AT17" s="26">
        <f t="shared" si="70"/>
        <v>21.473649000000002</v>
      </c>
      <c r="AU17" s="26">
        <f t="shared" si="70"/>
        <v>41.324000000000005</v>
      </c>
      <c r="AV17" s="26">
        <f t="shared" si="70"/>
        <v>38.670999999999978</v>
      </c>
      <c r="AW17" s="26">
        <f t="shared" si="70"/>
        <v>37.927000000000021</v>
      </c>
      <c r="AX17" s="26">
        <f t="shared" ref="AX17" si="71">AX157</f>
        <v>34.411933698630151</v>
      </c>
    </row>
    <row r="18" spans="2:62" x14ac:dyDescent="0.2">
      <c r="B18" s="14" t="s">
        <v>280</v>
      </c>
      <c r="C18" s="15"/>
      <c r="D18" s="52"/>
      <c r="E18" s="52"/>
      <c r="F18" s="52"/>
      <c r="G18" s="52"/>
      <c r="H18" s="26">
        <f t="shared" ref="H18:U20" si="72">H158</f>
        <v>0.58608000000000082</v>
      </c>
      <c r="I18" s="26">
        <f t="shared" si="72"/>
        <v>1.2867630000000005</v>
      </c>
      <c r="J18" s="26">
        <f t="shared" si="72"/>
        <v>0.66444300000000034</v>
      </c>
      <c r="K18" s="26">
        <f t="shared" si="72"/>
        <v>1.7110000000000003</v>
      </c>
      <c r="L18" s="26">
        <f t="shared" si="72"/>
        <v>1.2319999999999993</v>
      </c>
      <c r="M18" s="26">
        <f t="shared" si="72"/>
        <v>1.0050000000000008</v>
      </c>
      <c r="N18" s="26">
        <f t="shared" si="72"/>
        <v>1.5609999999999999</v>
      </c>
      <c r="O18" s="26">
        <f t="shared" si="72"/>
        <v>2.2433333333333336</v>
      </c>
      <c r="P18" s="26">
        <f t="shared" si="72"/>
        <v>2.7776666666666672</v>
      </c>
      <c r="Q18" s="26">
        <f t="shared" si="72"/>
        <v>3.8889999999999993</v>
      </c>
      <c r="R18" s="26">
        <f t="shared" si="72"/>
        <v>1.4370000000000012</v>
      </c>
      <c r="S18" s="26">
        <f t="shared" si="72"/>
        <v>2.7319999999999993</v>
      </c>
      <c r="T18" s="26">
        <f t="shared" si="72"/>
        <v>2.254999999999999</v>
      </c>
      <c r="U18" s="26">
        <f t="shared" si="72"/>
        <v>2.8810000000000002</v>
      </c>
      <c r="V18" s="26">
        <f t="shared" ref="V18:W18" si="73">V158</f>
        <v>2.0300000000000011</v>
      </c>
      <c r="W18" s="26">
        <f t="shared" si="73"/>
        <v>1.9889999999999972</v>
      </c>
      <c r="X18" s="26">
        <f t="shared" ref="X18:Y18" si="74">X158</f>
        <v>2.5040000000000049</v>
      </c>
      <c r="Y18" s="26">
        <f t="shared" si="74"/>
        <v>2.134999999999998</v>
      </c>
      <c r="Z18" s="26">
        <f t="shared" ref="Z18:AA18" si="75">Z158</f>
        <v>2.911999999999999</v>
      </c>
      <c r="AA18" s="26">
        <f t="shared" si="75"/>
        <v>2.7740000000000009</v>
      </c>
      <c r="AB18" s="26">
        <f t="shared" ref="AB18:AC18" si="76">AB158</f>
        <v>2.1229999999999976</v>
      </c>
      <c r="AC18" s="26">
        <f t="shared" si="76"/>
        <v>1.6510000000000034</v>
      </c>
      <c r="AD18" s="26">
        <f t="shared" ref="AD18:AE18" si="77">AD158</f>
        <v>1.2387345205479505</v>
      </c>
      <c r="AE18" s="26">
        <f t="shared" si="77"/>
        <v>2.2084646575342504</v>
      </c>
      <c r="AF18" s="194"/>
      <c r="AG18" s="194"/>
      <c r="AH18" s="194"/>
      <c r="AI18" s="193"/>
      <c r="AJ18" s="193"/>
      <c r="AK18" s="193"/>
      <c r="AL18" s="193"/>
      <c r="AM18" s="193"/>
      <c r="AN18" s="193"/>
      <c r="AO18" s="194"/>
      <c r="AP18" s="193"/>
      <c r="AQ18" s="26">
        <f t="shared" ref="AQ18:AW18" si="78">AQ158</f>
        <v>7.2739530000000006</v>
      </c>
      <c r="AR18" s="26">
        <f t="shared" si="78"/>
        <v>9.9484449999999995</v>
      </c>
      <c r="AS18" s="26">
        <f t="shared" si="78"/>
        <v>14.368764999999993</v>
      </c>
      <c r="AT18" s="26">
        <f t="shared" si="78"/>
        <v>21.056982333333334</v>
      </c>
      <c r="AU18" s="26">
        <f t="shared" si="78"/>
        <v>39.657333333333341</v>
      </c>
      <c r="AV18" s="26">
        <f t="shared" si="78"/>
        <v>38.670999999999978</v>
      </c>
      <c r="AW18" s="26">
        <f t="shared" si="78"/>
        <v>37.927000000000021</v>
      </c>
      <c r="AX18" s="26">
        <f t="shared" ref="AX18" si="79">AX158</f>
        <v>34.411933698630151</v>
      </c>
      <c r="AZ18" s="299"/>
    </row>
    <row r="19" spans="2:62" x14ac:dyDescent="0.2">
      <c r="B19" s="14" t="s">
        <v>281</v>
      </c>
      <c r="C19" s="15"/>
      <c r="D19" s="52"/>
      <c r="E19" s="52"/>
      <c r="F19" s="52"/>
      <c r="G19" s="52"/>
      <c r="H19" s="26">
        <f t="shared" si="72"/>
        <v>0.58608000000000082</v>
      </c>
      <c r="I19" s="26">
        <f t="shared" si="64"/>
        <v>1.2867630000000005</v>
      </c>
      <c r="J19" s="26">
        <f t="shared" si="64"/>
        <v>0.66444300000000034</v>
      </c>
      <c r="K19" s="26">
        <f t="shared" si="64"/>
        <v>1.7110000000000003</v>
      </c>
      <c r="L19" s="26">
        <f t="shared" si="64"/>
        <v>1.2319999999999993</v>
      </c>
      <c r="M19" s="26">
        <f t="shared" si="64"/>
        <v>1.0050000000000008</v>
      </c>
      <c r="N19" s="26">
        <f t="shared" si="64"/>
        <v>1.5609999999999999</v>
      </c>
      <c r="O19" s="26">
        <f t="shared" si="64"/>
        <v>2.2433333333333336</v>
      </c>
      <c r="P19" s="26">
        <f t="shared" si="64"/>
        <v>2.7776666666666672</v>
      </c>
      <c r="Q19" s="26">
        <f t="shared" si="64"/>
        <v>2.7889999999999993</v>
      </c>
      <c r="R19" s="26">
        <f t="shared" si="64"/>
        <v>2.5370000000000013</v>
      </c>
      <c r="S19" s="26">
        <f t="shared" si="64"/>
        <v>2.7319999999999993</v>
      </c>
      <c r="T19" s="26">
        <f t="shared" si="64"/>
        <v>2.254999999999999</v>
      </c>
      <c r="U19" s="26">
        <f t="shared" si="64"/>
        <v>2.8810000000000002</v>
      </c>
      <c r="V19" s="26">
        <f t="shared" ref="V19:W19" si="80">V159</f>
        <v>2.0300000000000011</v>
      </c>
      <c r="W19" s="26">
        <f t="shared" si="80"/>
        <v>1.9889999999999972</v>
      </c>
      <c r="X19" s="26">
        <f t="shared" ref="X19:Y19" si="81">X159</f>
        <v>2.5040000000000049</v>
      </c>
      <c r="Y19" s="26">
        <f t="shared" si="81"/>
        <v>2.134999999999998</v>
      </c>
      <c r="Z19" s="26">
        <f t="shared" ref="Z19:AA19" si="82">Z159</f>
        <v>2.911999999999999</v>
      </c>
      <c r="AA19" s="26">
        <f t="shared" si="82"/>
        <v>2.7740000000000009</v>
      </c>
      <c r="AB19" s="26">
        <f t="shared" ref="AB19:AC19" si="83">AB159</f>
        <v>2.1229999999999976</v>
      </c>
      <c r="AC19" s="26">
        <f t="shared" si="83"/>
        <v>1.6510000000000034</v>
      </c>
      <c r="AD19" s="26">
        <f t="shared" ref="AD19:AE19" si="84">AD159</f>
        <v>1.2387345205479505</v>
      </c>
      <c r="AE19" s="26">
        <f t="shared" si="84"/>
        <v>2.2084646575342504</v>
      </c>
      <c r="AF19" s="194"/>
      <c r="AG19" s="194"/>
      <c r="AH19" s="194"/>
      <c r="AI19" s="193"/>
      <c r="AJ19" s="193"/>
      <c r="AK19" s="193"/>
      <c r="AL19" s="193"/>
      <c r="AM19" s="193"/>
      <c r="AN19" s="193"/>
      <c r="AO19" s="194"/>
      <c r="AP19" s="193"/>
      <c r="AQ19" s="26">
        <f t="shared" ref="AQ19:AW19" si="85">AQ159</f>
        <v>7.2739530000000006</v>
      </c>
      <c r="AR19" s="26">
        <f t="shared" si="85"/>
        <v>9.9484449999999995</v>
      </c>
      <c r="AS19" s="26">
        <f t="shared" si="85"/>
        <v>14.368764999999993</v>
      </c>
      <c r="AT19" s="26">
        <f t="shared" si="85"/>
        <v>21.056982333333334</v>
      </c>
      <c r="AU19" s="26">
        <f t="shared" si="85"/>
        <v>38.557333333333339</v>
      </c>
      <c r="AV19" s="26">
        <f t="shared" si="85"/>
        <v>39.770999999999979</v>
      </c>
      <c r="AW19" s="26">
        <f t="shared" si="85"/>
        <v>37.927000000000021</v>
      </c>
      <c r="AX19" s="26">
        <f t="shared" ref="AX19" si="86">AX159</f>
        <v>34.411933698630151</v>
      </c>
    </row>
    <row r="20" spans="2:62" x14ac:dyDescent="0.2">
      <c r="B20" s="14" t="s">
        <v>282</v>
      </c>
      <c r="C20" s="15"/>
      <c r="D20" s="52"/>
      <c r="E20" s="52"/>
      <c r="F20" s="52"/>
      <c r="G20" s="52"/>
      <c r="H20" s="26">
        <f t="shared" si="72"/>
        <v>0.59002490734854041</v>
      </c>
      <c r="I20" s="26">
        <f t="shared" si="64"/>
        <v>1.3174778967843013</v>
      </c>
      <c r="J20" s="26">
        <f t="shared" si="64"/>
        <v>0.71578354015194989</v>
      </c>
      <c r="K20" s="26">
        <f t="shared" si="64"/>
        <v>1.6834639032910184</v>
      </c>
      <c r="L20" s="26">
        <f t="shared" si="64"/>
        <v>1.2594786571058754</v>
      </c>
      <c r="M20" s="26">
        <f t="shared" si="64"/>
        <v>1.0594945945740053</v>
      </c>
      <c r="N20" s="26">
        <f t="shared" si="64"/>
        <v>1.2965287567061892</v>
      </c>
      <c r="O20" s="26">
        <f t="shared" si="64"/>
        <v>2.130660284455594</v>
      </c>
      <c r="P20" s="26">
        <f t="shared" si="64"/>
        <v>2.6434428157653116</v>
      </c>
      <c r="Q20" s="26">
        <f t="shared" si="64"/>
        <v>2.7350283997546345</v>
      </c>
      <c r="R20" s="26">
        <f t="shared" si="64"/>
        <v>2.699445051897766</v>
      </c>
      <c r="S20" s="26">
        <f t="shared" si="64"/>
        <v>2.9370074011476932</v>
      </c>
      <c r="T20" s="26">
        <f t="shared" si="64"/>
        <v>2.3768166194514246</v>
      </c>
      <c r="U20" s="26">
        <f t="shared" si="64"/>
        <v>3.3376209975582123</v>
      </c>
      <c r="V20" s="26">
        <f t="shared" ref="V20:W20" si="87">V160</f>
        <v>2.5429934157796787</v>
      </c>
      <c r="W20" s="26">
        <f t="shared" si="87"/>
        <v>1.9833168208325451</v>
      </c>
      <c r="X20" s="26">
        <f t="shared" ref="X20:Y20" si="88">X160</f>
        <v>2.081931392668078</v>
      </c>
      <c r="Y20" s="26">
        <f t="shared" si="88"/>
        <v>1.9320555677473836</v>
      </c>
      <c r="Z20" s="26">
        <f t="shared" ref="Z20:AA20" si="89">Z160</f>
        <v>2.8777349467055373</v>
      </c>
      <c r="AA20" s="26">
        <f t="shared" si="89"/>
        <v>2.9517411310612887</v>
      </c>
      <c r="AB20" s="26">
        <f t="shared" ref="AB20:AC20" si="90">AB160</f>
        <v>1.9662758210209068</v>
      </c>
      <c r="AC20" s="26">
        <f t="shared" si="90"/>
        <v>1.7830941110524992</v>
      </c>
      <c r="AD20" s="26">
        <f t="shared" ref="AD20:AE20" si="91">AD160</f>
        <v>0.93064323531040394</v>
      </c>
      <c r="AE20" s="26">
        <f t="shared" si="91"/>
        <v>1.9403326051190444</v>
      </c>
      <c r="AF20" s="194"/>
      <c r="AG20" s="194"/>
      <c r="AH20" s="194"/>
      <c r="AI20" s="193"/>
      <c r="AJ20" s="193"/>
      <c r="AK20" s="193"/>
      <c r="AL20" s="193"/>
      <c r="AM20" s="193"/>
      <c r="AN20" s="193"/>
      <c r="AO20" s="194"/>
      <c r="AP20" s="193"/>
      <c r="AQ20" s="26">
        <f t="shared" ref="AQ20:AW20" si="92">AQ160</f>
        <v>7.2458296345979063</v>
      </c>
      <c r="AR20" s="26">
        <f t="shared" si="92"/>
        <v>9.6686900902047448</v>
      </c>
      <c r="AS20" s="26">
        <f t="shared" si="92"/>
        <v>14.855817513293708</v>
      </c>
      <c r="AT20" s="26">
        <f t="shared" si="92"/>
        <v>20.874404394189924</v>
      </c>
      <c r="AU20" s="26">
        <f t="shared" si="92"/>
        <v>37.513505801918527</v>
      </c>
      <c r="AV20" s="26">
        <f t="shared" si="92"/>
        <v>42.971762917993701</v>
      </c>
      <c r="AW20" s="26">
        <f t="shared" si="92"/>
        <v>37.465162664721703</v>
      </c>
      <c r="AX20" s="26">
        <f t="shared" ref="AX20" si="93">AX160</f>
        <v>33.6625182140356</v>
      </c>
    </row>
    <row r="21" spans="2:62" x14ac:dyDescent="0.2">
      <c r="N21" s="18"/>
    </row>
    <row r="22" spans="2:62" x14ac:dyDescent="0.2">
      <c r="B22" t="s">
        <v>93</v>
      </c>
      <c r="D22" s="10">
        <f t="shared" ref="D22:M22" si="94">+D322</f>
        <v>4.4914920000000009</v>
      </c>
      <c r="E22" s="10">
        <f t="shared" si="94"/>
        <v>4.9279860000000006</v>
      </c>
      <c r="F22" s="10">
        <f t="shared" si="94"/>
        <v>5.4780000000000006</v>
      </c>
      <c r="G22" s="10">
        <f t="shared" si="94"/>
        <v>6.5267139999999975</v>
      </c>
      <c r="H22" s="10">
        <f t="shared" si="94"/>
        <v>6.8193289999999989</v>
      </c>
      <c r="I22" s="10">
        <f t="shared" si="94"/>
        <v>7.854476</v>
      </c>
      <c r="J22" s="10">
        <f t="shared" si="94"/>
        <v>8.4969999999999999</v>
      </c>
      <c r="K22" s="10">
        <f t="shared" si="94"/>
        <v>10.012</v>
      </c>
      <c r="L22" s="10">
        <f t="shared" si="94"/>
        <v>10.696999999999999</v>
      </c>
      <c r="M22" s="10">
        <f t="shared" si="94"/>
        <v>11.687000000000001</v>
      </c>
      <c r="N22" s="10">
        <f t="shared" ref="N22:S22" si="95">+N322</f>
        <v>13.213000000000001</v>
      </c>
      <c r="O22" s="10">
        <f t="shared" si="95"/>
        <v>15.781000000000001</v>
      </c>
      <c r="P22" s="10">
        <f t="shared" si="95"/>
        <v>17.878</v>
      </c>
      <c r="Q22" s="10">
        <f t="shared" si="95"/>
        <v>20.478999999999999</v>
      </c>
      <c r="R22" s="10">
        <f t="shared" si="95"/>
        <v>21.385000000000002</v>
      </c>
      <c r="S22" s="10">
        <f t="shared" si="95"/>
        <v>23.713000000000001</v>
      </c>
      <c r="T22" s="10">
        <f t="shared" ref="T22:U22" si="96">+T322</f>
        <v>25.503</v>
      </c>
      <c r="U22" s="10">
        <f t="shared" si="96"/>
        <v>27.957000000000001</v>
      </c>
      <c r="V22" s="10">
        <f t="shared" ref="V22:W22" si="97">+V322</f>
        <v>29.826000000000001</v>
      </c>
      <c r="W22" s="10">
        <f t="shared" si="97"/>
        <v>31.448</v>
      </c>
      <c r="X22" s="10">
        <f t="shared" ref="X22" si="98">+X322</f>
        <v>33.405000000000001</v>
      </c>
      <c r="Y22" s="35">
        <f>+Y322+Y386</f>
        <v>35.220999999999997</v>
      </c>
      <c r="Z22" s="35">
        <f>+Z322+Z386</f>
        <v>37.730000000000004</v>
      </c>
      <c r="AA22" s="10">
        <f t="shared" ref="AA22" si="99">+AA322</f>
        <v>40.024999999999999</v>
      </c>
      <c r="AB22" s="10">
        <f t="shared" ref="AB22" si="100">+AB322</f>
        <v>41.476999999999997</v>
      </c>
      <c r="AC22" s="10">
        <f t="shared" ref="AC22" si="101">+AC322</f>
        <v>42.797000000000004</v>
      </c>
      <c r="AD22" s="10">
        <f t="shared" ref="AD22:AE22" si="102">+AD23*AD12</f>
        <v>44.047324505661088</v>
      </c>
      <c r="AE22" s="10">
        <f t="shared" si="102"/>
        <v>45.890026321078331</v>
      </c>
      <c r="AG22" s="10">
        <f t="shared" ref="AG22:AL22" si="103">+AG322</f>
        <v>9.4194780000000016</v>
      </c>
      <c r="AH22" s="10">
        <f t="shared" si="103"/>
        <v>12.004714</v>
      </c>
      <c r="AI22" s="10">
        <f t="shared" si="103"/>
        <v>14.673804999999998</v>
      </c>
      <c r="AJ22" s="10">
        <f t="shared" si="103"/>
        <v>18.509</v>
      </c>
      <c r="AK22" s="10">
        <f t="shared" si="103"/>
        <v>22.384</v>
      </c>
      <c r="AL22" s="10">
        <f t="shared" si="103"/>
        <v>28.994</v>
      </c>
      <c r="AM22" s="10">
        <f t="shared" ref="AM22:AN22" si="104">+AM322</f>
        <v>38.356999999999999</v>
      </c>
      <c r="AN22" s="10">
        <f t="shared" si="104"/>
        <v>45.097999999999999</v>
      </c>
      <c r="AP22" s="10">
        <f t="shared" ref="AP22:AU22" si="105">+AP322</f>
        <v>7.2191049999999999</v>
      </c>
      <c r="AQ22" s="10">
        <f t="shared" si="105"/>
        <v>12.772653999999999</v>
      </c>
      <c r="AR22" s="10">
        <f t="shared" si="105"/>
        <v>21.424191999999998</v>
      </c>
      <c r="AS22" s="10">
        <f t="shared" si="105"/>
        <v>33.182805000000002</v>
      </c>
      <c r="AT22" s="10">
        <f t="shared" si="105"/>
        <v>51.378</v>
      </c>
      <c r="AU22" s="10">
        <f t="shared" si="105"/>
        <v>83.455000000000013</v>
      </c>
      <c r="AV22" s="10">
        <f>+SUM(T22:W22)</f>
        <v>114.73400000000001</v>
      </c>
      <c r="AW22" s="10">
        <f>+SUM(X22:AA22)</f>
        <v>146.381</v>
      </c>
      <c r="AX22" s="10">
        <f>+SUM(AB22:AE22)</f>
        <v>174.21135082673942</v>
      </c>
      <c r="AY22" s="18"/>
      <c r="AZ22" s="18"/>
      <c r="BC22" s="10"/>
      <c r="BD22" s="10"/>
      <c r="BE22" s="10"/>
      <c r="BF22" s="10"/>
      <c r="BG22" s="10"/>
      <c r="BH22" s="10"/>
      <c r="BI22" s="10"/>
      <c r="BJ22" s="10"/>
    </row>
    <row r="23" spans="2:62" ht="10.15" x14ac:dyDescent="0.2">
      <c r="B23" s="14" t="s">
        <v>18</v>
      </c>
      <c r="D23" s="60">
        <f t="shared" ref="D23:U23" si="106">+D22/D12</f>
        <v>0.78843765485941952</v>
      </c>
      <c r="E23" s="60">
        <f t="shared" si="106"/>
        <v>0.76567022048661537</v>
      </c>
      <c r="F23" s="60">
        <f t="shared" si="106"/>
        <v>0.79483459082994778</v>
      </c>
      <c r="G23" s="60">
        <f t="shared" si="106"/>
        <v>0.81080073155394083</v>
      </c>
      <c r="H23" s="60">
        <f t="shared" si="106"/>
        <v>0.78965860000829102</v>
      </c>
      <c r="I23" s="60">
        <f t="shared" si="106"/>
        <v>0.79157781608107669</v>
      </c>
      <c r="J23" s="60">
        <f t="shared" si="106"/>
        <v>0.8025880797204118</v>
      </c>
      <c r="K23" s="60">
        <f t="shared" si="106"/>
        <v>0.8141161164416979</v>
      </c>
      <c r="L23" s="60">
        <f t="shared" si="106"/>
        <v>0.79061345158906127</v>
      </c>
      <c r="M23" s="60">
        <f t="shared" si="106"/>
        <v>0.80405916752665985</v>
      </c>
      <c r="N23" s="60">
        <f t="shared" si="106"/>
        <v>0.82088717693836988</v>
      </c>
      <c r="O23" s="60">
        <f t="shared" si="106"/>
        <v>0.84138409042439755</v>
      </c>
      <c r="P23" s="60">
        <f t="shared" si="106"/>
        <v>0.82227945911139722</v>
      </c>
      <c r="Q23" s="60">
        <f t="shared" si="106"/>
        <v>0.79899340642191097</v>
      </c>
      <c r="R23" s="60">
        <f t="shared" si="106"/>
        <v>0.79004728831092064</v>
      </c>
      <c r="S23" s="60">
        <f t="shared" si="106"/>
        <v>0.79573825503355711</v>
      </c>
      <c r="T23" s="60">
        <f t="shared" si="106"/>
        <v>0.79560131024801128</v>
      </c>
      <c r="U23" s="60">
        <f t="shared" si="106"/>
        <v>0.80023471490725906</v>
      </c>
      <c r="V23" s="60">
        <f t="shared" ref="V23:W23" si="107">+V22/V12</f>
        <v>0.80684953741275767</v>
      </c>
      <c r="W23" s="60">
        <f t="shared" si="107"/>
        <v>0.80729046335515342</v>
      </c>
      <c r="X23" s="60">
        <f t="shared" ref="X23:AA23" si="108">+X22/X12</f>
        <v>0.80573578716322147</v>
      </c>
      <c r="Y23" s="60">
        <f t="shared" si="108"/>
        <v>0.80793228425930164</v>
      </c>
      <c r="Z23" s="60">
        <f t="shared" si="108"/>
        <v>0.81129316647314331</v>
      </c>
      <c r="AA23" s="60">
        <f t="shared" si="108"/>
        <v>0.81219561688311681</v>
      </c>
      <c r="AB23" s="60">
        <f t="shared" ref="AB23" si="109">+AB22/AB12</f>
        <v>0.80689843005272066</v>
      </c>
      <c r="AC23" s="60">
        <f t="shared" ref="AC23" si="110">+AC22/AC12</f>
        <v>0.80666867719681834</v>
      </c>
      <c r="AD23" s="66">
        <f t="shared" ref="AD23:AE23" si="111">+Z23</f>
        <v>0.81129316647314331</v>
      </c>
      <c r="AE23" s="66">
        <f t="shared" si="111"/>
        <v>0.81219561688311681</v>
      </c>
      <c r="AF23" s="60"/>
      <c r="AG23" s="60">
        <f t="shared" ref="AG23:AN23" si="112">+AG22/AG12</f>
        <v>0.77636012314314373</v>
      </c>
      <c r="AH23" s="60">
        <f t="shared" si="112"/>
        <v>0.80343620551163009</v>
      </c>
      <c r="AI23" s="60">
        <f t="shared" si="112"/>
        <v>0.7906847434882549</v>
      </c>
      <c r="AJ23" s="60">
        <f t="shared" si="112"/>
        <v>0.80878304566309822</v>
      </c>
      <c r="AK23" s="60">
        <f t="shared" si="112"/>
        <v>0.79757705326919659</v>
      </c>
      <c r="AL23" s="60">
        <f t="shared" si="112"/>
        <v>0.83191782394123726</v>
      </c>
      <c r="AM23" s="60">
        <f t="shared" si="112"/>
        <v>0.80968061976231176</v>
      </c>
      <c r="AN23" s="60">
        <f t="shared" si="112"/>
        <v>0.79302947175916161</v>
      </c>
      <c r="AO23" s="60"/>
      <c r="AP23" s="60">
        <f t="shared" ref="AP23:AV23" si="113">+AP22/AP12</f>
        <v>0.73274129563910062</v>
      </c>
      <c r="AQ23" s="60">
        <f t="shared" si="113"/>
        <v>0.74579871787812557</v>
      </c>
      <c r="AR23" s="60">
        <f t="shared" si="113"/>
        <v>0.79130266294745921</v>
      </c>
      <c r="AS23" s="60">
        <f t="shared" si="113"/>
        <v>0.80067861790423289</v>
      </c>
      <c r="AT23" s="60">
        <f t="shared" si="113"/>
        <v>0.81659964715418731</v>
      </c>
      <c r="AU23" s="60">
        <f t="shared" si="113"/>
        <v>0.80059669419901969</v>
      </c>
      <c r="AV23" s="60">
        <f t="shared" si="113"/>
        <v>0.80282971339005837</v>
      </c>
      <c r="AW23" s="60">
        <f t="shared" ref="AW23:AX23" si="114">+AW22/AW12</f>
        <v>0.80945481892733318</v>
      </c>
      <c r="AX23" s="60">
        <f t="shared" si="114"/>
        <v>0.80934074400183709</v>
      </c>
      <c r="BC23" s="10"/>
      <c r="BD23" s="10"/>
      <c r="BE23" s="10"/>
      <c r="BF23" s="10"/>
      <c r="BG23" s="10"/>
      <c r="BH23" s="35"/>
      <c r="BI23" s="10"/>
      <c r="BJ23" s="18"/>
    </row>
    <row r="24" spans="2:62" ht="10.15" x14ac:dyDescent="0.2">
      <c r="J24" s="18"/>
      <c r="K24" s="18"/>
      <c r="L24" s="18"/>
      <c r="M24" s="18"/>
      <c r="N24" s="18"/>
      <c r="O24" s="18"/>
      <c r="P24" s="18"/>
      <c r="Q24" s="18"/>
      <c r="R24" s="18"/>
      <c r="S24" s="18"/>
      <c r="T24" s="18"/>
      <c r="W24" s="223" t="s">
        <v>300</v>
      </c>
      <c r="X24" s="224" t="s">
        <v>299</v>
      </c>
      <c r="Y24" s="224" t="s">
        <v>299</v>
      </c>
      <c r="Z24" s="224" t="s">
        <v>299</v>
      </c>
      <c r="AA24" s="224" t="s">
        <v>356</v>
      </c>
      <c r="AB24" s="224" t="s">
        <v>367</v>
      </c>
      <c r="AC24" s="224" t="s">
        <v>119</v>
      </c>
      <c r="AD24" s="224" t="s">
        <v>119</v>
      </c>
      <c r="AE24" s="224"/>
      <c r="AW24" s="223" t="s">
        <v>377</v>
      </c>
      <c r="AX24" s="224" t="s">
        <v>119</v>
      </c>
    </row>
    <row r="25" spans="2:62" x14ac:dyDescent="0.2">
      <c r="B25" s="44" t="s">
        <v>94</v>
      </c>
      <c r="D25" s="10">
        <f t="shared" ref="D25:J25" si="115">+D326</f>
        <v>2.7219189999999998</v>
      </c>
      <c r="E25" s="10">
        <f t="shared" si="115"/>
        <v>3.0893769999999998</v>
      </c>
      <c r="F25" s="10">
        <f t="shared" si="115"/>
        <v>2.7519999999999998</v>
      </c>
      <c r="G25" s="10">
        <f t="shared" si="115"/>
        <v>3.0665760000000013</v>
      </c>
      <c r="H25" s="10">
        <f t="shared" si="115"/>
        <v>3.2261100000000003</v>
      </c>
      <c r="I25" s="10">
        <f t="shared" si="115"/>
        <v>3.3306800000000001</v>
      </c>
      <c r="J25" s="10">
        <f t="shared" si="115"/>
        <v>5.1539999999999999</v>
      </c>
      <c r="K25" s="10">
        <f t="shared" ref="K25:N25" si="116">+K326</f>
        <v>4.5549999999999997</v>
      </c>
      <c r="L25" s="10">
        <f t="shared" si="116"/>
        <v>5.8849999999999998</v>
      </c>
      <c r="M25" s="10">
        <f t="shared" si="116"/>
        <v>5.8780000000000001</v>
      </c>
      <c r="N25" s="10">
        <f t="shared" si="116"/>
        <v>5.7960000000000003</v>
      </c>
      <c r="O25" s="10">
        <f t="shared" ref="O25:P25" si="117">+O326</f>
        <v>6.4610000000000003</v>
      </c>
      <c r="P25" s="10">
        <f t="shared" si="117"/>
        <v>9.1189999999999998</v>
      </c>
      <c r="Q25" s="10">
        <f t="shared" ref="Q25:R25" si="118">+Q326</f>
        <v>10.446999999999999</v>
      </c>
      <c r="R25" s="10">
        <f t="shared" si="118"/>
        <v>11.141999999999999</v>
      </c>
      <c r="S25" s="10">
        <f t="shared" ref="S25" si="119">+S326</f>
        <v>12.638</v>
      </c>
      <c r="T25" s="10">
        <f t="shared" ref="T25:U25" si="120">+T326</f>
        <v>13.747</v>
      </c>
      <c r="U25" s="10">
        <f t="shared" si="120"/>
        <v>14.88</v>
      </c>
      <c r="V25" s="10">
        <f t="shared" ref="V25:W25" si="121">+V326</f>
        <v>15.523</v>
      </c>
      <c r="W25" s="10">
        <f t="shared" si="121"/>
        <v>15.504</v>
      </c>
      <c r="X25" s="10">
        <f t="shared" ref="X25" si="122">+X326</f>
        <v>16.771999999999998</v>
      </c>
      <c r="Y25" s="35">
        <f>+Y326-Y388</f>
        <v>16.498999999999999</v>
      </c>
      <c r="Z25" s="35">
        <f>+Z326-Z388</f>
        <v>16.190000000000001</v>
      </c>
      <c r="AA25" s="10">
        <f t="shared" ref="AA25" si="123">+AA326</f>
        <v>16.163</v>
      </c>
      <c r="AB25" s="10">
        <f t="shared" ref="AB25:AC25" si="124">+AB326</f>
        <v>16.433</v>
      </c>
      <c r="AC25" s="10">
        <f t="shared" si="124"/>
        <v>16.895</v>
      </c>
      <c r="AD25" s="10">
        <f t="shared" ref="AD25:AD27" si="125">+AC25*(1+AD37)</f>
        <v>17.232900000000001</v>
      </c>
      <c r="AE25" s="10">
        <f t="shared" ref="AE25:AE27" si="126">+AD25*(1+AE37)</f>
        <v>17.749887000000001</v>
      </c>
      <c r="AG25" s="10">
        <f t="shared" ref="AG25:AK25" si="127">+AG326</f>
        <v>5.8112959999999996</v>
      </c>
      <c r="AH25" s="10">
        <f t="shared" si="127"/>
        <v>5.8185760000000011</v>
      </c>
      <c r="AI25" s="10">
        <f t="shared" si="127"/>
        <v>6.5567900000000003</v>
      </c>
      <c r="AJ25" s="10">
        <f t="shared" si="127"/>
        <v>9.7089999999999996</v>
      </c>
      <c r="AK25" s="10">
        <f t="shared" si="127"/>
        <v>11.763</v>
      </c>
      <c r="AL25" s="10">
        <f t="shared" ref="AL25:AM25" si="128">+AL326</f>
        <v>12.257000000000001</v>
      </c>
      <c r="AM25" s="10">
        <f t="shared" si="128"/>
        <v>19.565999999999999</v>
      </c>
      <c r="AN25" s="10">
        <f t="shared" ref="AN25" si="129">+AN326</f>
        <v>23.78</v>
      </c>
      <c r="AP25" s="10">
        <f t="shared" ref="AP25:AS25" si="130">+AP326</f>
        <v>4.4788550000000003</v>
      </c>
      <c r="AQ25" s="10">
        <f t="shared" si="130"/>
        <v>7.8283649999999998</v>
      </c>
      <c r="AR25" s="10">
        <f t="shared" si="130"/>
        <v>11.629872000000001</v>
      </c>
      <c r="AS25" s="10">
        <f t="shared" si="130"/>
        <v>16.265789999999999</v>
      </c>
      <c r="AT25" s="10">
        <f t="shared" ref="AT25:AU25" si="131">+AT326</f>
        <v>24.020000000000003</v>
      </c>
      <c r="AU25" s="10">
        <f t="shared" si="131"/>
        <v>43.345999999999997</v>
      </c>
      <c r="AV25" s="10">
        <f>+SUM(T25:W25)</f>
        <v>59.654000000000003</v>
      </c>
      <c r="AW25" s="10">
        <f>+SUM(X25:AA25)</f>
        <v>65.623999999999995</v>
      </c>
      <c r="AX25" s="10">
        <f>+SUM(AB25:AE25)</f>
        <v>68.310787000000005</v>
      </c>
      <c r="AY25" s="18"/>
    </row>
    <row r="26" spans="2:62" x14ac:dyDescent="0.2">
      <c r="B26" s="44" t="s">
        <v>95</v>
      </c>
      <c r="D26" s="10">
        <f t="shared" ref="D26:G26" si="132">+D327-D379</f>
        <v>1.4704299999999999</v>
      </c>
      <c r="E26" s="10">
        <f t="shared" si="132"/>
        <v>1.622134</v>
      </c>
      <c r="F26" s="10">
        <f t="shared" si="132"/>
        <v>1.5389999999999999</v>
      </c>
      <c r="G26" s="10">
        <f t="shared" si="132"/>
        <v>1.9799650000000002</v>
      </c>
      <c r="H26" s="10">
        <f t="shared" ref="H26:W26" si="133">+H327-H379</f>
        <v>1.861143</v>
      </c>
      <c r="I26" s="10">
        <f t="shared" si="133"/>
        <v>1.9801420000000001</v>
      </c>
      <c r="J26" s="10">
        <f t="shared" si="133"/>
        <v>1.962</v>
      </c>
      <c r="K26" s="10">
        <f t="shared" si="133"/>
        <v>2.7759999999999998</v>
      </c>
      <c r="L26" s="10">
        <f t="shared" si="133"/>
        <v>2.9079999999999999</v>
      </c>
      <c r="M26" s="10">
        <f t="shared" si="133"/>
        <v>3.3029999999999999</v>
      </c>
      <c r="N26" s="10">
        <f t="shared" si="133"/>
        <v>3.2650000000000001</v>
      </c>
      <c r="O26" s="10">
        <f t="shared" si="133"/>
        <v>3.524</v>
      </c>
      <c r="P26" s="10">
        <f t="shared" si="133"/>
        <v>4.1429999999999998</v>
      </c>
      <c r="Q26" s="10">
        <f t="shared" si="133"/>
        <v>5.1319999999999997</v>
      </c>
      <c r="R26" s="10">
        <f t="shared" si="133"/>
        <v>5.3789999999999996</v>
      </c>
      <c r="S26" s="10">
        <f t="shared" si="133"/>
        <v>5.4029999999999996</v>
      </c>
      <c r="T26" s="10">
        <f t="shared" si="133"/>
        <v>5.891</v>
      </c>
      <c r="U26" s="10">
        <f t="shared" si="133"/>
        <v>5.7930000000000001</v>
      </c>
      <c r="V26" s="10">
        <f t="shared" si="133"/>
        <v>5.8490000000000002</v>
      </c>
      <c r="W26" s="10">
        <f t="shared" si="133"/>
        <v>6.2969999999999997</v>
      </c>
      <c r="X26" s="10">
        <f>+X327-X379</f>
        <v>7.1209999999999996</v>
      </c>
      <c r="Y26" s="35">
        <f>+Y327-Y379-Y389</f>
        <v>7.7270000000000003</v>
      </c>
      <c r="Z26" s="35">
        <f>+Z327-Z379-Z389</f>
        <v>9.0130000000000017</v>
      </c>
      <c r="AA26" s="10">
        <f>+AA327-AA379</f>
        <v>8.7919999999999998</v>
      </c>
      <c r="AB26" s="10">
        <f>+AB327-AB379</f>
        <v>9.4220000000000006</v>
      </c>
      <c r="AC26" s="10">
        <f>+AC327-AC379</f>
        <v>9.7720000000000002</v>
      </c>
      <c r="AD26" s="10">
        <f t="shared" si="125"/>
        <v>9.7720000000000002</v>
      </c>
      <c r="AE26" s="10">
        <f t="shared" si="126"/>
        <v>9.9674399999999999</v>
      </c>
      <c r="AG26" s="10">
        <f>+AG327-AG379</f>
        <v>3.0925639999999999</v>
      </c>
      <c r="AH26" s="10">
        <f t="shared" ref="AH26:AU26" si="134">+AH327-AH379</f>
        <v>3.5189650000000001</v>
      </c>
      <c r="AI26" s="10">
        <f t="shared" si="134"/>
        <v>3.8412850000000001</v>
      </c>
      <c r="AJ26" s="10">
        <f t="shared" si="134"/>
        <v>4.7379999999999995</v>
      </c>
      <c r="AK26" s="10">
        <f t="shared" si="134"/>
        <v>6.2110000000000003</v>
      </c>
      <c r="AL26" s="10">
        <f t="shared" si="134"/>
        <v>6.7889999999999997</v>
      </c>
      <c r="AM26" s="10">
        <f t="shared" si="134"/>
        <v>9.2749999999999986</v>
      </c>
      <c r="AN26" s="10">
        <f t="shared" si="134"/>
        <v>10.782</v>
      </c>
      <c r="AP26" s="10">
        <f t="shared" si="134"/>
        <v>2.0050159999999999</v>
      </c>
      <c r="AQ26" s="10">
        <f t="shared" si="134"/>
        <v>3.9063270000000001</v>
      </c>
      <c r="AR26" s="10">
        <f t="shared" si="134"/>
        <v>6.611529</v>
      </c>
      <c r="AS26" s="10">
        <f t="shared" si="134"/>
        <v>8.5792849999999987</v>
      </c>
      <c r="AT26" s="10">
        <f t="shared" si="134"/>
        <v>13</v>
      </c>
      <c r="AU26" s="10">
        <f t="shared" si="134"/>
        <v>20.056999999999999</v>
      </c>
      <c r="AV26" s="10">
        <f t="shared" ref="AV26:AV28" si="135">+SUM(T26:W26)</f>
        <v>23.830000000000002</v>
      </c>
      <c r="AW26" s="10">
        <f>+SUM(X26:AA26)</f>
        <v>32.652999999999999</v>
      </c>
      <c r="AX26" s="10">
        <f t="shared" ref="AX26:AX28" si="136">+SUM(AB26:AE26)</f>
        <v>38.933440000000004</v>
      </c>
    </row>
    <row r="27" spans="2:62" ht="13.5" x14ac:dyDescent="0.35">
      <c r="B27" s="44" t="s">
        <v>96</v>
      </c>
      <c r="D27" s="11">
        <f t="shared" ref="D27:I27" si="137">+D325-D381</f>
        <v>2.326524</v>
      </c>
      <c r="E27" s="11">
        <f t="shared" si="137"/>
        <v>2.462847</v>
      </c>
      <c r="F27" s="11">
        <f t="shared" si="137"/>
        <v>2.5779999999999998</v>
      </c>
      <c r="G27" s="11">
        <f t="shared" si="137"/>
        <v>3.5731389999999998</v>
      </c>
      <c r="H27" s="11">
        <f t="shared" si="137"/>
        <v>3.3060960000000001</v>
      </c>
      <c r="I27" s="11">
        <f t="shared" si="137"/>
        <v>4.1332149999999999</v>
      </c>
      <c r="J27" s="11">
        <f t="shared" ref="J27:O27" si="138">+J325-J381</f>
        <v>2.7689999999999997</v>
      </c>
      <c r="K27" s="11">
        <f t="shared" si="138"/>
        <v>3.718</v>
      </c>
      <c r="L27" s="11">
        <f t="shared" si="138"/>
        <v>4.2930000000000001</v>
      </c>
      <c r="M27" s="11">
        <f t="shared" si="138"/>
        <v>3.3919999999999999</v>
      </c>
      <c r="N27" s="11">
        <f t="shared" si="138"/>
        <v>3.5750000000000002</v>
      </c>
      <c r="O27" s="11">
        <f t="shared" si="138"/>
        <v>5.3220000000000001</v>
      </c>
      <c r="P27" s="11">
        <f t="shared" ref="P27:Q27" si="139">+P325-P381</f>
        <v>7.0890000000000004</v>
      </c>
      <c r="Q27" s="11">
        <f t="shared" si="139"/>
        <v>6.9110000000000005</v>
      </c>
      <c r="R27" s="11">
        <f t="shared" ref="R27:S27" si="140">+R325-R381</f>
        <v>6.8170000000000002</v>
      </c>
      <c r="S27" s="11">
        <f t="shared" si="140"/>
        <v>7.2050000000000001</v>
      </c>
      <c r="T27" s="11">
        <f t="shared" ref="T27:U27" si="141">+T325-T381</f>
        <v>7.274</v>
      </c>
      <c r="U27" s="11">
        <f t="shared" si="141"/>
        <v>7.5970000000000004</v>
      </c>
      <c r="V27" s="11">
        <f t="shared" ref="V27:W27" si="142">+V325-V381</f>
        <v>7.8239999999999998</v>
      </c>
      <c r="W27" s="11">
        <f t="shared" si="142"/>
        <v>7.3869999999999996</v>
      </c>
      <c r="X27" s="11">
        <f t="shared" ref="X27" si="143">+X325-X381</f>
        <v>7.3019999999999996</v>
      </c>
      <c r="Y27" s="36">
        <f>+Y325-Y381-Y387</f>
        <v>7.9400000000000013</v>
      </c>
      <c r="Z27" s="36">
        <f>+Z325-Z381-Z387</f>
        <v>8.0149999999999988</v>
      </c>
      <c r="AA27" s="11">
        <f t="shared" ref="AA27" si="144">+AA325-AA381</f>
        <v>8.57</v>
      </c>
      <c r="AB27" s="11">
        <f t="shared" ref="AB27:AC27" si="145">+AB325-AB381</f>
        <v>8.1549999999999994</v>
      </c>
      <c r="AC27" s="11">
        <f t="shared" si="145"/>
        <v>8.1760000000000002</v>
      </c>
      <c r="AD27" s="11">
        <f t="shared" si="125"/>
        <v>8.2577600000000011</v>
      </c>
      <c r="AE27" s="11">
        <f t="shared" si="126"/>
        <v>8.3403376000000016</v>
      </c>
      <c r="AG27" s="11">
        <f t="shared" ref="AG27:AL27" si="146">+AG325-AG381</f>
        <v>4.789371</v>
      </c>
      <c r="AH27" s="11">
        <f t="shared" si="146"/>
        <v>6.1511389999999997</v>
      </c>
      <c r="AI27" s="11">
        <f t="shared" si="146"/>
        <v>7.439311</v>
      </c>
      <c r="AJ27" s="11">
        <f t="shared" si="146"/>
        <v>6.4870000000000001</v>
      </c>
      <c r="AK27" s="11">
        <f t="shared" si="146"/>
        <v>7.6850000000000005</v>
      </c>
      <c r="AL27" s="11">
        <f t="shared" si="146"/>
        <v>8.8970000000000002</v>
      </c>
      <c r="AM27" s="11">
        <f t="shared" ref="AM27:AN27" si="147">+AM325-AM381</f>
        <v>14</v>
      </c>
      <c r="AN27" s="11">
        <f t="shared" si="147"/>
        <v>14.022</v>
      </c>
      <c r="AP27" s="11">
        <f t="shared" ref="AP27:AU27" si="148">+AP325-AP381</f>
        <v>3.469849</v>
      </c>
      <c r="AQ27" s="11">
        <f t="shared" si="148"/>
        <v>7.2745870000000004</v>
      </c>
      <c r="AR27" s="11">
        <f t="shared" si="148"/>
        <v>10.94051</v>
      </c>
      <c r="AS27" s="11">
        <f t="shared" si="148"/>
        <v>13.926311</v>
      </c>
      <c r="AT27" s="11">
        <f t="shared" si="148"/>
        <v>16.582000000000001</v>
      </c>
      <c r="AU27" s="11">
        <f t="shared" si="148"/>
        <v>28.022000000000002</v>
      </c>
      <c r="AV27" s="11">
        <f t="shared" si="135"/>
        <v>30.082000000000001</v>
      </c>
      <c r="AW27" s="11">
        <f>+SUM(X27:AA27)</f>
        <v>31.826999999999998</v>
      </c>
      <c r="AX27" s="11">
        <f t="shared" si="136"/>
        <v>32.929097600000006</v>
      </c>
    </row>
    <row r="28" spans="2:62" x14ac:dyDescent="0.2">
      <c r="B28" s="9" t="s">
        <v>97</v>
      </c>
      <c r="D28" s="10">
        <f t="shared" ref="D28:J28" si="149">SUM(D25:D27)</f>
        <v>6.5188730000000001</v>
      </c>
      <c r="E28" s="10">
        <f t="shared" si="149"/>
        <v>7.1743579999999998</v>
      </c>
      <c r="F28" s="10">
        <f t="shared" si="149"/>
        <v>6.8689999999999998</v>
      </c>
      <c r="G28" s="10">
        <f t="shared" si="149"/>
        <v>8.6196800000000007</v>
      </c>
      <c r="H28" s="10">
        <f t="shared" si="149"/>
        <v>8.3933490000000006</v>
      </c>
      <c r="I28" s="10">
        <f t="shared" si="149"/>
        <v>9.4440369999999998</v>
      </c>
      <c r="J28" s="10">
        <f t="shared" si="149"/>
        <v>9.8849999999999998</v>
      </c>
      <c r="K28" s="10">
        <f t="shared" ref="K28:P28" si="150">SUM(K25:K27)</f>
        <v>11.048999999999999</v>
      </c>
      <c r="L28" s="10">
        <f t="shared" si="150"/>
        <v>13.085999999999999</v>
      </c>
      <c r="M28" s="10">
        <f t="shared" si="150"/>
        <v>12.573</v>
      </c>
      <c r="N28" s="10">
        <f t="shared" si="150"/>
        <v>12.635999999999999</v>
      </c>
      <c r="O28" s="10">
        <f t="shared" si="150"/>
        <v>15.306999999999999</v>
      </c>
      <c r="P28" s="10">
        <f t="shared" si="150"/>
        <v>20.350999999999999</v>
      </c>
      <c r="Q28" s="10">
        <f t="shared" ref="Q28:R28" si="151">SUM(Q25:Q27)</f>
        <v>22.49</v>
      </c>
      <c r="R28" s="10">
        <f t="shared" si="151"/>
        <v>23.338000000000001</v>
      </c>
      <c r="S28" s="10">
        <f t="shared" ref="S28" si="152">SUM(S25:S27)</f>
        <v>25.246000000000002</v>
      </c>
      <c r="T28" s="10">
        <f t="shared" ref="T28:U28" si="153">SUM(T25:T27)</f>
        <v>26.911999999999999</v>
      </c>
      <c r="U28" s="10">
        <f t="shared" si="153"/>
        <v>28.270000000000003</v>
      </c>
      <c r="V28" s="10">
        <f t="shared" ref="V28:W28" si="154">SUM(V25:V27)</f>
        <v>29.195999999999998</v>
      </c>
      <c r="W28" s="10">
        <f t="shared" si="154"/>
        <v>29.187999999999999</v>
      </c>
      <c r="X28" s="10">
        <f t="shared" ref="X28:Y28" si="155">SUM(X25:X27)</f>
        <v>31.194999999999997</v>
      </c>
      <c r="Y28" s="10">
        <f t="shared" si="155"/>
        <v>32.165999999999997</v>
      </c>
      <c r="Z28" s="10">
        <f t="shared" ref="Z28:AA28" si="156">SUM(Z25:Z27)</f>
        <v>33.218000000000004</v>
      </c>
      <c r="AA28" s="10">
        <f t="shared" si="156"/>
        <v>33.524999999999999</v>
      </c>
      <c r="AB28" s="10">
        <f t="shared" ref="AB28:AC28" si="157">SUM(AB25:AB27)</f>
        <v>34.01</v>
      </c>
      <c r="AC28" s="10">
        <f t="shared" si="157"/>
        <v>34.843000000000004</v>
      </c>
      <c r="AD28" s="10">
        <f t="shared" ref="AD28:AE28" si="158">SUM(AD25:AD27)</f>
        <v>35.262659999999997</v>
      </c>
      <c r="AE28" s="10">
        <f t="shared" si="158"/>
        <v>36.057664600000003</v>
      </c>
      <c r="AG28" s="10">
        <f t="shared" ref="AG28:AL28" si="159">SUM(AG25:AG27)</f>
        <v>13.693231000000001</v>
      </c>
      <c r="AH28" s="10">
        <f t="shared" si="159"/>
        <v>15.488680000000002</v>
      </c>
      <c r="AI28" s="10">
        <f t="shared" si="159"/>
        <v>17.837386000000002</v>
      </c>
      <c r="AJ28" s="10">
        <f t="shared" si="159"/>
        <v>20.933999999999997</v>
      </c>
      <c r="AK28" s="10">
        <f t="shared" si="159"/>
        <v>25.658999999999999</v>
      </c>
      <c r="AL28" s="10">
        <f t="shared" si="159"/>
        <v>27.942999999999998</v>
      </c>
      <c r="AM28" s="10">
        <f t="shared" ref="AM28:AN28" si="160">SUM(AM25:AM27)</f>
        <v>42.840999999999994</v>
      </c>
      <c r="AN28" s="10">
        <f t="shared" si="160"/>
        <v>48.583999999999996</v>
      </c>
      <c r="AP28" s="10">
        <f t="shared" ref="AP28:AU28" si="161">SUM(AP25:AP27)</f>
        <v>9.9537200000000006</v>
      </c>
      <c r="AQ28" s="10">
        <f t="shared" si="161"/>
        <v>19.009278999999999</v>
      </c>
      <c r="AR28" s="10">
        <f t="shared" si="161"/>
        <v>29.181910999999999</v>
      </c>
      <c r="AS28" s="10">
        <f t="shared" si="161"/>
        <v>38.771386</v>
      </c>
      <c r="AT28" s="10">
        <f t="shared" si="161"/>
        <v>53.602000000000004</v>
      </c>
      <c r="AU28" s="10">
        <f t="shared" si="161"/>
        <v>91.424999999999997</v>
      </c>
      <c r="AV28" s="10">
        <f t="shared" si="135"/>
        <v>113.566</v>
      </c>
      <c r="AW28" s="10">
        <f>+SUM(X28:AA28)</f>
        <v>130.10399999999998</v>
      </c>
      <c r="AX28" s="10">
        <f t="shared" si="136"/>
        <v>140.1733246</v>
      </c>
      <c r="BA28" s="18"/>
    </row>
    <row r="29" spans="2:62" x14ac:dyDescent="0.2">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J29" s="20"/>
    </row>
    <row r="30" spans="2:62" x14ac:dyDescent="0.2">
      <c r="B30" s="170" t="s">
        <v>16</v>
      </c>
    </row>
    <row r="31" spans="2:62" x14ac:dyDescent="0.2">
      <c r="B31" s="39" t="s">
        <v>94</v>
      </c>
      <c r="H31" s="193">
        <f t="shared" ref="H31:AC34" si="162">+IFERROR(H25/D25-1,"n/a")</f>
        <v>0.18523365316895934</v>
      </c>
      <c r="I31" s="193">
        <f t="shared" si="162"/>
        <v>7.8107333614511942E-2</v>
      </c>
      <c r="J31" s="193">
        <f t="shared" si="162"/>
        <v>0.87281976744186052</v>
      </c>
      <c r="K31" s="193">
        <f t="shared" si="162"/>
        <v>0.48537000224354387</v>
      </c>
      <c r="L31" s="193">
        <f t="shared" si="162"/>
        <v>0.82417834481775243</v>
      </c>
      <c r="M31" s="193">
        <f t="shared" si="162"/>
        <v>0.76480478460854839</v>
      </c>
      <c r="N31" s="193">
        <f t="shared" si="162"/>
        <v>0.12456344586728751</v>
      </c>
      <c r="O31" s="193">
        <f t="shared" si="162"/>
        <v>0.41844127332601544</v>
      </c>
      <c r="P31" s="193">
        <f t="shared" si="162"/>
        <v>0.54953271028037376</v>
      </c>
      <c r="Q31" s="193">
        <f t="shared" si="162"/>
        <v>0.77730520585233065</v>
      </c>
      <c r="R31" s="193">
        <f t="shared" si="162"/>
        <v>0.92236024844720488</v>
      </c>
      <c r="S31" s="193">
        <f t="shared" si="162"/>
        <v>0.95604395604395598</v>
      </c>
      <c r="T31" s="193">
        <f t="shared" si="162"/>
        <v>0.50751178857330848</v>
      </c>
      <c r="U31" s="193">
        <f t="shared" si="162"/>
        <v>0.42433234421364996</v>
      </c>
      <c r="V31" s="193">
        <f t="shared" si="162"/>
        <v>0.39319691258301925</v>
      </c>
      <c r="W31" s="193">
        <f t="shared" si="162"/>
        <v>0.22677638866909322</v>
      </c>
      <c r="X31" s="193">
        <f t="shared" si="162"/>
        <v>0.22004801047501266</v>
      </c>
      <c r="Y31" s="193">
        <f t="shared" si="162"/>
        <v>0.10880376344086007</v>
      </c>
      <c r="Z31" s="193">
        <f t="shared" si="162"/>
        <v>4.2968498357276452E-2</v>
      </c>
      <c r="AA31" s="193">
        <f t="shared" si="162"/>
        <v>4.2505159958720284E-2</v>
      </c>
      <c r="AB31" s="193">
        <f t="shared" si="162"/>
        <v>-2.0212258526114857E-2</v>
      </c>
      <c r="AC31" s="193">
        <f t="shared" si="162"/>
        <v>2.400145463361425E-2</v>
      </c>
      <c r="AD31" s="193">
        <f t="shared" ref="AD31:AD34" si="163">+IFERROR(AD25/Z25-1,"n/a")</f>
        <v>6.4416306361951836E-2</v>
      </c>
      <c r="AE31" s="193">
        <f t="shared" ref="AE31:AE34" si="164">+IFERROR(AE25/AA25-1,"n/a")</f>
        <v>9.8180226443110863E-2</v>
      </c>
      <c r="AF31" s="168"/>
      <c r="AG31" s="168"/>
      <c r="AH31" s="168"/>
      <c r="AI31" s="193">
        <f t="shared" ref="AI31:AN34" si="165">+IFERROR(AI25/AG25-1,"n/a")</f>
        <v>0.12828360489639512</v>
      </c>
      <c r="AJ31" s="193">
        <f t="shared" si="165"/>
        <v>0.66862132590516965</v>
      </c>
      <c r="AK31" s="193">
        <f t="shared" si="165"/>
        <v>0.7940181094712504</v>
      </c>
      <c r="AL31" s="193">
        <f t="shared" si="165"/>
        <v>0.26243691420331672</v>
      </c>
      <c r="AM31" s="193">
        <f t="shared" si="165"/>
        <v>0.66335118592195852</v>
      </c>
      <c r="AN31" s="193">
        <f t="shared" si="165"/>
        <v>0.94011585216610905</v>
      </c>
      <c r="AO31" s="168"/>
      <c r="AP31" s="168"/>
      <c r="AQ31" s="193">
        <f t="shared" ref="AQ31:AX34" si="166">+IFERROR(AQ25/AP25-1,"n/a")</f>
        <v>0.74784961781526738</v>
      </c>
      <c r="AR31" s="193">
        <f t="shared" si="166"/>
        <v>0.48560676463092878</v>
      </c>
      <c r="AS31" s="193">
        <f t="shared" si="166"/>
        <v>0.39862158414125259</v>
      </c>
      <c r="AT31" s="193">
        <f t="shared" si="166"/>
        <v>0.47671892972920493</v>
      </c>
      <c r="AU31" s="193">
        <f t="shared" si="166"/>
        <v>0.8045795170691088</v>
      </c>
      <c r="AV31" s="193">
        <f t="shared" si="166"/>
        <v>0.37622848705762957</v>
      </c>
      <c r="AW31" s="193">
        <f t="shared" si="166"/>
        <v>0.10007711134207242</v>
      </c>
      <c r="AX31" s="193">
        <f t="shared" si="166"/>
        <v>4.0942140070705957E-2</v>
      </c>
      <c r="AZ31" s="60"/>
    </row>
    <row r="32" spans="2:62" x14ac:dyDescent="0.2">
      <c r="B32" s="39" t="s">
        <v>95</v>
      </c>
      <c r="H32" s="193">
        <f t="shared" si="162"/>
        <v>0.2657134307651503</v>
      </c>
      <c r="I32" s="193">
        <f t="shared" si="162"/>
        <v>0.22070186556720972</v>
      </c>
      <c r="J32" s="193">
        <f t="shared" si="162"/>
        <v>0.27485380116959068</v>
      </c>
      <c r="K32" s="193">
        <f t="shared" si="162"/>
        <v>0.4020449856436854</v>
      </c>
      <c r="L32" s="193">
        <f t="shared" si="162"/>
        <v>0.56248069062936046</v>
      </c>
      <c r="M32" s="193">
        <f t="shared" si="162"/>
        <v>0.66806218947934037</v>
      </c>
      <c r="N32" s="193">
        <f t="shared" si="162"/>
        <v>0.6641182466870541</v>
      </c>
      <c r="O32" s="193">
        <f t="shared" si="162"/>
        <v>0.26945244956772352</v>
      </c>
      <c r="P32" s="193">
        <f t="shared" si="162"/>
        <v>0.42469050894085281</v>
      </c>
      <c r="Q32" s="193">
        <f t="shared" si="162"/>
        <v>0.5537390251286709</v>
      </c>
      <c r="R32" s="193">
        <f t="shared" si="162"/>
        <v>0.6474732006125572</v>
      </c>
      <c r="S32" s="193">
        <f t="shared" si="162"/>
        <v>0.53320090805902365</v>
      </c>
      <c r="T32" s="193">
        <f t="shared" si="162"/>
        <v>0.42191648563842632</v>
      </c>
      <c r="U32" s="193">
        <f t="shared" si="162"/>
        <v>0.12879968823070942</v>
      </c>
      <c r="V32" s="193">
        <f t="shared" si="162"/>
        <v>8.7376835843093748E-2</v>
      </c>
      <c r="W32" s="193">
        <f t="shared" si="162"/>
        <v>0.16546363131593567</v>
      </c>
      <c r="X32" s="193">
        <f t="shared" si="162"/>
        <v>0.20879307418095383</v>
      </c>
      <c r="Y32" s="193">
        <f t="shared" si="162"/>
        <v>0.3338511997238045</v>
      </c>
      <c r="Z32" s="193">
        <f t="shared" si="162"/>
        <v>0.54094717045648855</v>
      </c>
      <c r="AA32" s="193">
        <f t="shared" si="162"/>
        <v>0.3962204224233763</v>
      </c>
      <c r="AB32" s="193">
        <f t="shared" si="162"/>
        <v>0.32312877404858886</v>
      </c>
      <c r="AC32" s="193">
        <f t="shared" si="162"/>
        <v>0.26465639963763432</v>
      </c>
      <c r="AD32" s="193">
        <f t="shared" si="163"/>
        <v>8.421169421946062E-2</v>
      </c>
      <c r="AE32" s="193">
        <f t="shared" si="164"/>
        <v>0.13369426751592361</v>
      </c>
      <c r="AF32" s="168"/>
      <c r="AG32" s="168"/>
      <c r="AH32" s="168"/>
      <c r="AI32" s="193">
        <f t="shared" si="165"/>
        <v>0.24210363956897907</v>
      </c>
      <c r="AJ32" s="193">
        <f t="shared" si="165"/>
        <v>0.34641862024771464</v>
      </c>
      <c r="AK32" s="193">
        <f t="shared" si="165"/>
        <v>0.61690684237175852</v>
      </c>
      <c r="AL32" s="193">
        <f t="shared" si="165"/>
        <v>0.43288307302659357</v>
      </c>
      <c r="AM32" s="193">
        <f t="shared" si="165"/>
        <v>0.49331830623088035</v>
      </c>
      <c r="AN32" s="193">
        <f t="shared" si="165"/>
        <v>0.58815731330092813</v>
      </c>
      <c r="AO32" s="168"/>
      <c r="AP32" s="168"/>
      <c r="AQ32" s="193">
        <f t="shared" si="166"/>
        <v>0.94827722073040821</v>
      </c>
      <c r="AR32" s="193">
        <f t="shared" si="166"/>
        <v>0.69251806108397984</v>
      </c>
      <c r="AS32" s="193">
        <f t="shared" si="166"/>
        <v>0.2976249518076679</v>
      </c>
      <c r="AT32" s="193">
        <f t="shared" si="166"/>
        <v>0.51527778830054038</v>
      </c>
      <c r="AU32" s="193">
        <f t="shared" si="166"/>
        <v>0.54284615384615376</v>
      </c>
      <c r="AV32" s="193">
        <f t="shared" si="166"/>
        <v>0.18811387545495362</v>
      </c>
      <c r="AW32" s="193">
        <f t="shared" si="166"/>
        <v>0.37024758707511518</v>
      </c>
      <c r="AX32" s="193">
        <f t="shared" si="166"/>
        <v>0.19233883563531706</v>
      </c>
      <c r="BB32" s="290"/>
    </row>
    <row r="33" spans="2:52" ht="13.5" x14ac:dyDescent="0.35">
      <c r="B33" s="39" t="s">
        <v>96</v>
      </c>
      <c r="H33" s="198">
        <f t="shared" si="162"/>
        <v>0.42104530191822653</v>
      </c>
      <c r="I33" s="198">
        <f t="shared" si="162"/>
        <v>0.67822645905328249</v>
      </c>
      <c r="J33" s="198">
        <f t="shared" si="162"/>
        <v>7.4088440651667975E-2</v>
      </c>
      <c r="K33" s="198">
        <f t="shared" si="162"/>
        <v>4.0541663786379356E-2</v>
      </c>
      <c r="L33" s="198">
        <f t="shared" si="162"/>
        <v>0.29851038808310459</v>
      </c>
      <c r="M33" s="198">
        <f t="shared" si="162"/>
        <v>-0.17933134376024473</v>
      </c>
      <c r="N33" s="198">
        <f t="shared" si="162"/>
        <v>0.29107981220657297</v>
      </c>
      <c r="O33" s="198">
        <f t="shared" si="162"/>
        <v>0.43141473910704686</v>
      </c>
      <c r="P33" s="198">
        <f t="shared" si="162"/>
        <v>0.65129280223619856</v>
      </c>
      <c r="Q33" s="198">
        <f t="shared" si="162"/>
        <v>1.0374410377358494</v>
      </c>
      <c r="R33" s="198">
        <f t="shared" si="162"/>
        <v>0.90685314685314689</v>
      </c>
      <c r="S33" s="198">
        <f t="shared" si="162"/>
        <v>0.35381435550544915</v>
      </c>
      <c r="T33" s="198">
        <f t="shared" si="162"/>
        <v>2.6096769643108919E-2</v>
      </c>
      <c r="U33" s="198">
        <f t="shared" si="162"/>
        <v>9.9262046013601557E-2</v>
      </c>
      <c r="V33" s="198">
        <f t="shared" si="162"/>
        <v>0.14771893794924451</v>
      </c>
      <c r="W33" s="198">
        <f t="shared" si="162"/>
        <v>2.526023594725868E-2</v>
      </c>
      <c r="X33" s="198">
        <f t="shared" si="162"/>
        <v>3.8493263678855971E-3</v>
      </c>
      <c r="Y33" s="198">
        <f t="shared" si="162"/>
        <v>4.5149401079373597E-2</v>
      </c>
      <c r="Z33" s="198">
        <f t="shared" si="162"/>
        <v>2.441206543967267E-2</v>
      </c>
      <c r="AA33" s="198">
        <f t="shared" si="162"/>
        <v>0.16014620278868286</v>
      </c>
      <c r="AB33" s="198">
        <f t="shared" si="162"/>
        <v>0.11681731032593801</v>
      </c>
      <c r="AC33" s="198">
        <f t="shared" si="162"/>
        <v>2.9722921914357547E-2</v>
      </c>
      <c r="AD33" s="198">
        <f t="shared" si="163"/>
        <v>3.0288209606987193E-2</v>
      </c>
      <c r="AE33" s="198">
        <f t="shared" si="164"/>
        <v>-2.6798413068844673E-2</v>
      </c>
      <c r="AF33" s="199"/>
      <c r="AG33" s="199"/>
      <c r="AH33" s="199"/>
      <c r="AI33" s="198">
        <f t="shared" si="165"/>
        <v>0.55329603824802875</v>
      </c>
      <c r="AJ33" s="198">
        <f t="shared" si="165"/>
        <v>5.4601432352609836E-2</v>
      </c>
      <c r="AK33" s="198">
        <f t="shared" si="165"/>
        <v>3.3025773488969623E-2</v>
      </c>
      <c r="AL33" s="198">
        <f t="shared" si="165"/>
        <v>0.37151225527979026</v>
      </c>
      <c r="AM33" s="198">
        <f t="shared" si="165"/>
        <v>0.82173064411190611</v>
      </c>
      <c r="AN33" s="198">
        <f t="shared" si="165"/>
        <v>0.57603686635944706</v>
      </c>
      <c r="AO33" s="199"/>
      <c r="AP33" s="199"/>
      <c r="AQ33" s="198">
        <f t="shared" si="166"/>
        <v>1.0965139981595744</v>
      </c>
      <c r="AR33" s="198">
        <f t="shared" si="166"/>
        <v>0.50393554988070099</v>
      </c>
      <c r="AS33" s="198">
        <f t="shared" si="166"/>
        <v>0.27291241450352866</v>
      </c>
      <c r="AT33" s="198">
        <f t="shared" si="166"/>
        <v>0.19069579876537301</v>
      </c>
      <c r="AU33" s="198">
        <f t="shared" si="166"/>
        <v>0.68990471595706193</v>
      </c>
      <c r="AV33" s="198">
        <f t="shared" si="166"/>
        <v>7.3513667832417307E-2</v>
      </c>
      <c r="AW33" s="198">
        <f t="shared" si="166"/>
        <v>5.8008111162821452E-2</v>
      </c>
      <c r="AX33" s="198">
        <f t="shared" si="166"/>
        <v>3.4627756307537894E-2</v>
      </c>
    </row>
    <row r="34" spans="2:52" x14ac:dyDescent="0.2">
      <c r="B34" s="63" t="s">
        <v>97</v>
      </c>
      <c r="C34" s="15"/>
      <c r="D34" s="52"/>
      <c r="E34" s="52"/>
      <c r="F34" s="52"/>
      <c r="G34" s="52"/>
      <c r="H34" s="193">
        <f t="shared" si="162"/>
        <v>0.28754602214217106</v>
      </c>
      <c r="I34" s="193">
        <f t="shared" si="162"/>
        <v>0.31635987498811735</v>
      </c>
      <c r="J34" s="193">
        <f t="shared" si="162"/>
        <v>0.43907410103362943</v>
      </c>
      <c r="K34" s="193">
        <f t="shared" si="162"/>
        <v>0.28183412841311961</v>
      </c>
      <c r="L34" s="193">
        <f t="shared" si="162"/>
        <v>0.55909160932066548</v>
      </c>
      <c r="M34" s="193">
        <f t="shared" si="162"/>
        <v>0.33131625807903986</v>
      </c>
      <c r="N34" s="193">
        <f t="shared" si="162"/>
        <v>0.27830045523520486</v>
      </c>
      <c r="O34" s="193">
        <f t="shared" si="162"/>
        <v>0.38537424201285186</v>
      </c>
      <c r="P34" s="193">
        <f t="shared" si="162"/>
        <v>0.55517346782821342</v>
      </c>
      <c r="Q34" s="193">
        <f t="shared" si="162"/>
        <v>0.78875367851745781</v>
      </c>
      <c r="R34" s="193">
        <f t="shared" si="162"/>
        <v>0.84694523583412495</v>
      </c>
      <c r="S34" s="193">
        <f t="shared" si="162"/>
        <v>0.64931077284902372</v>
      </c>
      <c r="T34" s="193">
        <f t="shared" si="162"/>
        <v>0.32239202004815493</v>
      </c>
      <c r="U34" s="193">
        <f t="shared" si="162"/>
        <v>0.2570031124944423</v>
      </c>
      <c r="V34" s="193">
        <f t="shared" si="162"/>
        <v>0.25100694146884894</v>
      </c>
      <c r="W34" s="193">
        <f t="shared" si="162"/>
        <v>0.15614354749267201</v>
      </c>
      <c r="X34" s="193">
        <f t="shared" si="162"/>
        <v>0.15914833531510109</v>
      </c>
      <c r="Y34" s="193">
        <f t="shared" si="162"/>
        <v>0.13781393703572675</v>
      </c>
      <c r="Z34" s="193">
        <f t="shared" si="162"/>
        <v>0.13775859706809168</v>
      </c>
      <c r="AA34" s="193">
        <f t="shared" si="162"/>
        <v>0.14858846101137457</v>
      </c>
      <c r="AB34" s="193">
        <f t="shared" si="162"/>
        <v>9.0238820323769842E-2</v>
      </c>
      <c r="AC34" s="193">
        <f t="shared" si="162"/>
        <v>8.322452278803727E-2</v>
      </c>
      <c r="AD34" s="193">
        <f t="shared" si="163"/>
        <v>6.1552772593172156E-2</v>
      </c>
      <c r="AE34" s="193">
        <f t="shared" si="164"/>
        <v>7.5545551081282802E-2</v>
      </c>
      <c r="AF34" s="194"/>
      <c r="AG34" s="194"/>
      <c r="AH34" s="194"/>
      <c r="AI34" s="193">
        <f t="shared" si="165"/>
        <v>0.30264259764550827</v>
      </c>
      <c r="AJ34" s="193">
        <f t="shared" si="165"/>
        <v>0.35156772559056004</v>
      </c>
      <c r="AK34" s="193">
        <f t="shared" si="165"/>
        <v>0.43849552843673378</v>
      </c>
      <c r="AL34" s="193">
        <f t="shared" si="165"/>
        <v>0.33481417789242385</v>
      </c>
      <c r="AM34" s="193">
        <f t="shared" si="165"/>
        <v>0.66962859035815869</v>
      </c>
      <c r="AN34" s="193">
        <f t="shared" si="165"/>
        <v>0.73868231757506342</v>
      </c>
      <c r="AO34" s="194"/>
      <c r="AP34" s="194"/>
      <c r="AQ34" s="193">
        <f t="shared" si="166"/>
        <v>0.90976629842912993</v>
      </c>
      <c r="AR34" s="193">
        <f t="shared" si="166"/>
        <v>0.5351403385683382</v>
      </c>
      <c r="AS34" s="193">
        <f t="shared" si="166"/>
        <v>0.32861024762908775</v>
      </c>
      <c r="AT34" s="193">
        <f t="shared" si="166"/>
        <v>0.38251441410941567</v>
      </c>
      <c r="AU34" s="193">
        <f t="shared" si="166"/>
        <v>0.70562665572180117</v>
      </c>
      <c r="AV34" s="193">
        <f t="shared" si="166"/>
        <v>0.242176647525294</v>
      </c>
      <c r="AW34" s="193">
        <f t="shared" si="166"/>
        <v>0.14562457073419854</v>
      </c>
      <c r="AX34" s="193">
        <f t="shared" si="166"/>
        <v>7.7394427534895227E-2</v>
      </c>
    </row>
    <row r="35" spans="2:52" x14ac:dyDescent="0.2">
      <c r="B35" s="63"/>
      <c r="C35" s="15"/>
      <c r="D35" s="52"/>
      <c r="E35" s="52"/>
      <c r="F35" s="52"/>
      <c r="G35" s="52"/>
      <c r="H35" s="193"/>
      <c r="I35" s="193"/>
      <c r="J35" s="193"/>
      <c r="K35" s="193"/>
      <c r="L35" s="193"/>
      <c r="M35" s="193"/>
      <c r="N35" s="193"/>
      <c r="O35" s="193"/>
      <c r="P35" s="193"/>
      <c r="Q35" s="193"/>
      <c r="R35" s="193"/>
      <c r="S35" s="193"/>
      <c r="T35" s="193"/>
      <c r="U35" s="193"/>
      <c r="V35" s="193"/>
      <c r="W35" s="193"/>
      <c r="X35" s="193"/>
      <c r="Y35" s="193"/>
      <c r="Z35" s="193"/>
      <c r="AA35" s="193"/>
      <c r="AB35" s="193"/>
      <c r="AC35" s="193"/>
      <c r="AD35" s="193"/>
      <c r="AE35" s="193"/>
      <c r="AF35" s="194"/>
      <c r="AG35" s="194"/>
      <c r="AH35" s="194"/>
      <c r="AI35" s="193"/>
      <c r="AJ35" s="193"/>
      <c r="AK35" s="193"/>
      <c r="AL35" s="193"/>
      <c r="AM35" s="193"/>
      <c r="AN35" s="193"/>
      <c r="AO35" s="194"/>
      <c r="AP35" s="194"/>
      <c r="AQ35" s="193"/>
      <c r="AR35" s="193"/>
      <c r="AS35" s="193"/>
      <c r="AT35" s="193"/>
      <c r="AU35" s="193"/>
      <c r="AV35" s="193"/>
      <c r="AW35" s="193"/>
      <c r="AX35" s="193"/>
    </row>
    <row r="36" spans="2:52" x14ac:dyDescent="0.2">
      <c r="B36" s="170" t="s">
        <v>263</v>
      </c>
      <c r="C36" s="15"/>
      <c r="D36" s="52"/>
      <c r="E36" s="52"/>
      <c r="F36" s="52"/>
      <c r="G36" s="52"/>
      <c r="H36" s="193"/>
      <c r="I36" s="193"/>
      <c r="J36" s="193"/>
      <c r="K36" s="193"/>
      <c r="L36" s="193"/>
      <c r="M36" s="193"/>
      <c r="N36" s="193"/>
      <c r="O36" s="193"/>
      <c r="P36" s="193"/>
      <c r="Q36" s="193"/>
      <c r="R36" s="193"/>
      <c r="S36" s="193"/>
      <c r="T36" s="193"/>
      <c r="U36" s="193"/>
      <c r="V36" s="193"/>
      <c r="W36" s="193"/>
      <c r="X36" s="193"/>
      <c r="Y36" s="193"/>
      <c r="Z36" s="193"/>
      <c r="AA36" s="193"/>
      <c r="AB36" s="193"/>
      <c r="AC36" s="193"/>
      <c r="AD36" s="193"/>
      <c r="AE36" s="193"/>
      <c r="AF36" s="194"/>
      <c r="AG36" s="194"/>
      <c r="AH36" s="194"/>
      <c r="AI36" s="193"/>
      <c r="AJ36" s="193"/>
      <c r="AK36" s="193"/>
      <c r="AL36" s="193"/>
      <c r="AM36" s="193"/>
      <c r="AN36" s="193"/>
      <c r="AO36" s="194"/>
      <c r="AP36" s="194"/>
      <c r="AQ36" s="193"/>
      <c r="AR36" s="193"/>
      <c r="AS36" s="193"/>
      <c r="AT36" s="193"/>
      <c r="AU36" s="193"/>
      <c r="AV36" s="193"/>
      <c r="AW36" s="193"/>
      <c r="AX36" s="193"/>
    </row>
    <row r="37" spans="2:52" ht="10.15" x14ac:dyDescent="0.2">
      <c r="B37" s="39" t="s">
        <v>94</v>
      </c>
      <c r="C37" s="15"/>
      <c r="D37" s="52"/>
      <c r="E37" s="188">
        <f>+IFERROR(E25/D25-1,"n/a")</f>
        <v>0.13499960873192784</v>
      </c>
      <c r="F37" s="188">
        <f t="shared" ref="F37:AC40" si="167">+IFERROR(F25/E25-1,"n/a")</f>
        <v>-0.10920551295617209</v>
      </c>
      <c r="G37" s="188">
        <f t="shared" si="167"/>
        <v>0.11430813953488439</v>
      </c>
      <c r="H37" s="193">
        <f t="shared" si="167"/>
        <v>5.202349460766631E-2</v>
      </c>
      <c r="I37" s="193">
        <f t="shared" si="167"/>
        <v>3.2413649875546735E-2</v>
      </c>
      <c r="J37" s="193">
        <f t="shared" si="167"/>
        <v>0.54743175567751923</v>
      </c>
      <c r="K37" s="193">
        <f t="shared" si="167"/>
        <v>-0.11622041133100514</v>
      </c>
      <c r="L37" s="193">
        <f t="shared" si="167"/>
        <v>0.29198682766190998</v>
      </c>
      <c r="M37" s="193">
        <f t="shared" si="167"/>
        <v>-1.1894647408665637E-3</v>
      </c>
      <c r="N37" s="193">
        <f t="shared" si="167"/>
        <v>-1.3950323239196982E-2</v>
      </c>
      <c r="O37" s="193">
        <f t="shared" si="167"/>
        <v>0.11473429951690828</v>
      </c>
      <c r="P37" s="193">
        <f t="shared" si="167"/>
        <v>0.41139142547593233</v>
      </c>
      <c r="Q37" s="193">
        <f t="shared" si="167"/>
        <v>0.14563000328983433</v>
      </c>
      <c r="R37" s="193">
        <f t="shared" si="167"/>
        <v>6.652627548578538E-2</v>
      </c>
      <c r="S37" s="193">
        <f t="shared" si="167"/>
        <v>0.13426673846706172</v>
      </c>
      <c r="T37" s="193">
        <f t="shared" si="167"/>
        <v>8.7751226459882981E-2</v>
      </c>
      <c r="U37" s="193">
        <f t="shared" si="167"/>
        <v>8.2417982105186693E-2</v>
      </c>
      <c r="V37" s="193">
        <f t="shared" si="167"/>
        <v>4.321236559139785E-2</v>
      </c>
      <c r="W37" s="193">
        <f t="shared" si="167"/>
        <v>-1.223990208078396E-3</v>
      </c>
      <c r="X37" s="193">
        <f t="shared" si="167"/>
        <v>8.178534571723417E-2</v>
      </c>
      <c r="Y37" s="193">
        <f t="shared" si="167"/>
        <v>-1.6277128547579234E-2</v>
      </c>
      <c r="Z37" s="193">
        <f t="shared" si="167"/>
        <v>-1.872840778228968E-2</v>
      </c>
      <c r="AA37" s="193">
        <f t="shared" si="167"/>
        <v>-1.6676961087090936E-3</v>
      </c>
      <c r="AB37" s="193">
        <f t="shared" si="167"/>
        <v>1.6704819649817404E-2</v>
      </c>
      <c r="AC37" s="193">
        <f t="shared" si="167"/>
        <v>2.8114160530639642E-2</v>
      </c>
      <c r="AD37" s="197">
        <v>0.02</v>
      </c>
      <c r="AE37" s="197">
        <v>0.03</v>
      </c>
      <c r="AF37" s="193"/>
      <c r="AG37" s="193"/>
      <c r="AH37" s="193"/>
      <c r="AI37" s="193"/>
      <c r="AJ37" s="193"/>
      <c r="AK37" s="193"/>
      <c r="AL37" s="193"/>
      <c r="AM37" s="193"/>
      <c r="AN37" s="193"/>
      <c r="AO37" s="193"/>
      <c r="AP37" s="193"/>
      <c r="AQ37" s="193">
        <f t="shared" ref="AQ37:AX37" si="168">+IFERROR(AQ25/AP25-1,"n/a")</f>
        <v>0.74784961781526738</v>
      </c>
      <c r="AR37" s="193">
        <f t="shared" si="168"/>
        <v>0.48560676463092878</v>
      </c>
      <c r="AS37" s="193">
        <f t="shared" si="168"/>
        <v>0.39862158414125259</v>
      </c>
      <c r="AT37" s="193">
        <f t="shared" si="168"/>
        <v>0.47671892972920493</v>
      </c>
      <c r="AU37" s="193">
        <f t="shared" si="168"/>
        <v>0.8045795170691088</v>
      </c>
      <c r="AV37" s="193">
        <f t="shared" si="168"/>
        <v>0.37622848705762957</v>
      </c>
      <c r="AW37" s="193">
        <f t="shared" si="168"/>
        <v>0.10007711134207242</v>
      </c>
      <c r="AX37" s="193">
        <f t="shared" si="168"/>
        <v>4.0942140070705957E-2</v>
      </c>
    </row>
    <row r="38" spans="2:52" ht="10.15" x14ac:dyDescent="0.2">
      <c r="B38" s="39" t="s">
        <v>95</v>
      </c>
      <c r="C38" s="15"/>
      <c r="D38" s="52"/>
      <c r="E38" s="188">
        <f t="shared" ref="E38:T40" si="169">+IFERROR(E26/D26-1,"n/a")</f>
        <v>0.10316982107274741</v>
      </c>
      <c r="F38" s="188">
        <f t="shared" si="169"/>
        <v>-5.1249773446583324E-2</v>
      </c>
      <c r="G38" s="188">
        <f t="shared" si="169"/>
        <v>0.28652696556205348</v>
      </c>
      <c r="H38" s="193">
        <f t="shared" si="169"/>
        <v>-6.0012171932332214E-2</v>
      </c>
      <c r="I38" s="193">
        <f t="shared" si="169"/>
        <v>6.3938665647937931E-2</v>
      </c>
      <c r="J38" s="193">
        <f t="shared" si="169"/>
        <v>-9.1619691921085433E-3</v>
      </c>
      <c r="K38" s="193">
        <f t="shared" si="169"/>
        <v>0.41488277268093765</v>
      </c>
      <c r="L38" s="193">
        <f t="shared" si="169"/>
        <v>4.7550432276657117E-2</v>
      </c>
      <c r="M38" s="193">
        <f t="shared" si="169"/>
        <v>0.13583218707015132</v>
      </c>
      <c r="N38" s="193">
        <f t="shared" si="169"/>
        <v>-1.150469270360277E-2</v>
      </c>
      <c r="O38" s="193">
        <f t="shared" si="169"/>
        <v>7.9326186830015244E-2</v>
      </c>
      <c r="P38" s="193">
        <f t="shared" si="169"/>
        <v>0.17565266742338248</v>
      </c>
      <c r="Q38" s="193">
        <f t="shared" si="169"/>
        <v>0.23871590634805684</v>
      </c>
      <c r="R38" s="193">
        <f t="shared" si="169"/>
        <v>4.812938425565072E-2</v>
      </c>
      <c r="S38" s="193">
        <f t="shared" si="169"/>
        <v>4.4617958728387919E-3</v>
      </c>
      <c r="T38" s="193">
        <f t="shared" si="169"/>
        <v>9.0320192485656259E-2</v>
      </c>
      <c r="U38" s="193">
        <f t="shared" si="167"/>
        <v>-1.6635545747750835E-2</v>
      </c>
      <c r="V38" s="193">
        <f t="shared" si="167"/>
        <v>9.6668392887968579E-3</v>
      </c>
      <c r="W38" s="193">
        <f t="shared" si="167"/>
        <v>7.6594289622157641E-2</v>
      </c>
      <c r="X38" s="193">
        <f t="shared" si="167"/>
        <v>0.13085596315705894</v>
      </c>
      <c r="Y38" s="193">
        <f t="shared" si="167"/>
        <v>8.5100407246173404E-2</v>
      </c>
      <c r="Z38" s="193">
        <f t="shared" si="167"/>
        <v>0.16642940339070811</v>
      </c>
      <c r="AA38" s="193">
        <f t="shared" si="167"/>
        <v>-2.4520137579052692E-2</v>
      </c>
      <c r="AB38" s="193">
        <f t="shared" si="167"/>
        <v>7.1656050955414052E-2</v>
      </c>
      <c r="AC38" s="193">
        <f t="shared" si="167"/>
        <v>3.714710252600284E-2</v>
      </c>
      <c r="AD38" s="197">
        <v>0</v>
      </c>
      <c r="AE38" s="197">
        <v>0.02</v>
      </c>
      <c r="AF38" s="193"/>
      <c r="AG38" s="193"/>
      <c r="AH38" s="193"/>
      <c r="AI38" s="193"/>
      <c r="AJ38" s="193"/>
      <c r="AK38" s="193"/>
      <c r="AL38" s="193"/>
      <c r="AM38" s="193"/>
      <c r="AN38" s="193"/>
      <c r="AO38" s="193"/>
      <c r="AP38" s="193"/>
      <c r="AQ38" s="193">
        <f t="shared" ref="AQ38:AX38" si="170">+IFERROR(AQ26/AP26-1,"n/a")</f>
        <v>0.94827722073040821</v>
      </c>
      <c r="AR38" s="193">
        <f t="shared" si="170"/>
        <v>0.69251806108397984</v>
      </c>
      <c r="AS38" s="193">
        <f t="shared" si="170"/>
        <v>0.2976249518076679</v>
      </c>
      <c r="AT38" s="193">
        <f t="shared" si="170"/>
        <v>0.51527778830054038</v>
      </c>
      <c r="AU38" s="193">
        <f t="shared" si="170"/>
        <v>0.54284615384615376</v>
      </c>
      <c r="AV38" s="193">
        <f t="shared" si="170"/>
        <v>0.18811387545495362</v>
      </c>
      <c r="AW38" s="193">
        <f t="shared" si="170"/>
        <v>0.37024758707511518</v>
      </c>
      <c r="AX38" s="193">
        <f t="shared" si="170"/>
        <v>0.19233883563531706</v>
      </c>
    </row>
    <row r="39" spans="2:52" ht="12" x14ac:dyDescent="0.35">
      <c r="B39" s="39" t="s">
        <v>96</v>
      </c>
      <c r="C39" s="15"/>
      <c r="D39" s="52"/>
      <c r="E39" s="216">
        <f t="shared" si="169"/>
        <v>5.8595140217766906E-2</v>
      </c>
      <c r="F39" s="216">
        <f t="shared" si="167"/>
        <v>4.6756051025500067E-2</v>
      </c>
      <c r="G39" s="216">
        <f t="shared" si="167"/>
        <v>0.38601202482544617</v>
      </c>
      <c r="H39" s="198">
        <f t="shared" si="167"/>
        <v>-7.4736247316435134E-2</v>
      </c>
      <c r="I39" s="198">
        <f t="shared" si="167"/>
        <v>0.25017997057556696</v>
      </c>
      <c r="J39" s="198">
        <f t="shared" si="167"/>
        <v>-0.33006146546937443</v>
      </c>
      <c r="K39" s="198">
        <f t="shared" si="167"/>
        <v>0.34272300469483574</v>
      </c>
      <c r="L39" s="198">
        <f t="shared" si="167"/>
        <v>0.154653039268424</v>
      </c>
      <c r="M39" s="198">
        <f t="shared" si="167"/>
        <v>-0.20987654320987659</v>
      </c>
      <c r="N39" s="198">
        <f t="shared" si="167"/>
        <v>5.39504716981134E-2</v>
      </c>
      <c r="O39" s="198">
        <f t="shared" si="167"/>
        <v>0.48867132867132868</v>
      </c>
      <c r="P39" s="198">
        <f t="shared" si="167"/>
        <v>0.33201803833145438</v>
      </c>
      <c r="Q39" s="198">
        <f t="shared" si="167"/>
        <v>-2.5109324305261693E-2</v>
      </c>
      <c r="R39" s="198">
        <f t="shared" si="167"/>
        <v>-1.3601504847344903E-2</v>
      </c>
      <c r="S39" s="198">
        <f t="shared" si="167"/>
        <v>5.691653219891446E-2</v>
      </c>
      <c r="T39" s="198">
        <f t="shared" si="167"/>
        <v>9.576682859125496E-3</v>
      </c>
      <c r="U39" s="198">
        <f t="shared" si="167"/>
        <v>4.4404729172394797E-2</v>
      </c>
      <c r="V39" s="198">
        <f t="shared" si="167"/>
        <v>2.9880215874687366E-2</v>
      </c>
      <c r="W39" s="198">
        <f t="shared" si="167"/>
        <v>-5.585378323108392E-2</v>
      </c>
      <c r="X39" s="198">
        <f t="shared" si="167"/>
        <v>-1.150670096114792E-2</v>
      </c>
      <c r="Y39" s="198">
        <f t="shared" si="167"/>
        <v>8.7373322377431117E-2</v>
      </c>
      <c r="Z39" s="198">
        <f t="shared" si="167"/>
        <v>9.4458438287150503E-3</v>
      </c>
      <c r="AA39" s="198">
        <f t="shared" si="167"/>
        <v>6.9245165315034551E-2</v>
      </c>
      <c r="AB39" s="198">
        <f t="shared" si="167"/>
        <v>-4.8424737456242761E-2</v>
      </c>
      <c r="AC39" s="198">
        <f t="shared" si="167"/>
        <v>2.5751072961375243E-3</v>
      </c>
      <c r="AD39" s="217">
        <v>0.01</v>
      </c>
      <c r="AE39" s="217">
        <v>0.01</v>
      </c>
      <c r="AF39" s="198"/>
      <c r="AG39" s="198"/>
      <c r="AH39" s="198"/>
      <c r="AI39" s="198"/>
      <c r="AJ39" s="198"/>
      <c r="AK39" s="198"/>
      <c r="AL39" s="198"/>
      <c r="AM39" s="198"/>
      <c r="AN39" s="198"/>
      <c r="AO39" s="198"/>
      <c r="AP39" s="198"/>
      <c r="AQ39" s="198">
        <f t="shared" ref="AQ39:AX39" si="171">+IFERROR(AQ27/AP27-1,"n/a")</f>
        <v>1.0965139981595744</v>
      </c>
      <c r="AR39" s="198">
        <f t="shared" si="171"/>
        <v>0.50393554988070099</v>
      </c>
      <c r="AS39" s="198">
        <f t="shared" si="171"/>
        <v>0.27291241450352866</v>
      </c>
      <c r="AT39" s="198">
        <f t="shared" si="171"/>
        <v>0.19069579876537301</v>
      </c>
      <c r="AU39" s="198">
        <f t="shared" si="171"/>
        <v>0.68990471595706193</v>
      </c>
      <c r="AV39" s="198">
        <f t="shared" si="171"/>
        <v>7.3513667832417307E-2</v>
      </c>
      <c r="AW39" s="198">
        <f t="shared" si="171"/>
        <v>5.8008111162821452E-2</v>
      </c>
      <c r="AX39" s="198">
        <f t="shared" si="171"/>
        <v>3.4627756307537894E-2</v>
      </c>
    </row>
    <row r="40" spans="2:52" x14ac:dyDescent="0.2">
      <c r="B40" s="63" t="s">
        <v>97</v>
      </c>
      <c r="E40" s="188">
        <f t="shared" si="169"/>
        <v>0.10055188987421593</v>
      </c>
      <c r="F40" s="188">
        <f t="shared" si="167"/>
        <v>-4.2562414643930513E-2</v>
      </c>
      <c r="G40" s="188">
        <f t="shared" si="167"/>
        <v>0.25486679283738556</v>
      </c>
      <c r="H40" s="193">
        <f t="shared" si="167"/>
        <v>-2.6257471275035749E-2</v>
      </c>
      <c r="I40" s="193">
        <f t="shared" si="167"/>
        <v>0.12518102130627473</v>
      </c>
      <c r="J40" s="193">
        <f t="shared" si="167"/>
        <v>4.6692214357059392E-2</v>
      </c>
      <c r="K40" s="193">
        <f t="shared" si="167"/>
        <v>0.11775417298937785</v>
      </c>
      <c r="L40" s="193">
        <f t="shared" si="167"/>
        <v>0.18436057561770292</v>
      </c>
      <c r="M40" s="193">
        <f t="shared" si="167"/>
        <v>-3.9202200825309341E-2</v>
      </c>
      <c r="N40" s="193">
        <f t="shared" si="167"/>
        <v>5.0107372942018724E-3</v>
      </c>
      <c r="O40" s="193">
        <f t="shared" si="167"/>
        <v>0.21138018360240585</v>
      </c>
      <c r="P40" s="193">
        <f t="shared" si="167"/>
        <v>0.3295224407133992</v>
      </c>
      <c r="Q40" s="193">
        <f t="shared" si="167"/>
        <v>0.10510540022603299</v>
      </c>
      <c r="R40" s="193">
        <f t="shared" si="167"/>
        <v>3.7705646954202088E-2</v>
      </c>
      <c r="S40" s="193">
        <f t="shared" si="167"/>
        <v>8.1755077555917488E-2</v>
      </c>
      <c r="T40" s="193">
        <f t="shared" si="167"/>
        <v>6.5990651984472626E-2</v>
      </c>
      <c r="U40" s="193">
        <f t="shared" si="167"/>
        <v>5.0460760998811027E-2</v>
      </c>
      <c r="V40" s="193">
        <f t="shared" si="167"/>
        <v>3.2755571276971818E-2</v>
      </c>
      <c r="W40" s="193">
        <f t="shared" si="167"/>
        <v>-2.7401013837513588E-4</v>
      </c>
      <c r="X40" s="193">
        <f t="shared" si="167"/>
        <v>6.8761134712895577E-2</v>
      </c>
      <c r="Y40" s="193">
        <f t="shared" si="167"/>
        <v>3.1126783138323511E-2</v>
      </c>
      <c r="Z40" s="193">
        <f t="shared" si="167"/>
        <v>3.2705341043337999E-2</v>
      </c>
      <c r="AA40" s="193">
        <f t="shared" si="167"/>
        <v>9.2419772412546397E-3</v>
      </c>
      <c r="AB40" s="193">
        <f t="shared" si="167"/>
        <v>1.4466815809097699E-2</v>
      </c>
      <c r="AC40" s="193">
        <f t="shared" si="167"/>
        <v>2.4492796236401215E-2</v>
      </c>
      <c r="AD40" s="193">
        <f t="shared" ref="AD40" si="172">+IFERROR(AD28/AC28-1,"n/a")</f>
        <v>1.2044313061446932E-2</v>
      </c>
      <c r="AE40" s="193">
        <f t="shared" ref="AE40" si="173">+IFERROR(AE28/AD28-1,"n/a")</f>
        <v>2.2545224892279947E-2</v>
      </c>
      <c r="AF40" s="193"/>
      <c r="AG40" s="193"/>
      <c r="AH40" s="193"/>
      <c r="AI40" s="193"/>
      <c r="AJ40" s="193"/>
      <c r="AK40" s="193"/>
      <c r="AL40" s="193"/>
      <c r="AM40" s="193"/>
      <c r="AN40" s="193"/>
      <c r="AO40" s="193"/>
      <c r="AP40" s="193"/>
      <c r="AQ40" s="193">
        <f t="shared" ref="AQ40:AX40" si="174">+IFERROR(AQ28/AP28-1,"n/a")</f>
        <v>0.90976629842912993</v>
      </c>
      <c r="AR40" s="193">
        <f t="shared" si="174"/>
        <v>0.5351403385683382</v>
      </c>
      <c r="AS40" s="193">
        <f t="shared" si="174"/>
        <v>0.32861024762908775</v>
      </c>
      <c r="AT40" s="193">
        <f t="shared" si="174"/>
        <v>0.38251441410941567</v>
      </c>
      <c r="AU40" s="193">
        <f t="shared" si="174"/>
        <v>0.70562665572180117</v>
      </c>
      <c r="AV40" s="193">
        <f t="shared" si="174"/>
        <v>0.242176647525294</v>
      </c>
      <c r="AW40" s="193">
        <f t="shared" si="174"/>
        <v>0.14562457073419854</v>
      </c>
      <c r="AX40" s="193">
        <f t="shared" si="174"/>
        <v>7.7394427534895227E-2</v>
      </c>
    </row>
    <row r="41" spans="2:52" x14ac:dyDescent="0.2">
      <c r="B41" s="63"/>
      <c r="H41" s="23"/>
      <c r="I41" s="23"/>
      <c r="J41" s="23"/>
      <c r="K41" s="23"/>
      <c r="L41" s="23"/>
      <c r="M41" s="23"/>
      <c r="N41" s="23"/>
      <c r="O41" s="23"/>
      <c r="P41" s="23"/>
      <c r="Q41" s="23"/>
      <c r="R41" s="23"/>
      <c r="S41" s="23"/>
      <c r="T41" s="23"/>
      <c r="U41" s="23"/>
      <c r="V41" s="23"/>
      <c r="W41" s="23"/>
      <c r="X41" s="23"/>
      <c r="Y41" s="23"/>
      <c r="Z41" s="23"/>
      <c r="AA41" s="23"/>
      <c r="AB41" s="23"/>
      <c r="AC41" s="23"/>
      <c r="AD41" s="23"/>
      <c r="AE41" s="23"/>
      <c r="AI41" s="23"/>
      <c r="AQ41" s="23"/>
      <c r="AR41" s="23"/>
    </row>
    <row r="42" spans="2:52" x14ac:dyDescent="0.2">
      <c r="B42" s="170" t="s">
        <v>23</v>
      </c>
    </row>
    <row r="43" spans="2:52" x14ac:dyDescent="0.2">
      <c r="B43" s="39" t="s">
        <v>94</v>
      </c>
      <c r="D43" s="17">
        <f t="shared" ref="D43:M43" si="175">+IFERROR(D25/D$12,"n/a")</f>
        <v>0.47780635768187846</v>
      </c>
      <c r="E43" s="17">
        <f t="shared" si="175"/>
        <v>0.48000216899079617</v>
      </c>
      <c r="F43" s="17">
        <f t="shared" si="175"/>
        <v>0.39930354033662213</v>
      </c>
      <c r="G43" s="17">
        <f t="shared" si="175"/>
        <v>0.38095465255038902</v>
      </c>
      <c r="H43" s="17">
        <f t="shared" si="175"/>
        <v>0.37357421911638938</v>
      </c>
      <c r="I43" s="17">
        <f t="shared" si="175"/>
        <v>0.33566750989689453</v>
      </c>
      <c r="J43" s="17">
        <f t="shared" si="175"/>
        <v>0.48682346273731936</v>
      </c>
      <c r="K43" s="17">
        <f t="shared" si="175"/>
        <v>0.37038542852496337</v>
      </c>
      <c r="L43" s="17">
        <f t="shared" si="175"/>
        <v>0.43495934959349591</v>
      </c>
      <c r="M43" s="17">
        <f t="shared" si="175"/>
        <v>0.4044031647746818</v>
      </c>
      <c r="N43" s="17">
        <f t="shared" ref="N43:O46" si="176">+IFERROR(N25/N$12,"n/a")</f>
        <v>0.36008946322067598</v>
      </c>
      <c r="O43" s="17">
        <f t="shared" si="176"/>
        <v>0.34447643420772023</v>
      </c>
      <c r="P43" s="17">
        <f t="shared" ref="P43:Q43" si="177">+IFERROR(P25/P$12,"n/a")</f>
        <v>0.41941863673995028</v>
      </c>
      <c r="Q43" s="17">
        <f t="shared" si="177"/>
        <v>0.40759236861612885</v>
      </c>
      <c r="R43" s="17">
        <f t="shared" ref="R43:S43" si="178">+IFERROR(R25/R$12,"n/a")</f>
        <v>0.4116299689670459</v>
      </c>
      <c r="S43" s="17">
        <f t="shared" si="178"/>
        <v>0.42409395973154362</v>
      </c>
      <c r="T43" s="17">
        <f t="shared" ref="T43:U43" si="179">+IFERROR(T25/T$12,"n/a")</f>
        <v>0.42885665262829514</v>
      </c>
      <c r="U43" s="17">
        <f t="shared" si="179"/>
        <v>0.42592168536752922</v>
      </c>
      <c r="V43" s="17">
        <f t="shared" ref="V43" si="180">+IFERROR(V25/V$12,"n/a")</f>
        <v>0.41992641887139531</v>
      </c>
      <c r="W43" s="17">
        <f t="shared" ref="W43:X43" si="181">+IFERROR(W25/W$12,"n/a")</f>
        <v>0.39799768964189453</v>
      </c>
      <c r="X43" s="17">
        <f t="shared" si="181"/>
        <v>0.40454424853469684</v>
      </c>
      <c r="Y43" s="17">
        <f t="shared" ref="Y43:Z43" si="182">+IFERROR(Y25/Y$12,"n/a")</f>
        <v>0.3784695141533238</v>
      </c>
      <c r="Z43" s="17">
        <f t="shared" si="182"/>
        <v>0.34812712338192925</v>
      </c>
      <c r="AA43" s="17">
        <f t="shared" ref="AA43" si="183">+IFERROR(AA25/AA$12,"n/a")</f>
        <v>0.32798295454545456</v>
      </c>
      <c r="AB43" s="17">
        <f t="shared" ref="AB43:AC43" si="184">+IFERROR(AB25/AB$12,"n/a")</f>
        <v>0.3196895122852752</v>
      </c>
      <c r="AC43" s="17">
        <f t="shared" si="184"/>
        <v>0.31844912730425601</v>
      </c>
      <c r="AD43" s="17">
        <f t="shared" ref="AD43:AE43" si="185">+IFERROR(AD25/AD$12,"n/a")</f>
        <v>0.31740711077055689</v>
      </c>
      <c r="AE43" s="17">
        <f t="shared" si="185"/>
        <v>0.31415062437976521</v>
      </c>
      <c r="AG43" s="17">
        <f t="shared" ref="AG43:AK46" si="186">+IFERROR(AG25/AG$12,"n/a")</f>
        <v>0.4789711784645877</v>
      </c>
      <c r="AH43" s="17">
        <f t="shared" si="186"/>
        <v>0.38941824211064413</v>
      </c>
      <c r="AI43" s="17">
        <f t="shared" si="186"/>
        <v>0.35330671351134596</v>
      </c>
      <c r="AJ43" s="17">
        <f t="shared" si="186"/>
        <v>0.42425169324885298</v>
      </c>
      <c r="AK43" s="17">
        <f t="shared" si="186"/>
        <v>0.41913415285943351</v>
      </c>
      <c r="AL43" s="17">
        <f t="shared" ref="AL43:AM43" si="187">+IFERROR(AL25/AL$12,"n/a")</f>
        <v>0.35168713416733621</v>
      </c>
      <c r="AM43" s="17">
        <f t="shared" si="187"/>
        <v>0.41302007472610974</v>
      </c>
      <c r="AN43" s="17">
        <f t="shared" ref="AN43" si="188">+IFERROR(AN25/AN$12,"n/a")</f>
        <v>0.41816135612295147</v>
      </c>
      <c r="AP43" s="17">
        <f t="shared" ref="AP43:AS46" si="189">+IFERROR(AP25/AP$12,"n/a")</f>
        <v>0.45460510903770818</v>
      </c>
      <c r="AQ43" s="17">
        <f t="shared" si="189"/>
        <v>0.45710034735787819</v>
      </c>
      <c r="AR43" s="17">
        <f t="shared" si="189"/>
        <v>0.4295493936638588</v>
      </c>
      <c r="AS43" s="17">
        <f t="shared" si="189"/>
        <v>0.39248249978627459</v>
      </c>
      <c r="AT43" s="17">
        <f t="shared" ref="AT43" si="190">+IFERROR(AT25/AT$12,"n/a")</f>
        <v>0.38177281179967265</v>
      </c>
      <c r="AU43" s="17">
        <f t="shared" ref="AU43" si="191">+IFERROR(AU25/AU$12,"n/a")</f>
        <v>0.41582486737464142</v>
      </c>
      <c r="AV43" s="17">
        <f t="shared" ref="AV43:AW43" si="192">+IFERROR(AV25/AV$12,"n/a")</f>
        <v>0.41741771159874619</v>
      </c>
      <c r="AW43" s="17">
        <f t="shared" si="192"/>
        <v>0.36288632429951501</v>
      </c>
      <c r="AX43" s="17">
        <f t="shared" ref="AX43" si="193">+IFERROR(AX25/AX$12,"n/a")</f>
        <v>0.31735419598988124</v>
      </c>
      <c r="AZ43" s="18"/>
    </row>
    <row r="44" spans="2:52" x14ac:dyDescent="0.2">
      <c r="B44" s="39" t="s">
        <v>95</v>
      </c>
      <c r="D44" s="17">
        <f t="shared" ref="D44:M44" si="194">+IFERROR(D26/D$12,"n/a")</f>
        <v>0.25811965841972689</v>
      </c>
      <c r="E44" s="17">
        <f t="shared" si="194"/>
        <v>0.25203393382993278</v>
      </c>
      <c r="F44" s="17">
        <f t="shared" si="194"/>
        <v>0.22330237957051652</v>
      </c>
      <c r="G44" s="17">
        <f t="shared" si="194"/>
        <v>0.24596712380092023</v>
      </c>
      <c r="H44" s="17">
        <f t="shared" si="194"/>
        <v>0.21551498333563773</v>
      </c>
      <c r="I44" s="17">
        <f t="shared" si="194"/>
        <v>0.19955964979591451</v>
      </c>
      <c r="J44" s="17">
        <f t="shared" si="194"/>
        <v>0.18532162085576651</v>
      </c>
      <c r="K44" s="17">
        <f t="shared" si="194"/>
        <v>0.22572776061148153</v>
      </c>
      <c r="L44" s="17">
        <f t="shared" si="194"/>
        <v>0.21492978566149298</v>
      </c>
      <c r="M44" s="17">
        <f t="shared" si="194"/>
        <v>0.22724458204334363</v>
      </c>
      <c r="N44" s="17">
        <f t="shared" si="176"/>
        <v>0.20284542743538769</v>
      </c>
      <c r="O44" s="17">
        <f t="shared" si="176"/>
        <v>0.18788654297291532</v>
      </c>
      <c r="P44" s="17">
        <f t="shared" ref="P44:Q44" si="195">+IFERROR(P26/P$12,"n/a")</f>
        <v>0.19055284702419278</v>
      </c>
      <c r="Q44" s="17">
        <f t="shared" si="195"/>
        <v>0.2002262884787952</v>
      </c>
      <c r="R44" s="17">
        <f t="shared" ref="R44:S44" si="196">+IFERROR(R26/R$12,"n/a")</f>
        <v>0.19872173784542629</v>
      </c>
      <c r="S44" s="17">
        <f t="shared" si="196"/>
        <v>0.18130872483221475</v>
      </c>
      <c r="T44" s="17">
        <f t="shared" ref="T44:U44" si="197">+IFERROR(T26/T$12,"n/a")</f>
        <v>0.18377788176571519</v>
      </c>
      <c r="U44" s="17">
        <f t="shared" si="197"/>
        <v>0.16581749484772154</v>
      </c>
      <c r="V44" s="17">
        <f t="shared" ref="V44" si="198">+IFERROR(V26/V$12,"n/a")</f>
        <v>0.15822647838554346</v>
      </c>
      <c r="W44" s="17">
        <f t="shared" ref="W44:X44" si="199">+IFERROR(W26/W$12,"n/a")</f>
        <v>0.16164805544859454</v>
      </c>
      <c r="X44" s="17">
        <f t="shared" si="199"/>
        <v>0.17176005209966472</v>
      </c>
      <c r="Y44" s="17">
        <f t="shared" ref="Y44:Z44" si="200">+IFERROR(Y26/Y$12,"n/a")</f>
        <v>0.17724916272881588</v>
      </c>
      <c r="Z44" s="17">
        <f t="shared" si="200"/>
        <v>0.19380295015696902</v>
      </c>
      <c r="AA44" s="17">
        <f t="shared" ref="AA44" si="201">+IFERROR(AA26/AA$12,"n/a")</f>
        <v>0.17840909090909091</v>
      </c>
      <c r="AB44" s="17">
        <f t="shared" ref="AB44:AC44" si="202">+IFERROR(AB26/AB$12,"n/a")</f>
        <v>0.18329669474544288</v>
      </c>
      <c r="AC44" s="17">
        <f t="shared" si="202"/>
        <v>0.18418969351981002</v>
      </c>
      <c r="AD44" s="17">
        <f t="shared" ref="AD44:AE44" si="203">+IFERROR(AD26/AD$12,"n/a")</f>
        <v>0.17998725034381222</v>
      </c>
      <c r="AE44" s="17">
        <f t="shared" si="203"/>
        <v>0.17641112303801409</v>
      </c>
      <c r="AG44" s="17">
        <f t="shared" si="186"/>
        <v>0.25489133982456913</v>
      </c>
      <c r="AH44" s="17">
        <f t="shared" si="186"/>
        <v>0.23551280662981505</v>
      </c>
      <c r="AI44" s="17">
        <f t="shared" si="186"/>
        <v>0.20698417655749696</v>
      </c>
      <c r="AJ44" s="17">
        <f t="shared" si="186"/>
        <v>0.20703517587939699</v>
      </c>
      <c r="AK44" s="17">
        <f t="shared" si="186"/>
        <v>0.22130767860324249</v>
      </c>
      <c r="AL44" s="17">
        <f t="shared" ref="AL44:AM44" si="204">+IFERROR(AL26/AL$12,"n/a")</f>
        <v>0.19479513370825205</v>
      </c>
      <c r="AM44" s="17">
        <f t="shared" si="204"/>
        <v>0.19578662951470241</v>
      </c>
      <c r="AN44" s="17">
        <f t="shared" ref="AN44" si="205">+IFERROR(AN26/AN$12,"n/a")</f>
        <v>0.1895969613842583</v>
      </c>
      <c r="AP44" s="17">
        <f t="shared" si="189"/>
        <v>0.20350971784135666</v>
      </c>
      <c r="AQ44" s="17">
        <f t="shared" si="189"/>
        <v>0.22809148891160011</v>
      </c>
      <c r="AR44" s="17">
        <f t="shared" si="189"/>
        <v>0.24419686417365716</v>
      </c>
      <c r="AS44" s="17">
        <f t="shared" si="189"/>
        <v>0.20701233836038019</v>
      </c>
      <c r="AT44" s="17">
        <f t="shared" ref="AT44" si="206">+IFERROR(AT26/AT$12,"n/a")</f>
        <v>0.20662142187326163</v>
      </c>
      <c r="AU44" s="17">
        <f t="shared" ref="AU44" si="207">+IFERROR(AU26/AU$12,"n/a")</f>
        <v>0.19240989629800173</v>
      </c>
      <c r="AV44" s="17">
        <f t="shared" ref="AV44:AW44" si="208">+IFERROR(AV26/AV$12,"n/a")</f>
        <v>0.16674596954769372</v>
      </c>
      <c r="AW44" s="17">
        <f t="shared" si="208"/>
        <v>0.18056392702901475</v>
      </c>
      <c r="AX44" s="17">
        <f t="shared" ref="AX44" si="209">+IFERROR(AX26/AX$12,"n/a")</f>
        <v>0.1808746625671328</v>
      </c>
    </row>
    <row r="45" spans="2:52" ht="13.5" x14ac:dyDescent="0.35">
      <c r="B45" s="39" t="s">
        <v>96</v>
      </c>
      <c r="D45" s="76">
        <f t="shared" ref="D45:M45" si="210">+IFERROR(D27/D$12,"n/a")</f>
        <v>0.40839861821732198</v>
      </c>
      <c r="E45" s="76">
        <f t="shared" si="210"/>
        <v>0.38265705412206913</v>
      </c>
      <c r="F45" s="76">
        <f t="shared" si="210"/>
        <v>0.37405687753917582</v>
      </c>
      <c r="G45" s="76">
        <f t="shared" si="210"/>
        <v>0.44388396904535998</v>
      </c>
      <c r="H45" s="174">
        <f t="shared" si="210"/>
        <v>0.38283636687026124</v>
      </c>
      <c r="I45" s="174">
        <f t="shared" si="210"/>
        <v>0.41654736778030099</v>
      </c>
      <c r="J45" s="174">
        <f t="shared" si="210"/>
        <v>0.26154718050439213</v>
      </c>
      <c r="K45" s="174">
        <f t="shared" si="210"/>
        <v>0.30232558139534882</v>
      </c>
      <c r="L45" s="174">
        <f t="shared" si="210"/>
        <v>0.31729490022172951</v>
      </c>
      <c r="M45" s="174">
        <f t="shared" si="210"/>
        <v>0.23336773305813552</v>
      </c>
      <c r="N45" s="174">
        <f t="shared" si="176"/>
        <v>0.22210487077534793</v>
      </c>
      <c r="O45" s="174">
        <f t="shared" si="176"/>
        <v>0.2837492002559181</v>
      </c>
      <c r="P45" s="174">
        <f t="shared" ref="P45:Q45" si="211">+IFERROR(P27/P$12,"n/a")</f>
        <v>0.32605096127311195</v>
      </c>
      <c r="Q45" s="174">
        <f t="shared" si="211"/>
        <v>0.26963442706098084</v>
      </c>
      <c r="R45" s="174">
        <f t="shared" ref="R45:S45" si="212">+IFERROR(R27/R$12,"n/a")</f>
        <v>0.25184719964533764</v>
      </c>
      <c r="S45" s="174">
        <f t="shared" si="212"/>
        <v>0.24177852348993289</v>
      </c>
      <c r="T45" s="174">
        <f t="shared" ref="T45:U45" si="213">+IFERROR(T27/T$12,"n/a")</f>
        <v>0.22692247699266885</v>
      </c>
      <c r="U45" s="174">
        <f t="shared" si="213"/>
        <v>0.21745477444469888</v>
      </c>
      <c r="V45" s="174">
        <f t="shared" ref="V45" si="214">+IFERROR(V27/V$12,"n/a")</f>
        <v>0.21165395228047393</v>
      </c>
      <c r="W45" s="174">
        <f t="shared" ref="W45:X45" si="215">+IFERROR(W27/W$12,"n/a")</f>
        <v>0.18962905917083814</v>
      </c>
      <c r="X45" s="174">
        <f t="shared" si="215"/>
        <v>0.17612581104223449</v>
      </c>
      <c r="Y45" s="174">
        <f t="shared" ref="Y45:Z45" si="216">+IFERROR(Y27/Y$12,"n/a")</f>
        <v>0.18213515621415793</v>
      </c>
      <c r="Z45" s="174">
        <f t="shared" si="216"/>
        <v>0.17234335354577901</v>
      </c>
      <c r="AA45" s="174">
        <f t="shared" ref="AA45" si="217">+IFERROR(AA27/AA$12,"n/a")</f>
        <v>0.17390422077922077</v>
      </c>
      <c r="AB45" s="174">
        <f t="shared" ref="AB45:AC45" si="218">+IFERROR(AB27/AB$12,"n/a")</f>
        <v>0.15864832791860398</v>
      </c>
      <c r="AC45" s="174">
        <f t="shared" si="218"/>
        <v>0.15410713612545707</v>
      </c>
      <c r="AD45" s="174">
        <f t="shared" ref="AD45:AE45" si="219">+IFERROR(AD27/AD$12,"n/a")</f>
        <v>0.15209696238222667</v>
      </c>
      <c r="AE45" s="174">
        <f t="shared" si="219"/>
        <v>0.14761346168446215</v>
      </c>
      <c r="AF45" s="174"/>
      <c r="AG45" s="174">
        <f t="shared" si="186"/>
        <v>0.39474338804530368</v>
      </c>
      <c r="AH45" s="174">
        <f t="shared" si="186"/>
        <v>0.41167559491501443</v>
      </c>
      <c r="AI45" s="174">
        <f t="shared" si="186"/>
        <v>0.40086056137207454</v>
      </c>
      <c r="AJ45" s="174">
        <f t="shared" si="186"/>
        <v>0.28346078217172821</v>
      </c>
      <c r="AK45" s="174">
        <f t="shared" si="186"/>
        <v>0.27382861215036525</v>
      </c>
      <c r="AL45" s="174">
        <f t="shared" ref="AL45:AM45" si="220">+IFERROR(AL27/AL$12,"n/a")</f>
        <v>0.25527946746241253</v>
      </c>
      <c r="AM45" s="174">
        <f t="shared" si="220"/>
        <v>0.29552698794672067</v>
      </c>
      <c r="AN45" s="174">
        <f t="shared" ref="AN45" si="221">+IFERROR(AN27/AN$12,"n/a")</f>
        <v>0.24657100654146447</v>
      </c>
      <c r="AO45" s="174"/>
      <c r="AP45" s="174">
        <f t="shared" si="189"/>
        <v>0.35219070119246609</v>
      </c>
      <c r="AQ45" s="174">
        <f t="shared" si="189"/>
        <v>0.42476510032236686</v>
      </c>
      <c r="AR45" s="174">
        <f t="shared" si="189"/>
        <v>0.40408780396494337</v>
      </c>
      <c r="AS45" s="174">
        <f t="shared" si="189"/>
        <v>0.3360324554836312</v>
      </c>
      <c r="AT45" s="174">
        <f t="shared" ref="AT45" si="222">+IFERROR(AT27/AT$12,"n/a")</f>
        <v>0.26355357057710954</v>
      </c>
      <c r="AU45" s="174">
        <f t="shared" ref="AU45" si="223">+IFERROR(AU27/AU$12,"n/a")</f>
        <v>0.26881937049721322</v>
      </c>
      <c r="AV45" s="174">
        <f t="shared" ref="AV45:AW45" si="224">+IFERROR(AV27/AV$12,"n/a")</f>
        <v>0.21049317062248102</v>
      </c>
      <c r="AW45" s="174">
        <f t="shared" si="224"/>
        <v>0.17599632822565928</v>
      </c>
      <c r="AX45" s="174">
        <f t="shared" ref="AX45" si="225">+IFERROR(AX27/AX$12,"n/a")</f>
        <v>0.15298004535535989</v>
      </c>
      <c r="AY45" s="174"/>
    </row>
    <row r="46" spans="2:52" x14ac:dyDescent="0.2">
      <c r="B46" s="63" t="s">
        <v>97</v>
      </c>
      <c r="D46" s="17">
        <f t="shared" ref="D46:M46" si="226">+IFERROR(D28/D$12,"n/a")</f>
        <v>1.1443246343189275</v>
      </c>
      <c r="E46" s="17">
        <f t="shared" si="226"/>
        <v>1.114693156942798</v>
      </c>
      <c r="F46" s="17">
        <f t="shared" si="226"/>
        <v>0.99666279744631447</v>
      </c>
      <c r="G46" s="17">
        <f t="shared" si="226"/>
        <v>1.0708057453966691</v>
      </c>
      <c r="H46" s="17">
        <f t="shared" si="226"/>
        <v>0.97192556932228835</v>
      </c>
      <c r="I46" s="17">
        <f t="shared" si="226"/>
        <v>0.95177452747311009</v>
      </c>
      <c r="J46" s="17">
        <f t="shared" si="226"/>
        <v>0.93369226409747808</v>
      </c>
      <c r="K46" s="17">
        <f t="shared" si="226"/>
        <v>0.89843877053179377</v>
      </c>
      <c r="L46" s="17">
        <f t="shared" si="226"/>
        <v>0.96718403547671838</v>
      </c>
      <c r="M46" s="17">
        <f t="shared" si="226"/>
        <v>0.86501547987616101</v>
      </c>
      <c r="N46" s="17">
        <f t="shared" si="176"/>
        <v>0.78503976143141152</v>
      </c>
      <c r="O46" s="17">
        <f t="shared" si="176"/>
        <v>0.81611217743655351</v>
      </c>
      <c r="P46" s="17">
        <f t="shared" ref="P46:Q46" si="227">+IFERROR(P28/P$12,"n/a")</f>
        <v>0.93602244503725496</v>
      </c>
      <c r="Q46" s="17">
        <f t="shared" si="227"/>
        <v>0.87745308415590484</v>
      </c>
      <c r="R46" s="17">
        <f t="shared" ref="R46:S46" si="228">+IFERROR(R28/R$12,"n/a")</f>
        <v>0.86219890645780994</v>
      </c>
      <c r="S46" s="17">
        <f t="shared" si="228"/>
        <v>0.84718120805369135</v>
      </c>
      <c r="T46" s="17">
        <f t="shared" ref="T46:U46" si="229">+IFERROR(T28/T$12,"n/a")</f>
        <v>0.83955701138667915</v>
      </c>
      <c r="U46" s="17">
        <f t="shared" si="229"/>
        <v>0.8091939546599497</v>
      </c>
      <c r="V46" s="17">
        <f t="shared" ref="V46" si="230">+IFERROR(V28/V$12,"n/a")</f>
        <v>0.78980684953741265</v>
      </c>
      <c r="W46" s="17">
        <f t="shared" ref="W46:X46" si="231">+IFERROR(W28/W$12,"n/a")</f>
        <v>0.7492748042613272</v>
      </c>
      <c r="X46" s="17">
        <f t="shared" si="231"/>
        <v>0.75243011167659601</v>
      </c>
      <c r="Y46" s="17">
        <f t="shared" ref="Y46:Z46" si="232">+IFERROR(Y28/Y$12,"n/a")</f>
        <v>0.7378538330962976</v>
      </c>
      <c r="Z46" s="17">
        <f t="shared" si="232"/>
        <v>0.71427342708467734</v>
      </c>
      <c r="AA46" s="17">
        <f t="shared" ref="AA46" si="233">+IFERROR(AA28/AA$12,"n/a")</f>
        <v>0.68029626623376616</v>
      </c>
      <c r="AB46" s="17">
        <f t="shared" ref="AB46:AC46" si="234">+IFERROR(AB28/AB$12,"n/a")</f>
        <v>0.66163453494932201</v>
      </c>
      <c r="AC46" s="17">
        <f t="shared" si="234"/>
        <v>0.6567459569495232</v>
      </c>
      <c r="AD46" s="17">
        <f t="shared" ref="AD46:AE46" si="235">+IFERROR(AD28/AD$12,"n/a")</f>
        <v>0.64949132349659566</v>
      </c>
      <c r="AE46" s="17">
        <f t="shared" si="235"/>
        <v>0.63817520910224146</v>
      </c>
      <c r="AG46" s="17">
        <f t="shared" si="186"/>
        <v>1.1286059063344607</v>
      </c>
      <c r="AH46" s="17">
        <f t="shared" si="186"/>
        <v>1.0366066436554737</v>
      </c>
      <c r="AI46" s="17">
        <f t="shared" si="186"/>
        <v>0.96115145144091751</v>
      </c>
      <c r="AJ46" s="17">
        <f t="shared" si="186"/>
        <v>0.91474765129997815</v>
      </c>
      <c r="AK46" s="17">
        <f t="shared" si="186"/>
        <v>0.91427044361304122</v>
      </c>
      <c r="AL46" s="17">
        <f t="shared" ref="AL46:AM46" si="236">+IFERROR(AL28/AL$12,"n/a")</f>
        <v>0.80176173533800066</v>
      </c>
      <c r="AM46" s="17">
        <f t="shared" si="236"/>
        <v>0.90433369218753279</v>
      </c>
      <c r="AN46" s="17">
        <f t="shared" ref="AN46" si="237">+IFERROR(AN28/AN$12,"n/a")</f>
        <v>0.85432932404867412</v>
      </c>
      <c r="AP46" s="17">
        <f t="shared" si="189"/>
        <v>1.010305528071531</v>
      </c>
      <c r="AQ46" s="17">
        <f t="shared" si="189"/>
        <v>1.1099569365918451</v>
      </c>
      <c r="AR46" s="17">
        <f t="shared" si="189"/>
        <v>1.0778340618024593</v>
      </c>
      <c r="AS46" s="17">
        <f t="shared" si="189"/>
        <v>0.93552729363028597</v>
      </c>
      <c r="AT46" s="17">
        <f t="shared" ref="AT46" si="238">+IFERROR(AT28/AT$12,"n/a")</f>
        <v>0.85194780425004379</v>
      </c>
      <c r="AU46" s="17">
        <f t="shared" ref="AU46" si="239">+IFERROR(AU28/AU$12,"n/a")</f>
        <v>0.87705413416985634</v>
      </c>
      <c r="AV46" s="17">
        <f t="shared" ref="AV46:AW46" si="240">+IFERROR(AV28/AV$12,"n/a")</f>
        <v>0.79465685176892087</v>
      </c>
      <c r="AW46" s="17">
        <f t="shared" si="240"/>
        <v>0.719446579554189</v>
      </c>
      <c r="AX46" s="17">
        <f t="shared" ref="AX46" si="241">+IFERROR(AX28/AX$12,"n/a")</f>
        <v>0.65120890391237385</v>
      </c>
    </row>
    <row r="47" spans="2:52" x14ac:dyDescent="0.2">
      <c r="B47" s="22"/>
      <c r="M47" s="20"/>
      <c r="N47" s="20"/>
      <c r="O47" s="20"/>
      <c r="P47" s="20"/>
    </row>
    <row r="48" spans="2:52" x14ac:dyDescent="0.2">
      <c r="B48" s="63" t="s">
        <v>245</v>
      </c>
      <c r="E48" s="64" t="str">
        <f t="shared" ref="E48:AC48" si="242">+IFERROR(E117/D25,"n/a")</f>
        <v>n/a</v>
      </c>
      <c r="F48" s="64">
        <f t="shared" si="242"/>
        <v>1.0358075430742195</v>
      </c>
      <c r="G48" s="64">
        <f t="shared" si="242"/>
        <v>1.1991279069767433</v>
      </c>
      <c r="H48" s="64">
        <f t="shared" si="242"/>
        <v>1.17394775149874</v>
      </c>
      <c r="I48" s="64">
        <f t="shared" si="242"/>
        <v>1.0539008279320912</v>
      </c>
      <c r="J48" s="64">
        <f t="shared" si="242"/>
        <v>1.4411471531338957</v>
      </c>
      <c r="K48" s="64">
        <f t="shared" si="242"/>
        <v>1.0671323244082267</v>
      </c>
      <c r="L48" s="64">
        <f t="shared" si="242"/>
        <v>1.0757409440175629</v>
      </c>
      <c r="M48" s="64">
        <f t="shared" si="242"/>
        <v>0.83262531860662681</v>
      </c>
      <c r="N48" s="64">
        <f t="shared" si="242"/>
        <v>1.2929567880231361</v>
      </c>
      <c r="O48" s="64">
        <f t="shared" si="242"/>
        <v>1.6218081435472749</v>
      </c>
      <c r="P48" s="64">
        <f t="shared" si="242"/>
        <v>1.454883145023991</v>
      </c>
      <c r="Q48" s="64">
        <f t="shared" si="242"/>
        <v>1.0922250246737575</v>
      </c>
      <c r="R48" s="64">
        <f t="shared" si="242"/>
        <v>0.97444242366229616</v>
      </c>
      <c r="S48" s="64">
        <f t="shared" si="242"/>
        <v>1.2708669897684435</v>
      </c>
      <c r="T48" s="64">
        <f t="shared" si="242"/>
        <v>0.9178667510682077</v>
      </c>
      <c r="U48" s="64">
        <f t="shared" si="242"/>
        <v>0.64741398123226723</v>
      </c>
      <c r="V48" s="64">
        <f t="shared" si="242"/>
        <v>0.43010752688172077</v>
      </c>
      <c r="W48" s="64">
        <f t="shared" si="242"/>
        <v>0.80783353733170082</v>
      </c>
      <c r="X48" s="64">
        <f t="shared" si="242"/>
        <v>0.50051599587203432</v>
      </c>
      <c r="Y48" s="64">
        <f t="shared" si="242"/>
        <v>0.47698545194371578</v>
      </c>
      <c r="Z48" s="64">
        <f t="shared" si="242"/>
        <v>0.53942663191708629</v>
      </c>
      <c r="AA48" s="64">
        <f t="shared" si="242"/>
        <v>0.77208153180975903</v>
      </c>
      <c r="AB48" s="64">
        <f t="shared" si="242"/>
        <v>0.4269009466064454</v>
      </c>
      <c r="AC48" s="64">
        <f t="shared" si="242"/>
        <v>0.28600985821213515</v>
      </c>
      <c r="AD48" s="64">
        <f t="shared" ref="AD48" si="243">+IFERROR(AD117/AC25,"n/a")</f>
        <v>0.50044391831902968</v>
      </c>
      <c r="AE48" s="64">
        <f t="shared" ref="AE48" si="244">+IFERROR(AE117/AD25,"n/a")</f>
        <v>0.61655322087402586</v>
      </c>
      <c r="AP48" s="64"/>
      <c r="AQ48" s="64">
        <f>+IFERROR(AQ117/(AQ25*0.75+AP25*0.25),"n/a")</f>
        <v>1.130026337480935</v>
      </c>
      <c r="AR48" s="64">
        <f>+IFERROR(AR117/(AR25*0.75+AQ25*0.25),"n/a")</f>
        <v>1.0768299185300916</v>
      </c>
      <c r="AS48" s="64">
        <f>+IFERROR(AS117/SUM(G25:J25),"n/a")</f>
        <v>1.1707093131482298</v>
      </c>
      <c r="AT48" s="64">
        <f>+IFERROR(AT117/SUM(K25:N25),"n/a")</f>
        <v>1.2119019625576557</v>
      </c>
      <c r="AU48" s="64">
        <f>+IFERROR(AU117/SUM(L25:O25),"n/a")</f>
        <v>1.8193172356369691</v>
      </c>
      <c r="AV48" s="64">
        <f>+IFERROR(AV117/SUM(S25:V25),"n/a")</f>
        <v>0.69451292526590103</v>
      </c>
      <c r="AW48" s="64">
        <f>+IFERROR(AW117/SUM(T25:W25),"n/a")</f>
        <v>0.62292553726489464</v>
      </c>
      <c r="AX48" s="64">
        <f>+IFERROR(AX117/SUM(U25:X25),"n/a")</f>
        <v>0.4894781346224415</v>
      </c>
    </row>
    <row r="49" spans="2:52" x14ac:dyDescent="0.2">
      <c r="B49" s="22"/>
      <c r="M49" s="20"/>
      <c r="N49" s="20"/>
      <c r="O49" s="20"/>
      <c r="P49" s="20"/>
    </row>
    <row r="50" spans="2:52" ht="10.15" x14ac:dyDescent="0.2">
      <c r="B50" t="s">
        <v>98</v>
      </c>
      <c r="D50" s="10">
        <f t="shared" ref="D50:M50" si="245">+D52-(D22-D28)</f>
        <v>0</v>
      </c>
      <c r="E50" s="10">
        <f t="shared" si="245"/>
        <v>0</v>
      </c>
      <c r="F50" s="10">
        <f t="shared" si="245"/>
        <v>-0.28876999999999908</v>
      </c>
      <c r="G50" s="10">
        <f t="shared" si="245"/>
        <v>0.11878999999999973</v>
      </c>
      <c r="H50" s="10">
        <f t="shared" si="245"/>
        <v>-4.6900000000094089E-4</v>
      </c>
      <c r="I50" s="10">
        <f t="shared" si="245"/>
        <v>-1.3999999999936286E-4</v>
      </c>
      <c r="J50" s="10">
        <f t="shared" si="245"/>
        <v>1.0000000000012221E-3</v>
      </c>
      <c r="K50" s="10">
        <f t="shared" si="245"/>
        <v>5.8000000000000163E-2</v>
      </c>
      <c r="L50" s="10">
        <f t="shared" si="245"/>
        <v>0</v>
      </c>
      <c r="M50" s="10">
        <f t="shared" si="245"/>
        <v>0</v>
      </c>
      <c r="N50" s="10">
        <f t="shared" ref="N50:S50" si="246">+N52-(N22-N28)</f>
        <v>-1.5543122344752192E-15</v>
      </c>
      <c r="O50" s="10">
        <f t="shared" si="246"/>
        <v>-6.1617377866696188E-15</v>
      </c>
      <c r="P50" s="10">
        <f t="shared" si="246"/>
        <v>0</v>
      </c>
      <c r="Q50" s="10">
        <f t="shared" si="246"/>
        <v>0</v>
      </c>
      <c r="R50" s="10">
        <f t="shared" si="246"/>
        <v>1.9984014443252818E-15</v>
      </c>
      <c r="S50" s="10">
        <f t="shared" si="246"/>
        <v>5.9952043329758453E-15</v>
      </c>
      <c r="T50" s="10">
        <f t="shared" ref="T50:X50" si="247">+T52-(T22-T28)</f>
        <v>0.12100000000000044</v>
      </c>
      <c r="U50" s="10">
        <f t="shared" si="247"/>
        <v>1.609823385706477E-15</v>
      </c>
      <c r="V50" s="10">
        <f t="shared" si="247"/>
        <v>-5.5511151231257827E-15</v>
      </c>
      <c r="W50" s="10">
        <f t="shared" si="247"/>
        <v>0</v>
      </c>
      <c r="X50" s="10">
        <f t="shared" si="247"/>
        <v>0</v>
      </c>
      <c r="Y50" s="10">
        <f t="shared" ref="Y50:AB50" si="248">+Y52-(Y22-Y28)</f>
        <v>-4.4408920985006262E-15</v>
      </c>
      <c r="Z50" s="10">
        <f t="shared" si="248"/>
        <v>8.8817841970012523E-15</v>
      </c>
      <c r="AA50" s="10">
        <f t="shared" si="248"/>
        <v>0</v>
      </c>
      <c r="AB50" s="10">
        <f t="shared" si="248"/>
        <v>0</v>
      </c>
      <c r="AC50" s="10">
        <f t="shared" ref="AC50" si="249">+AC52-(AC22-AC28)</f>
        <v>9.7699626167013776E-15</v>
      </c>
      <c r="AD50" s="35">
        <v>0</v>
      </c>
      <c r="AE50" s="35">
        <v>0</v>
      </c>
      <c r="AF50" s="10"/>
      <c r="AG50" s="10">
        <f t="shared" ref="AG50:AM50" si="250">+AG52-(AG22-AG28)</f>
        <v>0</v>
      </c>
      <c r="AH50" s="10">
        <f t="shared" si="250"/>
        <v>-0.16997999999999758</v>
      </c>
      <c r="AI50" s="10">
        <f t="shared" si="250"/>
        <v>-6.0900000000030374E-4</v>
      </c>
      <c r="AJ50" s="10">
        <f t="shared" si="250"/>
        <v>5.8999999999999719E-2</v>
      </c>
      <c r="AK50" s="10">
        <f t="shared" si="250"/>
        <v>0</v>
      </c>
      <c r="AL50" s="10">
        <f t="shared" si="250"/>
        <v>-5.9952043329758453E-15</v>
      </c>
      <c r="AM50" s="10">
        <f t="shared" si="250"/>
        <v>-8.8817841970012523E-15</v>
      </c>
      <c r="AN50" s="10">
        <f t="shared" ref="AN50" si="251">+AN52-(AN22-AN28)</f>
        <v>4.4408920985006262E-15</v>
      </c>
      <c r="AO50" s="10"/>
      <c r="AP50" s="10">
        <f>+-AP353</f>
        <v>0</v>
      </c>
      <c r="AQ50" s="10">
        <f>+-AQ353</f>
        <v>0.133164</v>
      </c>
      <c r="AR50" s="10">
        <f>+-AR353</f>
        <v>5.3142000000000002E-2</v>
      </c>
      <c r="AS50" s="10">
        <f t="shared" ref="AS50:AT50" si="252">+-AS353</f>
        <v>7.5391E-2</v>
      </c>
      <c r="AT50" s="10">
        <f t="shared" si="252"/>
        <v>7.6999999999999999E-2</v>
      </c>
      <c r="AU50" s="10">
        <f t="shared" ref="AU50" si="253">+-AU353</f>
        <v>8.5000000000000006E-2</v>
      </c>
      <c r="AV50" s="10">
        <f>+SUM(T50:W50)</f>
        <v>0.1209999999999965</v>
      </c>
      <c r="AW50" s="10">
        <f>+SUM(X50:AA50)</f>
        <v>4.4408920985006262E-15</v>
      </c>
      <c r="AX50" s="10">
        <f>+SUM(AB50:AE50)</f>
        <v>9.7699626167013776E-15</v>
      </c>
    </row>
    <row r="52" spans="2:52" s="1" customFormat="1" x14ac:dyDescent="0.2">
      <c r="B52" s="1" t="s">
        <v>17</v>
      </c>
      <c r="D52" s="41">
        <f t="shared" ref="D52:J52" si="254">+D382</f>
        <v>-2.0273809999999983</v>
      </c>
      <c r="E52" s="41">
        <f t="shared" si="254"/>
        <v>-2.2463719999999991</v>
      </c>
      <c r="F52" s="41">
        <f t="shared" si="254"/>
        <v>-1.6797699999999982</v>
      </c>
      <c r="G52" s="41">
        <f t="shared" si="254"/>
        <v>-1.9741760000000035</v>
      </c>
      <c r="H52" s="41">
        <f t="shared" si="254"/>
        <v>-1.5744890000000027</v>
      </c>
      <c r="I52" s="41">
        <f t="shared" si="254"/>
        <v>-1.5897009999999991</v>
      </c>
      <c r="J52" s="41">
        <f t="shared" si="254"/>
        <v>-1.3869999999999987</v>
      </c>
      <c r="K52" s="41">
        <f t="shared" ref="K52:P52" si="255">+K382</f>
        <v>-0.97899999999999887</v>
      </c>
      <c r="L52" s="41">
        <f t="shared" si="255"/>
        <v>-2.3889999999999993</v>
      </c>
      <c r="M52" s="41">
        <f t="shared" si="255"/>
        <v>-0.88599999999999945</v>
      </c>
      <c r="N52" s="41">
        <f t="shared" si="255"/>
        <v>0.57700000000000018</v>
      </c>
      <c r="O52" s="41">
        <f t="shared" si="255"/>
        <v>0.47399999999999581</v>
      </c>
      <c r="P52" s="41">
        <f t="shared" si="255"/>
        <v>-2.4730000000000021</v>
      </c>
      <c r="Q52" s="41">
        <f t="shared" ref="Q52:R52" si="256">+Q382</f>
        <v>-2.0110000000000015</v>
      </c>
      <c r="R52" s="41">
        <f t="shared" si="256"/>
        <v>-1.9529999999999974</v>
      </c>
      <c r="S52" s="41">
        <f t="shared" ref="S52" si="257">+S382</f>
        <v>-1.5329999999999953</v>
      </c>
      <c r="T52" s="41">
        <f t="shared" ref="T52:U52" si="258">+T382</f>
        <v>-1.2879999999999985</v>
      </c>
      <c r="U52" s="41">
        <f t="shared" si="258"/>
        <v>-0.31300000000000078</v>
      </c>
      <c r="V52" s="41">
        <f t="shared" ref="V52:W52" si="259">+V382</f>
        <v>0.62999999999999701</v>
      </c>
      <c r="W52" s="41">
        <f t="shared" si="259"/>
        <v>2.2600000000000042</v>
      </c>
      <c r="X52" s="41">
        <f t="shared" ref="X52:Y52" si="260">+X382</f>
        <v>2.2100000000000026</v>
      </c>
      <c r="Y52" s="41">
        <f t="shared" si="260"/>
        <v>3.0549999999999953</v>
      </c>
      <c r="Z52" s="41">
        <f t="shared" ref="Z52:AA52" si="261">+Z382</f>
        <v>4.5120000000000093</v>
      </c>
      <c r="AA52" s="41">
        <f t="shared" si="261"/>
        <v>6.5</v>
      </c>
      <c r="AB52" s="41">
        <f t="shared" ref="AB52:AC52" si="262">+AB382</f>
        <v>7.4669999999999961</v>
      </c>
      <c r="AC52" s="41">
        <f t="shared" si="262"/>
        <v>7.9540000000000104</v>
      </c>
      <c r="AD52" s="41">
        <f t="shared" ref="AD52:AE52" si="263">+AD22-AD28+AD50</f>
        <v>8.784664505661091</v>
      </c>
      <c r="AE52" s="41">
        <f t="shared" si="263"/>
        <v>9.8323617210783283</v>
      </c>
      <c r="AG52" s="41">
        <f t="shared" ref="AG52:AL52" si="264">+AG382</f>
        <v>-4.2737529999999975</v>
      </c>
      <c r="AH52" s="41">
        <f t="shared" si="264"/>
        <v>-3.6539459999999999</v>
      </c>
      <c r="AI52" s="41">
        <f t="shared" si="264"/>
        <v>-3.1641900000000045</v>
      </c>
      <c r="AJ52" s="41">
        <f t="shared" si="264"/>
        <v>-2.3659999999999974</v>
      </c>
      <c r="AK52" s="41">
        <f t="shared" si="264"/>
        <v>-3.2749999999999986</v>
      </c>
      <c r="AL52" s="41">
        <f t="shared" si="264"/>
        <v>1.0509999999999959</v>
      </c>
      <c r="AM52" s="41">
        <f t="shared" ref="AM52:AN52" si="265">+AM382</f>
        <v>-4.4840000000000035</v>
      </c>
      <c r="AN52" s="41">
        <f t="shared" si="265"/>
        <v>-3.4859999999999927</v>
      </c>
      <c r="AP52" s="41">
        <f>+AP22-AP28+SUM(AP50:AP50)</f>
        <v>-2.7346150000000007</v>
      </c>
      <c r="AQ52" s="41">
        <f>+AQ22-AQ28+SUM(AQ50:AQ50)</f>
        <v>-6.1034610000000002</v>
      </c>
      <c r="AR52" s="41">
        <f>+AR22-AR28+SUM(AR50:AR50)</f>
        <v>-7.7045770000000013</v>
      </c>
      <c r="AS52" s="41">
        <f t="shared" ref="AS52:AT52" si="266">+AS22-AS28+SUM(AS50:AS50)</f>
        <v>-5.513189999999998</v>
      </c>
      <c r="AT52" s="41">
        <f t="shared" si="266"/>
        <v>-2.1470000000000038</v>
      </c>
      <c r="AU52" s="41">
        <f t="shared" ref="AU52" si="267">+AU22-AU28+SUM(AU50:AU50)</f>
        <v>-7.8849999999999847</v>
      </c>
      <c r="AV52" s="41">
        <f>+SUM(T52:W52)</f>
        <v>1.2890000000000019</v>
      </c>
      <c r="AW52" s="41">
        <f>+SUM(X52:AA52)</f>
        <v>16.277000000000008</v>
      </c>
      <c r="AX52" s="41">
        <f>+SUM(AB52:AE52)</f>
        <v>34.038026226739426</v>
      </c>
      <c r="AY52" s="214"/>
    </row>
    <row r="53" spans="2:52" x14ac:dyDescent="0.2">
      <c r="B53" s="14" t="s">
        <v>18</v>
      </c>
      <c r="D53" s="17">
        <f>+IFERROR(D52/D$12,"n/a")</f>
        <v>-0.3558869794595077</v>
      </c>
      <c r="E53" s="17">
        <f t="shared" ref="E53:J53" si="268">+IFERROR(E52/E$12,"n/a")</f>
        <v>-0.34902293645618276</v>
      </c>
      <c r="F53" s="17">
        <f t="shared" si="268"/>
        <v>-0.24372751015670316</v>
      </c>
      <c r="G53" s="17">
        <f t="shared" si="268"/>
        <v>-0.24524796781599992</v>
      </c>
      <c r="H53" s="17">
        <f t="shared" si="268"/>
        <v>-0.18232127815925239</v>
      </c>
      <c r="I53" s="17">
        <f t="shared" si="268"/>
        <v>-0.16021082065842496</v>
      </c>
      <c r="J53" s="17">
        <f t="shared" si="268"/>
        <v>-0.13100972891281748</v>
      </c>
      <c r="K53" s="17">
        <f t="shared" ref="K53:N53" si="269">+IFERROR(K52/K$12,"n/a")</f>
        <v>-7.9606440071556261E-2</v>
      </c>
      <c r="L53" s="17">
        <f t="shared" si="269"/>
        <v>-0.17657058388765701</v>
      </c>
      <c r="M53" s="17">
        <f t="shared" si="269"/>
        <v>-6.0956312349501163E-2</v>
      </c>
      <c r="N53" s="17">
        <f t="shared" si="269"/>
        <v>3.5847415506958261E-2</v>
      </c>
      <c r="O53" s="17">
        <f t="shared" ref="O53:P53" si="270">+IFERROR(O52/O$12,"n/a")</f>
        <v>2.5271912987843665E-2</v>
      </c>
      <c r="P53" s="17">
        <f t="shared" si="270"/>
        <v>-0.11374298592585788</v>
      </c>
      <c r="Q53" s="17">
        <f t="shared" ref="Q53:R53" si="271">+IFERROR(Q52/Q$12,"n/a")</f>
        <v>-7.8459677733994052E-2</v>
      </c>
      <c r="R53" s="17">
        <f t="shared" si="271"/>
        <v>-7.215161814688921E-2</v>
      </c>
      <c r="S53" s="17">
        <f t="shared" ref="S53" si="272">+IFERROR(S52/S$12,"n/a")</f>
        <v>-5.1442953020134068E-2</v>
      </c>
      <c r="T53" s="17">
        <f t="shared" ref="T53:U53" si="273">+IFERROR(T52/T$12,"n/a")</f>
        <v>-4.0180939011074668E-2</v>
      </c>
      <c r="U53" s="17">
        <f t="shared" si="273"/>
        <v>-8.9592397526906571E-3</v>
      </c>
      <c r="V53" s="17">
        <f t="shared" ref="V53:W53" si="274">+IFERROR(V52/V$12,"n/a")</f>
        <v>1.7042687875344829E-2</v>
      </c>
      <c r="W53" s="17">
        <f t="shared" si="274"/>
        <v>5.8015659093826319E-2</v>
      </c>
      <c r="X53" s="17">
        <f t="shared" ref="X53:Y53" si="275">+IFERROR(X52/X$12,"n/a")</f>
        <v>5.3305675486625403E-2</v>
      </c>
      <c r="Y53" s="17">
        <f t="shared" si="275"/>
        <v>7.0078451163003971E-2</v>
      </c>
      <c r="Z53" s="17">
        <f t="shared" ref="Z53:AA53" si="276">+IFERROR(Z52/Z$12,"n/a")</f>
        <v>9.7019739388466211E-2</v>
      </c>
      <c r="AA53" s="17">
        <f t="shared" si="276"/>
        <v>0.13189935064935066</v>
      </c>
      <c r="AB53" s="17">
        <f t="shared" ref="AB53:AC53" si="277">+IFERROR(AB52/AB$12,"n/a")</f>
        <v>0.14526389510339857</v>
      </c>
      <c r="AC53" s="17">
        <f t="shared" si="277"/>
        <v>0.14992272024729539</v>
      </c>
      <c r="AD53" s="17">
        <f t="shared" ref="AD53:AE53" si="278">+IFERROR(AD52/AD$12,"n/a")</f>
        <v>0.16180184297654771</v>
      </c>
      <c r="AE53" s="17">
        <f t="shared" si="278"/>
        <v>0.17402040778087544</v>
      </c>
      <c r="AG53" s="17">
        <f t="shared" ref="AG53:AL53" si="279">+IFERROR(AG52/AG$12,"n/a")</f>
        <v>-0.35224578319131672</v>
      </c>
      <c r="AH53" s="17">
        <f t="shared" si="279"/>
        <v>-0.24454664304242471</v>
      </c>
      <c r="AI53" s="17">
        <f t="shared" si="279"/>
        <v>-0.17049952336821331</v>
      </c>
      <c r="AJ53" s="17">
        <f t="shared" si="279"/>
        <v>-0.1033864977059208</v>
      </c>
      <c r="AK53" s="17">
        <f t="shared" si="279"/>
        <v>-0.1166933903438446</v>
      </c>
      <c r="AL53" s="17">
        <f t="shared" si="279"/>
        <v>3.0156088603236431E-2</v>
      </c>
      <c r="AM53" s="17">
        <f t="shared" ref="AM53:AN53" si="280">+IFERROR(AM52/AM$12,"n/a")</f>
        <v>-9.4653072425221182E-2</v>
      </c>
      <c r="AN53" s="17">
        <f t="shared" si="280"/>
        <v>-6.129985228951243E-2</v>
      </c>
      <c r="AP53" s="17">
        <f t="shared" ref="AP53:AV53" si="281">+AP52/AP12</f>
        <v>-0.27756423243243034</v>
      </c>
      <c r="AQ53" s="17">
        <f t="shared" si="281"/>
        <v>-0.35638273677648691</v>
      </c>
      <c r="AR53" s="17">
        <f t="shared" si="281"/>
        <v>-0.28456859875899859</v>
      </c>
      <c r="AS53" s="17">
        <f t="shared" si="281"/>
        <v>-0.13302954194027405</v>
      </c>
      <c r="AT53" s="17">
        <f t="shared" si="281"/>
        <v>-3.4124322520145654E-2</v>
      </c>
      <c r="AU53" s="17">
        <f t="shared" si="281"/>
        <v>-7.5642021853205399E-2</v>
      </c>
      <c r="AV53" s="17">
        <f t="shared" si="281"/>
        <v>9.0195364979847887E-3</v>
      </c>
      <c r="AW53" s="17">
        <f t="shared" ref="AW53:AX53" si="282">+AW52/AW12</f>
        <v>9.0008239373144117E-2</v>
      </c>
      <c r="AX53" s="17">
        <f t="shared" si="282"/>
        <v>0.15813184008946318</v>
      </c>
      <c r="AZ53" s="23"/>
    </row>
    <row r="54" spans="2:52" ht="10.15" x14ac:dyDescent="0.2">
      <c r="W54" s="223" t="s">
        <v>298</v>
      </c>
      <c r="X54" s="224" t="s">
        <v>295</v>
      </c>
      <c r="Y54" s="224" t="s">
        <v>338</v>
      </c>
      <c r="Z54" s="224" t="s">
        <v>347</v>
      </c>
      <c r="AA54" s="224" t="s">
        <v>357</v>
      </c>
      <c r="AB54" s="224" t="s">
        <v>365</v>
      </c>
      <c r="AC54" s="224" t="s">
        <v>371</v>
      </c>
      <c r="AD54" s="224" t="s">
        <v>373</v>
      </c>
      <c r="AE54" s="224"/>
      <c r="AW54" s="223" t="s">
        <v>374</v>
      </c>
      <c r="AX54" s="224" t="s">
        <v>373</v>
      </c>
    </row>
    <row r="55" spans="2:52" ht="12" x14ac:dyDescent="0.35">
      <c r="B55" t="s">
        <v>20</v>
      </c>
      <c r="D55" s="11">
        <f t="shared" ref="D55:M55" si="283">-D328</f>
        <v>-6.9169000000000008E-2</v>
      </c>
      <c r="E55" s="11">
        <f t="shared" si="283"/>
        <v>-6.9269999999999998E-2</v>
      </c>
      <c r="F55" s="11">
        <f t="shared" si="283"/>
        <v>-6.9000000000000006E-2</v>
      </c>
      <c r="G55" s="11">
        <f t="shared" si="283"/>
        <v>-4.5811999999999992E-2</v>
      </c>
      <c r="H55" s="11">
        <f t="shared" si="283"/>
        <v>-6.6658000000000009E-2</v>
      </c>
      <c r="I55" s="11">
        <f t="shared" si="283"/>
        <v>-8.4775000000000003E-2</v>
      </c>
      <c r="J55" s="11">
        <f t="shared" si="283"/>
        <v>-0.1</v>
      </c>
      <c r="K55" s="11">
        <f t="shared" si="283"/>
        <v>-0.40799999999999997</v>
      </c>
      <c r="L55" s="11">
        <f t="shared" si="283"/>
        <v>-0.37</v>
      </c>
      <c r="M55" s="11">
        <f t="shared" si="283"/>
        <v>-0.435</v>
      </c>
      <c r="N55" s="11">
        <f t="shared" ref="N55:S55" si="284">-N328</f>
        <v>-0.51200000000000001</v>
      </c>
      <c r="O55" s="11">
        <f t="shared" si="284"/>
        <v>-0.30199999999999999</v>
      </c>
      <c r="P55" s="11">
        <f t="shared" si="284"/>
        <v>-0.378</v>
      </c>
      <c r="Q55" s="11">
        <f t="shared" si="284"/>
        <v>-0.53900000000000003</v>
      </c>
      <c r="R55" s="11">
        <f t="shared" si="284"/>
        <v>-0.745</v>
      </c>
      <c r="S55" s="11">
        <f t="shared" si="284"/>
        <v>-0.59899999999999998</v>
      </c>
      <c r="T55" s="11">
        <f t="shared" ref="T55:U55" si="285">-T328</f>
        <v>-1.0940000000000001</v>
      </c>
      <c r="U55" s="11">
        <f t="shared" si="285"/>
        <v>-1.53</v>
      </c>
      <c r="V55" s="11">
        <f t="shared" ref="V55:W55" si="286">-V328</f>
        <v>-1</v>
      </c>
      <c r="W55" s="11">
        <f t="shared" si="286"/>
        <v>-1.089</v>
      </c>
      <c r="X55" s="11">
        <f t="shared" ref="X55:Y55" si="287">-X328</f>
        <v>-1.2669999999999999</v>
      </c>
      <c r="Y55" s="11">
        <f t="shared" si="287"/>
        <v>-1.3260000000000001</v>
      </c>
      <c r="Z55" s="11">
        <f t="shared" ref="Z55:AA55" si="288">-Z328</f>
        <v>-1.845</v>
      </c>
      <c r="AA55" s="11">
        <f t="shared" si="288"/>
        <v>-1.611</v>
      </c>
      <c r="AB55" s="11">
        <f t="shared" ref="AB55:AC55" si="289">-AB328</f>
        <v>-1.9319999999999999</v>
      </c>
      <c r="AC55" s="11">
        <f t="shared" si="289"/>
        <v>-1.923</v>
      </c>
      <c r="AD55" s="36">
        <v>-1.8</v>
      </c>
      <c r="AE55" s="36">
        <v>-1.8</v>
      </c>
      <c r="AG55" s="11">
        <f t="shared" ref="AG55:AL55" si="290">-AG328</f>
        <v>-0.13843900000000001</v>
      </c>
      <c r="AH55" s="11">
        <f t="shared" si="290"/>
        <v>-0.114812</v>
      </c>
      <c r="AI55" s="11">
        <f t="shared" si="290"/>
        <v>-0.15143300000000001</v>
      </c>
      <c r="AJ55" s="11">
        <f t="shared" si="290"/>
        <v>-0.50800000000000001</v>
      </c>
      <c r="AK55" s="11">
        <f t="shared" si="290"/>
        <v>-0.80499999999999994</v>
      </c>
      <c r="AL55" s="11">
        <f t="shared" si="290"/>
        <v>-0.81400000000000006</v>
      </c>
      <c r="AM55" s="11">
        <f t="shared" ref="AM55:AN55" si="291">-AM328</f>
        <v>-0.91700000000000004</v>
      </c>
      <c r="AN55" s="11">
        <f t="shared" si="291"/>
        <v>-1.3439999999999999</v>
      </c>
      <c r="AP55" s="11">
        <f>-AP328</f>
        <v>-0.15790299999999999</v>
      </c>
      <c r="AQ55" s="11">
        <f>-AQ328</f>
        <v>-0.15276699999999999</v>
      </c>
      <c r="AR55" s="11">
        <f>-AR328</f>
        <v>-0.253251</v>
      </c>
      <c r="AS55" s="11">
        <f t="shared" ref="AS55:AT55" si="292">-AS328</f>
        <v>-0.65943300000000005</v>
      </c>
      <c r="AT55" s="11">
        <f t="shared" si="292"/>
        <v>-1.619</v>
      </c>
      <c r="AU55" s="11">
        <f t="shared" ref="AU55" si="293">-AU328</f>
        <v>-2.2610000000000001</v>
      </c>
      <c r="AV55" s="11">
        <f>+SUM(T55:W55)</f>
        <v>-4.7130000000000001</v>
      </c>
      <c r="AW55" s="11">
        <f>+SUM(X55:AA55)</f>
        <v>-6.0489999999999995</v>
      </c>
      <c r="AX55" s="11">
        <f>+SUM(AB55:AE55)</f>
        <v>-7.4550000000000001</v>
      </c>
    </row>
    <row r="56" spans="2:52" s="1" customFormat="1" x14ac:dyDescent="0.2">
      <c r="B56" s="40" t="s">
        <v>21</v>
      </c>
      <c r="D56" s="41">
        <f t="shared" ref="D56:K56" si="294">+D52+D55</f>
        <v>-2.0965499999999984</v>
      </c>
      <c r="E56" s="41">
        <f t="shared" si="294"/>
        <v>-2.3156419999999991</v>
      </c>
      <c r="F56" s="41">
        <f t="shared" si="294"/>
        <v>-1.7487699999999982</v>
      </c>
      <c r="G56" s="41">
        <f t="shared" si="294"/>
        <v>-2.0199880000000037</v>
      </c>
      <c r="H56" s="41">
        <f t="shared" si="294"/>
        <v>-1.6411470000000028</v>
      </c>
      <c r="I56" s="41">
        <f t="shared" si="294"/>
        <v>-1.6744759999999992</v>
      </c>
      <c r="J56" s="41">
        <f t="shared" si="294"/>
        <v>-1.4869999999999988</v>
      </c>
      <c r="K56" s="41">
        <f t="shared" si="294"/>
        <v>-1.3869999999999989</v>
      </c>
      <c r="L56" s="41">
        <f t="shared" ref="L56:N56" si="295">+L52+L55</f>
        <v>-2.7589999999999995</v>
      </c>
      <c r="M56" s="41">
        <f t="shared" si="295"/>
        <v>-1.3209999999999995</v>
      </c>
      <c r="N56" s="41">
        <f t="shared" si="295"/>
        <v>6.5000000000000169E-2</v>
      </c>
      <c r="O56" s="41">
        <f t="shared" ref="O56:P56" si="296">+O52+O55</f>
        <v>0.17199999999999582</v>
      </c>
      <c r="P56" s="41">
        <f t="shared" si="296"/>
        <v>-2.8510000000000022</v>
      </c>
      <c r="Q56" s="41">
        <f t="shared" ref="Q56:R56" si="297">+Q52+Q55</f>
        <v>-2.5500000000000016</v>
      </c>
      <c r="R56" s="41">
        <f t="shared" si="297"/>
        <v>-2.6979999999999973</v>
      </c>
      <c r="S56" s="41">
        <f t="shared" ref="S56" si="298">+S52+S55</f>
        <v>-2.1319999999999952</v>
      </c>
      <c r="T56" s="41">
        <f t="shared" ref="T56:U56" si="299">+T52+T55</f>
        <v>-2.3819999999999988</v>
      </c>
      <c r="U56" s="41">
        <f t="shared" si="299"/>
        <v>-1.8430000000000009</v>
      </c>
      <c r="V56" s="41">
        <f t="shared" ref="V56:W56" si="300">+V52+V55</f>
        <v>-0.37000000000000299</v>
      </c>
      <c r="W56" s="41">
        <f t="shared" si="300"/>
        <v>1.1710000000000043</v>
      </c>
      <c r="X56" s="41">
        <f t="shared" ref="X56:Y56" si="301">+X52+X55</f>
        <v>0.94300000000000272</v>
      </c>
      <c r="Y56" s="41">
        <f t="shared" si="301"/>
        <v>1.7289999999999952</v>
      </c>
      <c r="Z56" s="41">
        <f t="shared" ref="Z56:AA56" si="302">+Z52+Z55</f>
        <v>2.6670000000000096</v>
      </c>
      <c r="AA56" s="41">
        <f t="shared" si="302"/>
        <v>4.8890000000000002</v>
      </c>
      <c r="AB56" s="41">
        <f t="shared" ref="AB56:AC56" si="303">+AB52+AB55</f>
        <v>5.5349999999999966</v>
      </c>
      <c r="AC56" s="41">
        <f t="shared" si="303"/>
        <v>6.0310000000000104</v>
      </c>
      <c r="AD56" s="41">
        <f t="shared" ref="AD56:AE56" si="304">+AD52+AD55</f>
        <v>6.9846645056610912</v>
      </c>
      <c r="AE56" s="41">
        <f t="shared" si="304"/>
        <v>8.0323617210783276</v>
      </c>
      <c r="AG56" s="41">
        <f t="shared" ref="AG56:AL56" si="305">+AG52+AG55</f>
        <v>-4.4121919999999974</v>
      </c>
      <c r="AH56" s="41">
        <f t="shared" si="305"/>
        <v>-3.7687580000000001</v>
      </c>
      <c r="AI56" s="41">
        <f t="shared" si="305"/>
        <v>-3.3156230000000044</v>
      </c>
      <c r="AJ56" s="41">
        <f t="shared" si="305"/>
        <v>-2.8739999999999974</v>
      </c>
      <c r="AK56" s="41">
        <f t="shared" si="305"/>
        <v>-4.0799999999999983</v>
      </c>
      <c r="AL56" s="41">
        <f t="shared" si="305"/>
        <v>0.23699999999999588</v>
      </c>
      <c r="AM56" s="41">
        <f t="shared" ref="AM56:AN56" si="306">+AM52+AM55</f>
        <v>-5.4010000000000034</v>
      </c>
      <c r="AN56" s="41">
        <f t="shared" si="306"/>
        <v>-4.829999999999993</v>
      </c>
      <c r="AP56" s="41">
        <f>+AP52+AP55</f>
        <v>-2.8925180000000008</v>
      </c>
      <c r="AQ56" s="41">
        <f>+AQ52+AQ55</f>
        <v>-6.2562280000000001</v>
      </c>
      <c r="AR56" s="41">
        <f>+AR52+AR55</f>
        <v>-7.957828000000001</v>
      </c>
      <c r="AS56" s="41">
        <f t="shared" ref="AS56:AT56" si="307">+AS52+AS55</f>
        <v>-6.172622999999998</v>
      </c>
      <c r="AT56" s="41">
        <f t="shared" si="307"/>
        <v>-3.7660000000000036</v>
      </c>
      <c r="AU56" s="41">
        <f t="shared" ref="AU56" si="308">+AU52+AU55</f>
        <v>-10.145999999999985</v>
      </c>
      <c r="AV56" s="41">
        <f>+SUM(T56:W56)</f>
        <v>-3.4239999999999982</v>
      </c>
      <c r="AW56" s="41">
        <f>+SUM(X56:AA56)</f>
        <v>10.228000000000009</v>
      </c>
      <c r="AX56" s="41">
        <f>+SUM(AB56:AE56)</f>
        <v>26.583026226739424</v>
      </c>
    </row>
    <row r="57" spans="2:52" x14ac:dyDescent="0.2">
      <c r="B57" s="39" t="s">
        <v>18</v>
      </c>
      <c r="D57" s="17">
        <f t="shared" ref="D57:U57" si="309">+D56/D12</f>
        <v>-0.36802892341687671</v>
      </c>
      <c r="E57" s="17">
        <f t="shared" si="309"/>
        <v>-0.35978554336559926</v>
      </c>
      <c r="F57" s="17">
        <f t="shared" si="309"/>
        <v>-0.25373911781775943</v>
      </c>
      <c r="G57" s="17">
        <f t="shared" si="309"/>
        <v>-0.25093910168733996</v>
      </c>
      <c r="H57" s="17">
        <f t="shared" si="309"/>
        <v>-0.19004008201214653</v>
      </c>
      <c r="I57" s="17">
        <f t="shared" si="309"/>
        <v>-0.16875448536098098</v>
      </c>
      <c r="J57" s="17">
        <f t="shared" si="309"/>
        <v>-0.14045527533767818</v>
      </c>
      <c r="K57" s="17">
        <f t="shared" si="309"/>
        <v>-0.11278256627093827</v>
      </c>
      <c r="L57" s="17">
        <f t="shared" si="309"/>
        <v>-0.2039172209903917</v>
      </c>
      <c r="M57" s="17">
        <f t="shared" si="309"/>
        <v>-9.0884072927416543E-2</v>
      </c>
      <c r="N57" s="17">
        <f t="shared" si="309"/>
        <v>4.0382703777336092E-3</v>
      </c>
      <c r="O57" s="17">
        <f t="shared" si="309"/>
        <v>9.1703988057152807E-3</v>
      </c>
      <c r="P57" s="17">
        <f t="shared" si="309"/>
        <v>-0.1311286910127864</v>
      </c>
      <c r="Q57" s="17">
        <f t="shared" si="309"/>
        <v>-9.9488900159962604E-2</v>
      </c>
      <c r="R57" s="17">
        <f t="shared" si="309"/>
        <v>-9.9674892862420469E-2</v>
      </c>
      <c r="S57" s="17">
        <f t="shared" si="309"/>
        <v>-7.1543624161073668E-2</v>
      </c>
      <c r="T57" s="17">
        <f t="shared" si="309"/>
        <v>-7.4309780065512365E-2</v>
      </c>
      <c r="U57" s="17">
        <f t="shared" si="309"/>
        <v>-5.2753606594916444E-2</v>
      </c>
      <c r="V57" s="17">
        <f t="shared" ref="V57:W57" si="310">+V56/V12</f>
        <v>-1.0009197641075664E-2</v>
      </c>
      <c r="W57" s="17">
        <f t="shared" si="310"/>
        <v>3.0060326017199442E-2</v>
      </c>
      <c r="X57" s="17">
        <f t="shared" ref="X57:Y57" si="311">+X56/X12</f>
        <v>2.274536288863703E-2</v>
      </c>
      <c r="Y57" s="17">
        <f t="shared" si="311"/>
        <v>3.9661421296508584E-2</v>
      </c>
      <c r="Z57" s="17">
        <f t="shared" ref="Z57:AA57" si="312">+Z56/Z12</f>
        <v>5.7347439040124064E-2</v>
      </c>
      <c r="AA57" s="17">
        <f t="shared" si="312"/>
        <v>9.9208603896103892E-2</v>
      </c>
      <c r="AB57" s="17">
        <f t="shared" ref="AB57:AC57" si="313">+AB56/AB12</f>
        <v>0.10767854016302544</v>
      </c>
      <c r="AC57" s="17">
        <f t="shared" si="313"/>
        <v>0.11367663135673108</v>
      </c>
      <c r="AD57" s="17">
        <f t="shared" ref="AD57:AE57" si="314">+AD56/AD12</f>
        <v>0.12864823566802724</v>
      </c>
      <c r="AE57" s="17">
        <f t="shared" si="314"/>
        <v>0.14216267686216155</v>
      </c>
      <c r="AG57" s="17">
        <f t="shared" ref="AG57:AN57" si="315">+AG56/AG12</f>
        <v>-0.36365602472357716</v>
      </c>
      <c r="AH57" s="17">
        <f t="shared" si="315"/>
        <v>-0.25223063431678588</v>
      </c>
      <c r="AI57" s="17">
        <f t="shared" si="315"/>
        <v>-0.1786593539479884</v>
      </c>
      <c r="AJ57" s="17">
        <f t="shared" si="315"/>
        <v>-0.12558444395892496</v>
      </c>
      <c r="AK57" s="17">
        <f t="shared" si="315"/>
        <v>-0.14537680384820947</v>
      </c>
      <c r="AL57" s="17">
        <f t="shared" si="315"/>
        <v>6.8001836336507486E-3</v>
      </c>
      <c r="AM57" s="17">
        <f t="shared" si="315"/>
        <v>-0.11401009013573138</v>
      </c>
      <c r="AN57" s="17">
        <f t="shared" si="315"/>
        <v>-8.4933530280649816E-2</v>
      </c>
      <c r="AP57" s="17">
        <f t="shared" ref="AP57:AV57" si="316">+AP56/AP12</f>
        <v>-0.29359143369980362</v>
      </c>
      <c r="AQ57" s="17">
        <f t="shared" si="316"/>
        <v>-0.36530284317990841</v>
      </c>
      <c r="AR57" s="17">
        <f t="shared" si="316"/>
        <v>-0.29392242599757579</v>
      </c>
      <c r="AS57" s="17">
        <f t="shared" si="316"/>
        <v>-0.14894121375465028</v>
      </c>
      <c r="AT57" s="17">
        <f t="shared" si="316"/>
        <v>-5.9856636521131074E-2</v>
      </c>
      <c r="AU57" s="17">
        <f t="shared" si="316"/>
        <v>-9.7332143782196873E-2</v>
      </c>
      <c r="AV57" s="17">
        <f t="shared" si="316"/>
        <v>-2.3958799820868779E-2</v>
      </c>
      <c r="AW57" s="17">
        <f t="shared" ref="AW57:AX57" si="317">+AW56/AW12</f>
        <v>5.6558596320484017E-2</v>
      </c>
      <c r="AX57" s="17">
        <f t="shared" si="317"/>
        <v>0.12349784398128535</v>
      </c>
    </row>
    <row r="58" spans="2:52" x14ac:dyDescent="0.2">
      <c r="P58" s="17"/>
      <c r="Q58" s="10"/>
      <c r="R58" s="10"/>
      <c r="S58" s="10"/>
      <c r="T58" s="10"/>
      <c r="U58" s="10"/>
    </row>
    <row r="59" spans="2:52" ht="12" x14ac:dyDescent="0.35">
      <c r="B59" t="s">
        <v>99</v>
      </c>
      <c r="D59" s="11">
        <f>-D331</f>
        <v>-4.2928000000000001E-2</v>
      </c>
      <c r="E59" s="11">
        <f t="shared" ref="E59:M59" si="318">-E331</f>
        <v>-2.9245E-2</v>
      </c>
      <c r="F59" s="11">
        <f t="shared" si="318"/>
        <v>-4.8000000000000001E-2</v>
      </c>
      <c r="G59" s="11">
        <f t="shared" si="318"/>
        <v>-4.8869999999999997E-2</v>
      </c>
      <c r="H59" s="11">
        <f t="shared" si="318"/>
        <v>-0.186809</v>
      </c>
      <c r="I59" s="11">
        <f t="shared" si="318"/>
        <v>-0.19963900000000001</v>
      </c>
      <c r="J59" s="11">
        <f t="shared" si="318"/>
        <v>-0.20799999999999999</v>
      </c>
      <c r="K59" s="11">
        <f t="shared" si="318"/>
        <v>-9.9000000000000005E-2</v>
      </c>
      <c r="L59" s="11">
        <f t="shared" si="318"/>
        <v>-0.23799999999999999</v>
      </c>
      <c r="M59" s="11">
        <f t="shared" si="318"/>
        <v>-0.254</v>
      </c>
      <c r="N59" s="11">
        <f t="shared" ref="N59:S59" si="319">-N331</f>
        <v>-0.27900000000000003</v>
      </c>
      <c r="O59" s="11">
        <f t="shared" si="319"/>
        <v>-0.46</v>
      </c>
      <c r="P59" s="11">
        <f t="shared" si="319"/>
        <v>-0.47399999999999998</v>
      </c>
      <c r="Q59" s="11">
        <f t="shared" si="319"/>
        <v>-0.48899999999999999</v>
      </c>
      <c r="R59" s="11">
        <f t="shared" si="319"/>
        <v>-0.501</v>
      </c>
      <c r="S59" s="11">
        <f t="shared" si="319"/>
        <v>-0.55500000000000005</v>
      </c>
      <c r="T59" s="11">
        <f t="shared" ref="T59:U59" si="320">-T331</f>
        <v>-0.57999999999999996</v>
      </c>
      <c r="U59" s="11">
        <f t="shared" si="320"/>
        <v>-0.58699999999999997</v>
      </c>
      <c r="V59" s="11">
        <f t="shared" ref="V59:W59" si="321">-V331</f>
        <v>-0.56399999999999995</v>
      </c>
      <c r="W59" s="11">
        <f t="shared" si="321"/>
        <v>-0.60199999999999998</v>
      </c>
      <c r="X59" s="11">
        <f t="shared" ref="X59:Y59" si="322">-X331</f>
        <v>-0.70699999999999996</v>
      </c>
      <c r="Y59" s="11">
        <f t="shared" si="322"/>
        <v>-0.82399999999999995</v>
      </c>
      <c r="Z59" s="11">
        <f t="shared" ref="Z59:AA59" si="323">-Z331</f>
        <v>-1.056</v>
      </c>
      <c r="AA59" s="11">
        <f t="shared" si="323"/>
        <v>-0.55400000000000005</v>
      </c>
      <c r="AB59" s="11">
        <f t="shared" ref="AB59:AC59" si="324">-AB331</f>
        <v>-0.81799999999999995</v>
      </c>
      <c r="AC59" s="11">
        <f t="shared" si="324"/>
        <v>-0.82399999999999995</v>
      </c>
      <c r="AD59" s="36">
        <v>-1</v>
      </c>
      <c r="AE59" s="36">
        <v>-1</v>
      </c>
      <c r="AG59" s="11">
        <f t="shared" ref="AG59:AL59" si="325">-AG331</f>
        <v>-7.2173000000000001E-2</v>
      </c>
      <c r="AH59" s="11">
        <f t="shared" si="325"/>
        <v>-9.6869999999999998E-2</v>
      </c>
      <c r="AI59" s="11">
        <f t="shared" si="325"/>
        <v>-0.38644800000000001</v>
      </c>
      <c r="AJ59" s="11">
        <f t="shared" si="325"/>
        <v>-0.307</v>
      </c>
      <c r="AK59" s="11">
        <f t="shared" si="325"/>
        <v>-0.49199999999999999</v>
      </c>
      <c r="AL59" s="11">
        <f t="shared" si="325"/>
        <v>-0.7390000000000001</v>
      </c>
      <c r="AM59" s="11">
        <f t="shared" ref="AM59:AN59" si="326">-AM331</f>
        <v>-0.96299999999999997</v>
      </c>
      <c r="AN59" s="11">
        <f t="shared" si="326"/>
        <v>-1.056</v>
      </c>
      <c r="AP59" s="11">
        <f>-AP331</f>
        <v>-6.2506999999999993E-2</v>
      </c>
      <c r="AQ59" s="11">
        <f>-AQ331</f>
        <v>-0.18423200000000001</v>
      </c>
      <c r="AR59" s="11">
        <f>-AR331</f>
        <v>-0.169043</v>
      </c>
      <c r="AS59" s="11">
        <f t="shared" ref="AS59:AT59" si="327">-AS331</f>
        <v>-0.69344800000000006</v>
      </c>
      <c r="AT59" s="11">
        <f t="shared" si="327"/>
        <v>-1.2310000000000001</v>
      </c>
      <c r="AU59" s="11">
        <f t="shared" ref="AU59" si="328">-AU331</f>
        <v>-2.0190000000000001</v>
      </c>
      <c r="AV59" s="11">
        <f t="shared" ref="AV59:AV60" si="329">+SUM(T59:W59)</f>
        <v>-2.3329999999999997</v>
      </c>
      <c r="AW59" s="11">
        <f>+SUM(X59:AA59)</f>
        <v>-3.141</v>
      </c>
      <c r="AX59" s="11">
        <f t="shared" ref="AX59:AX60" si="330">+SUM(AB59:AE59)</f>
        <v>-3.6419999999999999</v>
      </c>
    </row>
    <row r="60" spans="2:52" s="1" customFormat="1" x14ac:dyDescent="0.2">
      <c r="B60" s="40" t="s">
        <v>265</v>
      </c>
      <c r="D60" s="41">
        <f>+D56+D59</f>
        <v>-2.1394779999999982</v>
      </c>
      <c r="E60" s="41">
        <f t="shared" ref="E60:M60" si="331">+E56+E59</f>
        <v>-2.3448869999999991</v>
      </c>
      <c r="F60" s="41">
        <f t="shared" si="331"/>
        <v>-1.7967699999999982</v>
      </c>
      <c r="G60" s="41">
        <f t="shared" si="331"/>
        <v>-2.0688580000000036</v>
      </c>
      <c r="H60" s="41">
        <f t="shared" si="331"/>
        <v>-1.8279560000000028</v>
      </c>
      <c r="I60" s="41">
        <f t="shared" si="331"/>
        <v>-1.8741149999999993</v>
      </c>
      <c r="J60" s="41">
        <f t="shared" si="331"/>
        <v>-1.6949999999999987</v>
      </c>
      <c r="K60" s="41">
        <f t="shared" si="331"/>
        <v>-1.4859999999999989</v>
      </c>
      <c r="L60" s="41">
        <f t="shared" si="331"/>
        <v>-2.9969999999999994</v>
      </c>
      <c r="M60" s="41">
        <f t="shared" si="331"/>
        <v>-1.5749999999999995</v>
      </c>
      <c r="N60" s="41">
        <f t="shared" ref="N60" si="332">+N56+N59</f>
        <v>-0.21399999999999986</v>
      </c>
      <c r="O60" s="41">
        <f t="shared" ref="O60:P60" si="333">+O56+O59</f>
        <v>-0.2880000000000042</v>
      </c>
      <c r="P60" s="41">
        <f t="shared" si="333"/>
        <v>-3.325000000000002</v>
      </c>
      <c r="Q60" s="41">
        <f t="shared" ref="Q60:R60" si="334">+Q56+Q59</f>
        <v>-3.0390000000000015</v>
      </c>
      <c r="R60" s="41">
        <f t="shared" si="334"/>
        <v>-3.1989999999999972</v>
      </c>
      <c r="S60" s="41">
        <f t="shared" ref="S60" si="335">+S56+S59</f>
        <v>-2.6869999999999954</v>
      </c>
      <c r="T60" s="41">
        <f t="shared" ref="T60:U60" si="336">+T56+T59</f>
        <v>-2.9619999999999989</v>
      </c>
      <c r="U60" s="41">
        <f t="shared" si="336"/>
        <v>-2.4300000000000006</v>
      </c>
      <c r="V60" s="41">
        <f t="shared" ref="V60:W60" si="337">+V56+V59</f>
        <v>-0.93400000000000294</v>
      </c>
      <c r="W60" s="41">
        <f t="shared" si="337"/>
        <v>0.56900000000000428</v>
      </c>
      <c r="X60" s="41">
        <f t="shared" ref="X60:Y60" si="338">+X56+X59</f>
        <v>0.23600000000000276</v>
      </c>
      <c r="Y60" s="41">
        <f t="shared" si="338"/>
        <v>0.90499999999999525</v>
      </c>
      <c r="Z60" s="41">
        <f t="shared" ref="Z60:AA60" si="339">+Z56+Z59</f>
        <v>1.6110000000000095</v>
      </c>
      <c r="AA60" s="41">
        <f t="shared" si="339"/>
        <v>4.335</v>
      </c>
      <c r="AB60" s="41">
        <f t="shared" ref="AB60:AC60" si="340">+AB56+AB59</f>
        <v>4.716999999999997</v>
      </c>
      <c r="AC60" s="41">
        <f t="shared" si="340"/>
        <v>5.2070000000000105</v>
      </c>
      <c r="AD60" s="41">
        <f t="shared" ref="AD60:AE60" si="341">+AD56+AD59</f>
        <v>5.9846645056610912</v>
      </c>
      <c r="AE60" s="41">
        <f t="shared" si="341"/>
        <v>7.0323617210783276</v>
      </c>
      <c r="AG60" s="41">
        <f t="shared" ref="AG60:AL60" si="342">+AG56+AG59</f>
        <v>-4.4843649999999977</v>
      </c>
      <c r="AH60" s="41">
        <f t="shared" si="342"/>
        <v>-3.8656280000000001</v>
      </c>
      <c r="AI60" s="41">
        <f t="shared" si="342"/>
        <v>-3.7020710000000046</v>
      </c>
      <c r="AJ60" s="41">
        <f t="shared" si="342"/>
        <v>-3.1809999999999974</v>
      </c>
      <c r="AK60" s="41">
        <f t="shared" si="342"/>
        <v>-4.5719999999999983</v>
      </c>
      <c r="AL60" s="41">
        <f t="shared" si="342"/>
        <v>-0.50200000000000422</v>
      </c>
      <c r="AM60" s="41">
        <f t="shared" ref="AM60:AN60" si="343">+AM56+AM59</f>
        <v>-6.3640000000000034</v>
      </c>
      <c r="AN60" s="41">
        <f t="shared" si="343"/>
        <v>-5.885999999999993</v>
      </c>
      <c r="AP60" s="41">
        <f t="shared" ref="AP60:AU60" si="344">+AP56+AP59</f>
        <v>-2.9550250000000009</v>
      </c>
      <c r="AQ60" s="41">
        <f t="shared" si="344"/>
        <v>-6.4404599999999999</v>
      </c>
      <c r="AR60" s="41">
        <f t="shared" si="344"/>
        <v>-8.1268710000000013</v>
      </c>
      <c r="AS60" s="41">
        <f t="shared" si="344"/>
        <v>-6.866070999999998</v>
      </c>
      <c r="AT60" s="41">
        <f t="shared" si="344"/>
        <v>-4.9970000000000034</v>
      </c>
      <c r="AU60" s="41">
        <f t="shared" si="344"/>
        <v>-12.164999999999985</v>
      </c>
      <c r="AV60" s="41">
        <f t="shared" si="329"/>
        <v>-5.7569999999999979</v>
      </c>
      <c r="AW60" s="41">
        <f>+SUM(X60:AA60)</f>
        <v>7.0870000000000077</v>
      </c>
      <c r="AX60" s="41">
        <f t="shared" si="330"/>
        <v>22.941026226739424</v>
      </c>
      <c r="AY60" s="41"/>
    </row>
    <row r="61" spans="2:52" x14ac:dyDescent="0.2">
      <c r="B61" s="39" t="s">
        <v>18</v>
      </c>
      <c r="D61" s="17">
        <f t="shared" ref="D61:U61" si="345">+D60/D12</f>
        <v>-0.37556451552030362</v>
      </c>
      <c r="E61" s="17">
        <f t="shared" si="345"/>
        <v>-0.36432939263751907</v>
      </c>
      <c r="F61" s="17">
        <f t="shared" si="345"/>
        <v>-0.26070371445153773</v>
      </c>
      <c r="G61" s="17">
        <f t="shared" si="345"/>
        <v>-0.25701012483176472</v>
      </c>
      <c r="H61" s="17">
        <f t="shared" si="345"/>
        <v>-0.21167202459901233</v>
      </c>
      <c r="I61" s="17">
        <f t="shared" si="345"/>
        <v>-0.18887419845509573</v>
      </c>
      <c r="J61" s="17">
        <f t="shared" si="345"/>
        <v>-0.16010201190138837</v>
      </c>
      <c r="K61" s="17">
        <f t="shared" si="345"/>
        <v>-0.12083265571637655</v>
      </c>
      <c r="L61" s="17">
        <f t="shared" si="345"/>
        <v>-0.22150776053215074</v>
      </c>
      <c r="M61" s="17">
        <f t="shared" si="345"/>
        <v>-0.10835913312693495</v>
      </c>
      <c r="N61" s="17">
        <f t="shared" si="345"/>
        <v>-1.3295228628230607E-2</v>
      </c>
      <c r="O61" s="17">
        <f t="shared" si="345"/>
        <v>-1.5355086372361068E-2</v>
      </c>
      <c r="P61" s="17">
        <f t="shared" si="345"/>
        <v>-0.15292981326464916</v>
      </c>
      <c r="Q61" s="17">
        <f t="shared" si="345"/>
        <v>-0.11856735983769659</v>
      </c>
      <c r="R61" s="17">
        <f t="shared" si="345"/>
        <v>-0.1181838333087039</v>
      </c>
      <c r="S61" s="17">
        <f t="shared" si="345"/>
        <v>-9.016778523489917E-2</v>
      </c>
      <c r="T61" s="17">
        <f t="shared" si="345"/>
        <v>-9.2403681172983893E-2</v>
      </c>
      <c r="U61" s="17">
        <f t="shared" si="345"/>
        <v>-6.9555759102358616E-2</v>
      </c>
      <c r="V61" s="17">
        <f t="shared" ref="V61:W61" si="346">+V60/V12</f>
        <v>-2.5266461072336821E-2</v>
      </c>
      <c r="W61" s="17">
        <f t="shared" si="346"/>
        <v>1.4606597355923612E-2</v>
      </c>
      <c r="X61" s="17">
        <f t="shared" ref="X61:Y61" si="347">+X60/X12</f>
        <v>5.6923707759473875E-3</v>
      </c>
      <c r="Y61" s="17">
        <f t="shared" si="347"/>
        <v>2.0759737578565748E-2</v>
      </c>
      <c r="Z61" s="17">
        <f t="shared" ref="Z61:AA61" si="348">+Z60/Z12</f>
        <v>3.464069152367457E-2</v>
      </c>
      <c r="AA61" s="17">
        <f t="shared" si="348"/>
        <v>8.7966720779220783E-2</v>
      </c>
      <c r="AB61" s="17">
        <f t="shared" ref="AB61:AC61" si="349">+AB60/AB12</f>
        <v>9.1765072077505144E-2</v>
      </c>
      <c r="AC61" s="17">
        <f t="shared" si="349"/>
        <v>9.8145285935085202E-2</v>
      </c>
      <c r="AD61" s="17">
        <f t="shared" ref="AD61:AE61" si="350">+AD60/AD12</f>
        <v>0.11022956494107143</v>
      </c>
      <c r="AE61" s="17">
        <f t="shared" si="350"/>
        <v>0.12446393746287605</v>
      </c>
      <c r="AG61" s="17">
        <f t="shared" ref="AG61:AN61" si="351">+AG60/AG12</f>
        <v>-0.36960457507505207</v>
      </c>
      <c r="AH61" s="17">
        <f t="shared" si="351"/>
        <v>-0.25871382627187217</v>
      </c>
      <c r="AI61" s="17">
        <f t="shared" si="351"/>
        <v>-0.19948275576854888</v>
      </c>
      <c r="AJ61" s="17">
        <f t="shared" si="351"/>
        <v>-0.13899934454883101</v>
      </c>
      <c r="AK61" s="17">
        <f t="shared" si="351"/>
        <v>-0.16290753607696415</v>
      </c>
      <c r="AL61" s="17">
        <f t="shared" si="351"/>
        <v>-1.4403764489842886E-2</v>
      </c>
      <c r="AM61" s="17">
        <f t="shared" si="351"/>
        <v>-0.13433812509235224</v>
      </c>
      <c r="AN61" s="17">
        <f t="shared" si="351"/>
        <v>-0.10350284870225775</v>
      </c>
      <c r="AP61" s="17">
        <f t="shared" ref="AP61:AV61" si="352">+AP60/AP12</f>
        <v>-0.29993591271299341</v>
      </c>
      <c r="AQ61" s="17">
        <f t="shared" si="352"/>
        <v>-0.37606019943430335</v>
      </c>
      <c r="AR61" s="17">
        <f t="shared" si="352"/>
        <v>-0.300166030239576</v>
      </c>
      <c r="AS61" s="17">
        <f t="shared" si="352"/>
        <v>-0.16567364448883487</v>
      </c>
      <c r="AT61" s="17">
        <f t="shared" si="352"/>
        <v>-7.9422095776976079E-2</v>
      </c>
      <c r="AU61" s="17">
        <f t="shared" si="352"/>
        <v>-0.11670072236452053</v>
      </c>
      <c r="AV61" s="17">
        <f t="shared" si="352"/>
        <v>-4.0283531124048359E-2</v>
      </c>
      <c r="AW61" s="17">
        <f t="shared" ref="AW61:AX61" si="353">+AW60/AW12</f>
        <v>3.9189555350339293E-2</v>
      </c>
      <c r="AX61" s="17">
        <f t="shared" si="353"/>
        <v>0.106578056747753</v>
      </c>
      <c r="AY61" s="17"/>
    </row>
    <row r="63" spans="2:52" ht="13.5" x14ac:dyDescent="0.35">
      <c r="B63" t="s">
        <v>25</v>
      </c>
      <c r="D63" s="11">
        <f t="shared" ref="D63:I63" si="354">+-D351</f>
        <v>-0.12455100000000002</v>
      </c>
      <c r="E63" s="11">
        <f t="shared" si="354"/>
        <v>-0.16454299999999999</v>
      </c>
      <c r="F63" s="11">
        <f t="shared" si="354"/>
        <v>-0.17499999999999999</v>
      </c>
      <c r="G63" s="11">
        <f t="shared" si="354"/>
        <v>-0.20198799999999995</v>
      </c>
      <c r="H63" s="11">
        <f t="shared" si="354"/>
        <v>-0.22581800000000002</v>
      </c>
      <c r="I63" s="11">
        <f t="shared" si="354"/>
        <v>-0.253442</v>
      </c>
      <c r="J63" s="11">
        <f t="shared" ref="J63:O63" si="355">+-J351</f>
        <v>-0.22800000000000001</v>
      </c>
      <c r="K63" s="11">
        <f t="shared" si="355"/>
        <v>-8.8999999999999996E-2</v>
      </c>
      <c r="L63" s="11">
        <f t="shared" si="355"/>
        <v>8.3000000000000004E-2</v>
      </c>
      <c r="M63" s="11">
        <f t="shared" si="355"/>
        <v>-4.2000000000000003E-2</v>
      </c>
      <c r="N63" s="11">
        <f t="shared" si="355"/>
        <v>-7.8E-2</v>
      </c>
      <c r="O63" s="11">
        <f t="shared" si="355"/>
        <v>-9.2999999999999999E-2</v>
      </c>
      <c r="P63" s="11">
        <f t="shared" ref="P63:Q63" si="356">+-P351</f>
        <v>2E-3</v>
      </c>
      <c r="Q63" s="11">
        <f t="shared" si="356"/>
        <v>-7.5999999999999998E-2</v>
      </c>
      <c r="R63" s="11">
        <f t="shared" ref="R63:S63" si="357">+-R351</f>
        <v>-2.9000000000000001E-2</v>
      </c>
      <c r="S63" s="11">
        <f t="shared" si="357"/>
        <v>3.7999999999999999E-2</v>
      </c>
      <c r="T63" s="11">
        <f t="shared" ref="T63:U63" si="358">+-T351</f>
        <v>1.9E-2</v>
      </c>
      <c r="U63" s="11">
        <f t="shared" si="358"/>
        <v>0.33300000000000002</v>
      </c>
      <c r="V63" s="11">
        <f t="shared" ref="V63:W63" si="359">+-V351</f>
        <v>1.325</v>
      </c>
      <c r="W63" s="11">
        <f t="shared" si="359"/>
        <v>1.835</v>
      </c>
      <c r="X63" s="11">
        <f t="shared" ref="X63:Y63" si="360">+-X351</f>
        <v>2.1669999999999998</v>
      </c>
      <c r="Y63" s="11">
        <f t="shared" si="360"/>
        <v>2.4060000000000001</v>
      </c>
      <c r="Z63" s="11">
        <f t="shared" ref="Z63:AA63" si="361">+-Z351</f>
        <v>1.9330000000000001</v>
      </c>
      <c r="AA63" s="11">
        <f t="shared" si="361"/>
        <v>2.2309999999999999</v>
      </c>
      <c r="AB63" s="11">
        <f t="shared" ref="AB63:AC63" si="362">+-AB351</f>
        <v>0.54500000000000004</v>
      </c>
      <c r="AC63" s="11">
        <f t="shared" si="362"/>
        <v>0.67100000000000004</v>
      </c>
      <c r="AD63" s="36">
        <v>2.2309999999999999</v>
      </c>
      <c r="AE63" s="36">
        <v>2.2309999999999999</v>
      </c>
      <c r="AG63" s="11">
        <f>+-AG351</f>
        <v>-0.28909400000000002</v>
      </c>
      <c r="AH63" s="11">
        <f>+-AH351</f>
        <v>-0.37698799999999993</v>
      </c>
      <c r="AI63" s="11">
        <f>+-AI351</f>
        <v>-0.47926000000000002</v>
      </c>
      <c r="AJ63" s="33">
        <f>+SUM(J63:K63)</f>
        <v>-0.317</v>
      </c>
      <c r="AK63" s="33">
        <f>+SUM(K63:L63)</f>
        <v>-5.9999999999999915E-3</v>
      </c>
      <c r="AL63" s="33">
        <f>+SUM(L63:M63)</f>
        <v>4.1000000000000002E-2</v>
      </c>
      <c r="AM63" s="33">
        <f>+SUM(M63:N63)</f>
        <v>-0.12</v>
      </c>
      <c r="AN63" s="33">
        <f>+SUM(N63:O63)</f>
        <v>-0.17099999999999999</v>
      </c>
      <c r="AP63" s="11">
        <f>+-AP351</f>
        <v>5.3725000000000002E-2</v>
      </c>
      <c r="AQ63" s="11">
        <f>+-AQ351</f>
        <v>-0.231068</v>
      </c>
      <c r="AR63" s="11">
        <f>+-AR351</f>
        <v>-0.66608199999999995</v>
      </c>
      <c r="AS63" s="11">
        <f t="shared" ref="AS63:AT63" si="363">+-AS351</f>
        <v>-0.79625999999999997</v>
      </c>
      <c r="AT63" s="11">
        <f t="shared" si="363"/>
        <v>-0.13</v>
      </c>
      <c r="AU63" s="11">
        <f t="shared" ref="AU63" si="364">+-AU351</f>
        <v>-6.5000000000000002E-2</v>
      </c>
      <c r="AV63" s="11">
        <f t="shared" ref="AV63:AV66" si="365">+SUM(T63:W63)</f>
        <v>3.512</v>
      </c>
      <c r="AW63" s="11">
        <f>+SUM(X63:AA63)</f>
        <v>8.7370000000000001</v>
      </c>
      <c r="AX63" s="11">
        <f t="shared" ref="AX63:AX66" si="366">+SUM(AB63:AE63)</f>
        <v>5.6779999999999999</v>
      </c>
    </row>
    <row r="64" spans="2:52" x14ac:dyDescent="0.2">
      <c r="B64" s="9" t="s">
        <v>266</v>
      </c>
      <c r="D64" s="10">
        <f t="shared" ref="D64:I64" si="367">+D60+D63</f>
        <v>-2.2640289999999981</v>
      </c>
      <c r="E64" s="10">
        <f t="shared" si="367"/>
        <v>-2.5094299999999992</v>
      </c>
      <c r="F64" s="10">
        <f t="shared" si="367"/>
        <v>-1.9717699999999982</v>
      </c>
      <c r="G64" s="10">
        <f t="shared" si="367"/>
        <v>-2.2708460000000037</v>
      </c>
      <c r="H64" s="10">
        <f t="shared" si="367"/>
        <v>-2.0537740000000029</v>
      </c>
      <c r="I64" s="10">
        <f t="shared" si="367"/>
        <v>-2.1275569999999995</v>
      </c>
      <c r="J64" s="10">
        <f t="shared" ref="J64:M64" si="368">+J60+J63</f>
        <v>-1.9229999999999987</v>
      </c>
      <c r="K64" s="10">
        <f t="shared" si="368"/>
        <v>-1.5749999999999988</v>
      </c>
      <c r="L64" s="10">
        <f t="shared" si="368"/>
        <v>-2.9139999999999993</v>
      </c>
      <c r="M64" s="10">
        <f t="shared" si="368"/>
        <v>-1.6169999999999995</v>
      </c>
      <c r="N64" s="10">
        <f t="shared" ref="N64:O64" si="369">+N60+N63</f>
        <v>-0.29199999999999987</v>
      </c>
      <c r="O64" s="10">
        <f t="shared" si="369"/>
        <v>-0.38100000000000422</v>
      </c>
      <c r="P64" s="10">
        <f t="shared" ref="P64:Q64" si="370">+P60+P63</f>
        <v>-3.3230000000000022</v>
      </c>
      <c r="Q64" s="10">
        <f t="shared" si="370"/>
        <v>-3.1150000000000015</v>
      </c>
      <c r="R64" s="10">
        <f t="shared" ref="R64:S64" si="371">+R60+R63</f>
        <v>-3.2279999999999971</v>
      </c>
      <c r="S64" s="10">
        <f t="shared" si="371"/>
        <v>-2.6489999999999956</v>
      </c>
      <c r="T64" s="10">
        <f t="shared" ref="T64:U64" si="372">+T60+T63</f>
        <v>-2.9429999999999987</v>
      </c>
      <c r="U64" s="10">
        <f t="shared" si="372"/>
        <v>-2.0970000000000004</v>
      </c>
      <c r="V64" s="10">
        <f t="shared" ref="V64:W64" si="373">+V60+V63</f>
        <v>0.39099999999999702</v>
      </c>
      <c r="W64" s="10">
        <f t="shared" si="373"/>
        <v>2.4040000000000044</v>
      </c>
      <c r="X64" s="10">
        <f t="shared" ref="X64:Y64" si="374">+X60+X63</f>
        <v>2.4030000000000027</v>
      </c>
      <c r="Y64" s="10">
        <f t="shared" si="374"/>
        <v>3.3109999999999955</v>
      </c>
      <c r="Z64" s="10">
        <f t="shared" ref="Z64:AA64" si="375">+Z60+Z63</f>
        <v>3.5440000000000094</v>
      </c>
      <c r="AA64" s="10">
        <f t="shared" si="375"/>
        <v>6.5659999999999998</v>
      </c>
      <c r="AB64" s="10">
        <f t="shared" ref="AB64:AC64" si="376">+AB60+AB63</f>
        <v>5.2619999999999969</v>
      </c>
      <c r="AC64" s="10">
        <f t="shared" si="376"/>
        <v>5.8780000000000108</v>
      </c>
      <c r="AD64" s="10">
        <f t="shared" ref="AD64:AE64" si="377">+AD60+AD63</f>
        <v>8.215664505661092</v>
      </c>
      <c r="AE64" s="10">
        <f t="shared" si="377"/>
        <v>9.2633617210783274</v>
      </c>
      <c r="AG64" s="10">
        <f t="shared" ref="AG64:AL64" si="378">+AG60+AG63</f>
        <v>-4.7734589999999981</v>
      </c>
      <c r="AH64" s="10">
        <f t="shared" si="378"/>
        <v>-4.2426159999999999</v>
      </c>
      <c r="AI64" s="10">
        <f t="shared" si="378"/>
        <v>-4.1813310000000046</v>
      </c>
      <c r="AJ64" s="10">
        <f t="shared" si="378"/>
        <v>-3.4979999999999976</v>
      </c>
      <c r="AK64" s="10">
        <f t="shared" si="378"/>
        <v>-4.5779999999999985</v>
      </c>
      <c r="AL64" s="10">
        <f t="shared" si="378"/>
        <v>-0.46100000000000424</v>
      </c>
      <c r="AM64" s="10">
        <f t="shared" ref="AM64:AN64" si="379">+AM60+AM63</f>
        <v>-6.4840000000000035</v>
      </c>
      <c r="AN64" s="10">
        <f t="shared" si="379"/>
        <v>-6.0569999999999933</v>
      </c>
      <c r="AP64" s="10">
        <f>+AP60+AP63</f>
        <v>-2.9013000000000009</v>
      </c>
      <c r="AQ64" s="10">
        <f>+AQ60+AQ63</f>
        <v>-6.6715279999999995</v>
      </c>
      <c r="AR64" s="10">
        <f>+AR60+AR63</f>
        <v>-8.7929530000000007</v>
      </c>
      <c r="AS64" s="10">
        <f t="shared" ref="AS64:AT64" si="380">+AS60+AS63</f>
        <v>-7.6623309999999982</v>
      </c>
      <c r="AT64" s="10">
        <f t="shared" si="380"/>
        <v>-5.1270000000000033</v>
      </c>
      <c r="AU64" s="10">
        <f t="shared" ref="AU64" si="381">+AU60+AU63</f>
        <v>-12.229999999999984</v>
      </c>
      <c r="AV64" s="10">
        <f t="shared" si="365"/>
        <v>-2.2449999999999974</v>
      </c>
      <c r="AW64" s="10">
        <f>+SUM(X64:AA64)</f>
        <v>15.824000000000009</v>
      </c>
      <c r="AX64" s="10">
        <f t="shared" si="366"/>
        <v>28.619026226739429</v>
      </c>
    </row>
    <row r="65" spans="2:53" ht="13.5" x14ac:dyDescent="0.35">
      <c r="B65" t="s">
        <v>100</v>
      </c>
      <c r="D65" s="11">
        <f t="shared" ref="D65:I65" si="382">MIN(-0.21*D64,0)</f>
        <v>0</v>
      </c>
      <c r="E65" s="11">
        <f t="shared" si="382"/>
        <v>0</v>
      </c>
      <c r="F65" s="11">
        <f t="shared" si="382"/>
        <v>0</v>
      </c>
      <c r="G65" s="11">
        <f t="shared" si="382"/>
        <v>0</v>
      </c>
      <c r="H65" s="11">
        <f t="shared" si="382"/>
        <v>0</v>
      </c>
      <c r="I65" s="11">
        <f t="shared" si="382"/>
        <v>0</v>
      </c>
      <c r="J65" s="11">
        <f t="shared" ref="J65:N65" si="383">MIN(-0.21*J64,0)</f>
        <v>0</v>
      </c>
      <c r="K65" s="11">
        <f t="shared" si="383"/>
        <v>0</v>
      </c>
      <c r="L65" s="11">
        <f t="shared" si="383"/>
        <v>0</v>
      </c>
      <c r="M65" s="11">
        <f t="shared" si="383"/>
        <v>0</v>
      </c>
      <c r="N65" s="11">
        <f t="shared" si="383"/>
        <v>0</v>
      </c>
      <c r="O65" s="11">
        <f t="shared" ref="O65:P65" si="384">MIN(-0.21*O64,0)</f>
        <v>0</v>
      </c>
      <c r="P65" s="11">
        <f t="shared" si="384"/>
        <v>0</v>
      </c>
      <c r="Q65" s="11">
        <f t="shared" ref="Q65:R65" si="385">MIN(-0.21*Q64,0)</f>
        <v>0</v>
      </c>
      <c r="R65" s="11">
        <f t="shared" si="385"/>
        <v>0</v>
      </c>
      <c r="S65" s="11">
        <f t="shared" ref="S65" si="386">MIN(-0.21*S64,0)</f>
        <v>0</v>
      </c>
      <c r="T65" s="11">
        <f t="shared" ref="T65:U65" si="387">MIN(-0.21*T64,0)</f>
        <v>0</v>
      </c>
      <c r="U65" s="11">
        <f t="shared" si="387"/>
        <v>0</v>
      </c>
      <c r="V65" s="11">
        <f t="shared" ref="V65:W65" si="388">MIN(-0.21*V64,0)</f>
        <v>-8.2109999999999364E-2</v>
      </c>
      <c r="W65" s="11">
        <f t="shared" si="388"/>
        <v>-0.50484000000000084</v>
      </c>
      <c r="X65" s="11">
        <f t="shared" ref="X65:Y65" si="389">MIN(-0.21*X64,0)</f>
        <v>-0.50463000000000058</v>
      </c>
      <c r="Y65" s="11">
        <f t="shared" si="389"/>
        <v>-0.69530999999999898</v>
      </c>
      <c r="Z65" s="11">
        <f t="shared" ref="Z65:AA65" si="390">MIN(-0.21*Z64,0)</f>
        <v>-0.7442400000000019</v>
      </c>
      <c r="AA65" s="11">
        <f t="shared" si="390"/>
        <v>-1.37886</v>
      </c>
      <c r="AB65" s="11">
        <f t="shared" ref="AB65:AC65" si="391">MIN(-0.21*AB64,0)</f>
        <v>-1.1050199999999992</v>
      </c>
      <c r="AC65" s="11">
        <f t="shared" si="391"/>
        <v>-1.2343800000000023</v>
      </c>
      <c r="AD65" s="11">
        <f t="shared" ref="AD65:AE65" si="392">MIN(-0.21*AD64,0)</f>
        <v>-1.7252895461888293</v>
      </c>
      <c r="AE65" s="11">
        <f t="shared" si="392"/>
        <v>-1.9453059614264487</v>
      </c>
      <c r="AF65" s="11"/>
      <c r="AG65" s="11">
        <f t="shared" ref="AG65:AL65" si="393">MIN(-0.21*AG64,0)</f>
        <v>0</v>
      </c>
      <c r="AH65" s="11">
        <f t="shared" si="393"/>
        <v>0</v>
      </c>
      <c r="AI65" s="11">
        <f t="shared" si="393"/>
        <v>0</v>
      </c>
      <c r="AJ65" s="11">
        <f t="shared" si="393"/>
        <v>0</v>
      </c>
      <c r="AK65" s="11">
        <f t="shared" si="393"/>
        <v>0</v>
      </c>
      <c r="AL65" s="11">
        <f t="shared" si="393"/>
        <v>0</v>
      </c>
      <c r="AM65" s="11">
        <f t="shared" ref="AM65:AN65" si="394">MIN(-0.21*AM64,0)</f>
        <v>0</v>
      </c>
      <c r="AN65" s="11">
        <f t="shared" si="394"/>
        <v>0</v>
      </c>
      <c r="AP65" s="11">
        <f>MIN(-0.21*AP64,0)</f>
        <v>0</v>
      </c>
      <c r="AQ65" s="11">
        <f>MIN(-0.21*AQ64,0)</f>
        <v>0</v>
      </c>
      <c r="AR65" s="11">
        <f>MIN(-0.21*AR64,0)</f>
        <v>0</v>
      </c>
      <c r="AS65" s="11">
        <f t="shared" ref="AS65:AT65" si="395">MIN(-0.21*AS64,0)</f>
        <v>0</v>
      </c>
      <c r="AT65" s="11">
        <f t="shared" si="395"/>
        <v>0</v>
      </c>
      <c r="AU65" s="11">
        <f t="shared" ref="AU65" si="396">MIN(-0.21*AU64,0)</f>
        <v>0</v>
      </c>
      <c r="AV65" s="11">
        <f t="shared" si="365"/>
        <v>-0.58695000000000019</v>
      </c>
      <c r="AW65" s="11">
        <f>+SUM(X65:AA65)</f>
        <v>-3.3230400000000015</v>
      </c>
      <c r="AX65" s="11">
        <f t="shared" si="366"/>
        <v>-6.0099955076152796</v>
      </c>
    </row>
    <row r="66" spans="2:53" s="1" customFormat="1" x14ac:dyDescent="0.2">
      <c r="B66" s="40" t="s">
        <v>267</v>
      </c>
      <c r="D66" s="41">
        <f t="shared" ref="D66:I66" si="397">+SUM(D64:D65)</f>
        <v>-2.2640289999999981</v>
      </c>
      <c r="E66" s="41">
        <f t="shared" si="397"/>
        <v>-2.5094299999999992</v>
      </c>
      <c r="F66" s="41">
        <f t="shared" si="397"/>
        <v>-1.9717699999999982</v>
      </c>
      <c r="G66" s="41">
        <f t="shared" si="397"/>
        <v>-2.2708460000000037</v>
      </c>
      <c r="H66" s="41">
        <f t="shared" si="397"/>
        <v>-2.0537740000000029</v>
      </c>
      <c r="I66" s="41">
        <f t="shared" si="397"/>
        <v>-2.1275569999999995</v>
      </c>
      <c r="J66" s="41">
        <f t="shared" ref="J66:N66" si="398">+SUM(J64:J65)</f>
        <v>-1.9229999999999987</v>
      </c>
      <c r="K66" s="41">
        <f t="shared" si="398"/>
        <v>-1.5749999999999988</v>
      </c>
      <c r="L66" s="41">
        <f t="shared" si="398"/>
        <v>-2.9139999999999993</v>
      </c>
      <c r="M66" s="41">
        <f t="shared" si="398"/>
        <v>-1.6169999999999995</v>
      </c>
      <c r="N66" s="41">
        <f t="shared" si="398"/>
        <v>-0.29199999999999987</v>
      </c>
      <c r="O66" s="41">
        <f t="shared" ref="O66:P66" si="399">+SUM(O64:O65)</f>
        <v>-0.38100000000000422</v>
      </c>
      <c r="P66" s="41">
        <f t="shared" si="399"/>
        <v>-3.3230000000000022</v>
      </c>
      <c r="Q66" s="41">
        <f t="shared" ref="Q66:R66" si="400">+SUM(Q64:Q65)</f>
        <v>-3.1150000000000015</v>
      </c>
      <c r="R66" s="41">
        <f t="shared" si="400"/>
        <v>-3.2279999999999971</v>
      </c>
      <c r="S66" s="41">
        <f t="shared" ref="S66" si="401">+SUM(S64:S65)</f>
        <v>-2.6489999999999956</v>
      </c>
      <c r="T66" s="41">
        <f t="shared" ref="T66:U66" si="402">+SUM(T64:T65)</f>
        <v>-2.9429999999999987</v>
      </c>
      <c r="U66" s="41">
        <f t="shared" si="402"/>
        <v>-2.0970000000000004</v>
      </c>
      <c r="V66" s="41">
        <f t="shared" ref="V66:W66" si="403">+SUM(V64:V65)</f>
        <v>0.30888999999999767</v>
      </c>
      <c r="W66" s="41">
        <f t="shared" si="403"/>
        <v>1.8991600000000035</v>
      </c>
      <c r="X66" s="41">
        <f t="shared" ref="X66:Y66" si="404">+SUM(X64:X65)</f>
        <v>1.8983700000000021</v>
      </c>
      <c r="Y66" s="41">
        <f t="shared" si="404"/>
        <v>2.6156899999999963</v>
      </c>
      <c r="Z66" s="41">
        <f t="shared" ref="Z66:AA66" si="405">+SUM(Z64:Z65)</f>
        <v>2.7997600000000076</v>
      </c>
      <c r="AA66" s="41">
        <f t="shared" si="405"/>
        <v>5.1871399999999994</v>
      </c>
      <c r="AB66" s="41">
        <f t="shared" ref="AB66:AC66" si="406">+SUM(AB64:AB65)</f>
        <v>4.1569799999999972</v>
      </c>
      <c r="AC66" s="41">
        <f t="shared" si="406"/>
        <v>4.6436200000000083</v>
      </c>
      <c r="AD66" s="41">
        <f t="shared" ref="AD66:AE66" si="407">+SUM(AD64:AD65)</f>
        <v>6.4903749594722626</v>
      </c>
      <c r="AE66" s="41">
        <f t="shared" si="407"/>
        <v>7.3180557596518785</v>
      </c>
      <c r="AF66" s="41"/>
      <c r="AG66" s="41">
        <f t="shared" ref="AG66:AL66" si="408">+SUM(AG64:AG65)</f>
        <v>-4.7734589999999981</v>
      </c>
      <c r="AH66" s="41">
        <f t="shared" si="408"/>
        <v>-4.2426159999999999</v>
      </c>
      <c r="AI66" s="41">
        <f t="shared" si="408"/>
        <v>-4.1813310000000046</v>
      </c>
      <c r="AJ66" s="41">
        <f t="shared" si="408"/>
        <v>-3.4979999999999976</v>
      </c>
      <c r="AK66" s="41">
        <f t="shared" si="408"/>
        <v>-4.5779999999999985</v>
      </c>
      <c r="AL66" s="41">
        <f t="shared" si="408"/>
        <v>-0.46100000000000424</v>
      </c>
      <c r="AM66" s="41">
        <f t="shared" ref="AM66:AN66" si="409">+SUM(AM64:AM65)</f>
        <v>-6.4840000000000035</v>
      </c>
      <c r="AN66" s="41">
        <f t="shared" si="409"/>
        <v>-6.0569999999999933</v>
      </c>
      <c r="AP66" s="41">
        <f>+SUM(AP64:AP65)</f>
        <v>-2.9013000000000009</v>
      </c>
      <c r="AQ66" s="41">
        <f>+SUM(AQ64:AQ65)</f>
        <v>-6.6715279999999995</v>
      </c>
      <c r="AR66" s="41">
        <f>+SUM(AR64:AR65)</f>
        <v>-8.7929530000000007</v>
      </c>
      <c r="AS66" s="41">
        <f t="shared" ref="AS66:AT66" si="410">+SUM(AS64:AS65)</f>
        <v>-7.6623309999999982</v>
      </c>
      <c r="AT66" s="41">
        <f t="shared" si="410"/>
        <v>-5.1270000000000033</v>
      </c>
      <c r="AU66" s="41">
        <f t="shared" ref="AU66" si="411">+SUM(AU64:AU65)</f>
        <v>-12.229999999999984</v>
      </c>
      <c r="AV66" s="41">
        <f t="shared" si="365"/>
        <v>-2.8319499999999973</v>
      </c>
      <c r="AW66" s="41">
        <f>+SUM(X66:AA66)</f>
        <v>12.500960000000006</v>
      </c>
      <c r="AX66" s="41">
        <f t="shared" si="366"/>
        <v>22.609030719124149</v>
      </c>
    </row>
    <row r="67" spans="2:53" s="1" customFormat="1" ht="13.5" x14ac:dyDescent="0.35">
      <c r="B67" s="164" t="s">
        <v>101</v>
      </c>
      <c r="D67" s="11">
        <f>+D367</f>
        <v>20.538</v>
      </c>
      <c r="E67" s="11">
        <f t="shared" ref="E67:N67" si="412">+E367</f>
        <v>22.532</v>
      </c>
      <c r="F67" s="11">
        <f t="shared" si="412"/>
        <v>22.532</v>
      </c>
      <c r="G67" s="11">
        <f t="shared" si="412"/>
        <v>22.542999999999999</v>
      </c>
      <c r="H67" s="11">
        <f t="shared" si="412"/>
        <v>22.532</v>
      </c>
      <c r="I67" s="11">
        <f t="shared" si="412"/>
        <v>23.062000000000001</v>
      </c>
      <c r="J67" s="11">
        <f t="shared" si="412"/>
        <v>23.76</v>
      </c>
      <c r="K67" s="11">
        <f t="shared" si="412"/>
        <v>28.047000000000001</v>
      </c>
      <c r="L67" s="11">
        <f t="shared" si="412"/>
        <v>28.457999999999998</v>
      </c>
      <c r="M67" s="11">
        <f t="shared" si="412"/>
        <v>28.475000000000001</v>
      </c>
      <c r="N67" s="11">
        <f t="shared" si="412"/>
        <v>28.748999999999999</v>
      </c>
      <c r="O67" s="11">
        <f t="shared" ref="O67:P67" si="413">+O367</f>
        <v>30.044291000000001</v>
      </c>
      <c r="P67" s="11">
        <f t="shared" si="413"/>
        <v>32.781080000000003</v>
      </c>
      <c r="Q67" s="11">
        <f t="shared" ref="Q67:R67" si="414">+Q367</f>
        <v>32.811686999999999</v>
      </c>
      <c r="R67" s="11">
        <f t="shared" si="414"/>
        <v>34.122771999999998</v>
      </c>
      <c r="S67" s="11">
        <f t="shared" ref="S67" si="415">+S367</f>
        <v>32.934282000000003</v>
      </c>
      <c r="T67" s="11">
        <f t="shared" ref="T67:U67" si="416">+T367</f>
        <v>33.017420999999999</v>
      </c>
      <c r="U67" s="11">
        <f t="shared" si="416"/>
        <v>34.019120000000001</v>
      </c>
      <c r="V67" s="11">
        <f t="shared" ref="V67:W67" si="417">+V367</f>
        <v>34.069687999999999</v>
      </c>
      <c r="W67" s="11">
        <f t="shared" si="417"/>
        <v>34.064464999999998</v>
      </c>
      <c r="X67" s="11">
        <f t="shared" ref="X67:Y67" si="418">+X367</f>
        <v>34.159650999999997</v>
      </c>
      <c r="Y67" s="11">
        <f t="shared" si="418"/>
        <v>33.15137</v>
      </c>
      <c r="Z67" s="11">
        <f t="shared" ref="Z67:AA67" si="419">+Z367</f>
        <v>33.513100999999999</v>
      </c>
      <c r="AA67" s="11">
        <f t="shared" si="419"/>
        <v>32.858853000000003</v>
      </c>
      <c r="AB67" s="11">
        <f t="shared" ref="AB67:AC67" si="420">+AB367</f>
        <v>31.044035999999998</v>
      </c>
      <c r="AC67" s="11">
        <f t="shared" si="420"/>
        <v>31.059307</v>
      </c>
      <c r="AD67" s="36">
        <v>31</v>
      </c>
      <c r="AE67" s="36">
        <v>31</v>
      </c>
      <c r="AF67" s="41"/>
      <c r="AG67" s="11">
        <f t="shared" ref="AG67:AL67" si="421">+AG367</f>
        <v>21.535</v>
      </c>
      <c r="AH67" s="11">
        <f t="shared" si="421"/>
        <v>22.537500000000001</v>
      </c>
      <c r="AI67" s="11">
        <f t="shared" si="421"/>
        <v>22.797000000000001</v>
      </c>
      <c r="AJ67" s="11">
        <f t="shared" si="421"/>
        <v>25.903500000000001</v>
      </c>
      <c r="AK67" s="11">
        <f t="shared" si="421"/>
        <v>28.4665</v>
      </c>
      <c r="AL67" s="11">
        <f t="shared" si="421"/>
        <v>28.612000000000002</v>
      </c>
      <c r="AM67" s="11">
        <f t="shared" ref="AM67:AN67" si="422">+AM367</f>
        <v>32.796383500000005</v>
      </c>
      <c r="AN67" s="11">
        <f t="shared" si="422"/>
        <v>33.528526999999997</v>
      </c>
      <c r="AP67" s="11">
        <f>+AP367</f>
        <v>15.211</v>
      </c>
      <c r="AQ67" s="11">
        <f>+AQ367</f>
        <v>17.178000000000001</v>
      </c>
      <c r="AR67" s="11">
        <f>+AR367</f>
        <v>21.542999999999999</v>
      </c>
      <c r="AS67" s="11">
        <f t="shared" ref="AS67:AT67" si="423">+AS367</f>
        <v>24.364000000000001</v>
      </c>
      <c r="AT67" s="11">
        <f t="shared" si="423"/>
        <v>28.934726000000001</v>
      </c>
      <c r="AU67" s="11">
        <f t="shared" ref="AU67" si="424">+AU367</f>
        <v>32.867801</v>
      </c>
      <c r="AV67" s="11">
        <f>+AVERAGE(T67:W67)</f>
        <v>33.792673499999999</v>
      </c>
      <c r="AW67" s="11">
        <f>+AVERAGE(X67:AA67)</f>
        <v>33.42074375</v>
      </c>
      <c r="AX67" s="11">
        <f>+AVERAGE(AB67:AE67)</f>
        <v>31.025835749999999</v>
      </c>
    </row>
    <row r="68" spans="2:53" s="1" customFormat="1" x14ac:dyDescent="0.2">
      <c r="B68" s="40" t="s">
        <v>268</v>
      </c>
      <c r="D68" s="154">
        <f>+D66/D67</f>
        <v>-0.11023609893855284</v>
      </c>
      <c r="E68" s="154">
        <f t="shared" ref="E68:N68" si="425">+E66/E67</f>
        <v>-0.11137182673530975</v>
      </c>
      <c r="F68" s="154">
        <f t="shared" si="425"/>
        <v>-8.7509763891354439E-2</v>
      </c>
      <c r="G68" s="154">
        <f t="shared" si="425"/>
        <v>-0.10073397506986664</v>
      </c>
      <c r="H68" s="154">
        <f t="shared" si="425"/>
        <v>-9.1149210012426901E-2</v>
      </c>
      <c r="I68" s="154">
        <f t="shared" si="425"/>
        <v>-9.2253794120197699E-2</v>
      </c>
      <c r="J68" s="154">
        <f t="shared" si="425"/>
        <v>-8.0934343434343373E-2</v>
      </c>
      <c r="K68" s="154">
        <f t="shared" si="425"/>
        <v>-5.6155738581666448E-2</v>
      </c>
      <c r="L68" s="154">
        <f t="shared" si="425"/>
        <v>-0.10239651416122002</v>
      </c>
      <c r="M68" s="154">
        <f t="shared" si="425"/>
        <v>-5.6786654960491643E-2</v>
      </c>
      <c r="N68" s="154">
        <f t="shared" si="425"/>
        <v>-1.0156875021739882E-2</v>
      </c>
      <c r="O68" s="154">
        <f t="shared" ref="O68:P68" si="426">+O66/O67</f>
        <v>-1.2681277784188823E-2</v>
      </c>
      <c r="P68" s="154">
        <f t="shared" si="426"/>
        <v>-0.10136944847454696</v>
      </c>
      <c r="Q68" s="154">
        <f t="shared" ref="Q68:R68" si="427">+Q66/Q67</f>
        <v>-9.4935685568376948E-2</v>
      </c>
      <c r="R68" s="154">
        <f t="shared" si="427"/>
        <v>-9.4599582941268578E-2</v>
      </c>
      <c r="S68" s="154">
        <f t="shared" ref="S68" si="428">+S66/S67</f>
        <v>-8.0432905748484065E-2</v>
      </c>
      <c r="T68" s="154">
        <f t="shared" ref="T68:U68" si="429">+T66/T67</f>
        <v>-8.9134763130045772E-2</v>
      </c>
      <c r="U68" s="154">
        <f t="shared" si="429"/>
        <v>-6.164180613725459E-2</v>
      </c>
      <c r="V68" s="154">
        <f t="shared" ref="V68:W68" si="430">+V66/V67</f>
        <v>9.0664170449696428E-3</v>
      </c>
      <c r="W68" s="154">
        <f t="shared" si="430"/>
        <v>5.5751939741311173E-2</v>
      </c>
      <c r="X68" s="154">
        <f t="shared" ref="X68:Y68" si="431">+X66/X67</f>
        <v>5.557346004501048E-2</v>
      </c>
      <c r="Y68" s="154">
        <f t="shared" si="431"/>
        <v>7.8901414933983005E-2</v>
      </c>
      <c r="Z68" s="154">
        <f t="shared" ref="Z68:AA68" si="432">+Z66/Z67</f>
        <v>8.3542254117278128E-2</v>
      </c>
      <c r="AA68" s="154">
        <f t="shared" si="432"/>
        <v>0.15786126192536298</v>
      </c>
      <c r="AB68" s="154">
        <f t="shared" ref="AB68:AC68" si="433">+AB66/AB67</f>
        <v>0.13390591352232672</v>
      </c>
      <c r="AC68" s="154">
        <f t="shared" si="433"/>
        <v>0.14950816513710394</v>
      </c>
      <c r="AD68" s="154">
        <f t="shared" ref="AD68:AE68" si="434">+AD66/AD67</f>
        <v>0.20936693417652461</v>
      </c>
      <c r="AE68" s="154">
        <f t="shared" si="434"/>
        <v>0.23606631482747994</v>
      </c>
      <c r="AF68" s="41"/>
      <c r="AG68" s="154">
        <f t="shared" ref="AG68:AK68" si="435">+AG66/AG67</f>
        <v>-0.22166050615277447</v>
      </c>
      <c r="AH68" s="154">
        <f t="shared" si="435"/>
        <v>-0.18824696616749859</v>
      </c>
      <c r="AI68" s="154">
        <f t="shared" si="435"/>
        <v>-0.18341584419002521</v>
      </c>
      <c r="AJ68" s="154">
        <f t="shared" si="435"/>
        <v>-0.13503966645434004</v>
      </c>
      <c r="AK68" s="154">
        <f t="shared" si="435"/>
        <v>-0.16082061370382725</v>
      </c>
      <c r="AL68" s="154">
        <f t="shared" ref="AL68:AM68" si="436">+AL66/AL67</f>
        <v>-1.6112120788480504E-2</v>
      </c>
      <c r="AM68" s="154">
        <f t="shared" si="436"/>
        <v>-0.19770472558353888</v>
      </c>
      <c r="AN68" s="154">
        <f t="shared" ref="AN68" si="437">+AN66/AN67</f>
        <v>-0.18065213541889252</v>
      </c>
      <c r="AP68" s="154">
        <f t="shared" ref="AP68:AT68" si="438">+AP66/AP67</f>
        <v>-0.19073696666885812</v>
      </c>
      <c r="AQ68" s="154">
        <f t="shared" si="438"/>
        <v>-0.38837629526138079</v>
      </c>
      <c r="AR68" s="154">
        <f t="shared" si="438"/>
        <v>-0.4081582416562225</v>
      </c>
      <c r="AS68" s="154">
        <f t="shared" si="438"/>
        <v>-0.31449396650796246</v>
      </c>
      <c r="AT68" s="154">
        <f t="shared" si="438"/>
        <v>-0.17719193193673247</v>
      </c>
      <c r="AU68" s="154">
        <f t="shared" ref="AU68" si="439">+AU66/AU67</f>
        <v>-0.37209669122677191</v>
      </c>
      <c r="AV68" s="154">
        <f t="shared" ref="AV68:AW68" si="440">+AV66/AV67</f>
        <v>-8.3803668271467111E-2</v>
      </c>
      <c r="AW68" s="154">
        <f t="shared" si="440"/>
        <v>0.37404792943903309</v>
      </c>
      <c r="AX68" s="154">
        <f t="shared" ref="AX68" si="441">+AX66/AX67</f>
        <v>0.72871625123343053</v>
      </c>
      <c r="BA68" s="214"/>
    </row>
    <row r="70" spans="2:53" x14ac:dyDescent="0.2">
      <c r="B70" s="24" t="s">
        <v>102</v>
      </c>
      <c r="AS70" s="10"/>
      <c r="AT70" s="10"/>
      <c r="AU70" s="10"/>
      <c r="AV70" s="10"/>
    </row>
    <row r="71" spans="2:53" x14ac:dyDescent="0.2">
      <c r="B71" t="s">
        <v>21</v>
      </c>
      <c r="D71" s="10"/>
      <c r="E71" s="10"/>
      <c r="F71" s="10">
        <f>+F56</f>
        <v>-1.7487699999999982</v>
      </c>
      <c r="G71" s="10">
        <f>+G56</f>
        <v>-2.0199880000000037</v>
      </c>
      <c r="H71" s="10">
        <f t="shared" ref="H71:M71" si="442">+H56</f>
        <v>-1.6411470000000028</v>
      </c>
      <c r="I71" s="10">
        <f t="shared" si="442"/>
        <v>-1.6744759999999992</v>
      </c>
      <c r="J71" s="10">
        <f t="shared" si="442"/>
        <v>-1.4869999999999988</v>
      </c>
      <c r="K71" s="10">
        <f t="shared" si="442"/>
        <v>-1.3869999999999989</v>
      </c>
      <c r="L71" s="10">
        <f t="shared" si="442"/>
        <v>-2.7589999999999995</v>
      </c>
      <c r="M71" s="10">
        <f t="shared" si="442"/>
        <v>-1.3209999999999995</v>
      </c>
      <c r="N71" s="10">
        <f t="shared" ref="N71" si="443">+N56</f>
        <v>6.5000000000000169E-2</v>
      </c>
      <c r="O71" s="10">
        <f t="shared" ref="O71:P71" si="444">+O56</f>
        <v>0.17199999999999582</v>
      </c>
      <c r="P71" s="10">
        <f t="shared" si="444"/>
        <v>-2.8510000000000022</v>
      </c>
      <c r="Q71" s="10">
        <f t="shared" ref="Q71:R71" si="445">+Q56</f>
        <v>-2.5500000000000016</v>
      </c>
      <c r="R71" s="10">
        <f t="shared" si="445"/>
        <v>-2.6979999999999973</v>
      </c>
      <c r="S71" s="10">
        <f t="shared" ref="S71:T71" si="446">+S56</f>
        <v>-2.1319999999999952</v>
      </c>
      <c r="T71" s="10">
        <f t="shared" si="446"/>
        <v>-2.3819999999999988</v>
      </c>
      <c r="U71" s="10">
        <f t="shared" ref="U71:V71" si="447">+U56</f>
        <v>-1.8430000000000009</v>
      </c>
      <c r="V71" s="10">
        <f t="shared" si="447"/>
        <v>-0.37000000000000299</v>
      </c>
      <c r="W71" s="10">
        <f t="shared" ref="W71:X71" si="448">+W56</f>
        <v>1.1710000000000043</v>
      </c>
      <c r="X71" s="10">
        <f t="shared" si="448"/>
        <v>0.94300000000000272</v>
      </c>
      <c r="Y71" s="10">
        <f t="shared" ref="Y71:Z71" si="449">+Y56</f>
        <v>1.7289999999999952</v>
      </c>
      <c r="Z71" s="10">
        <f t="shared" si="449"/>
        <v>2.6670000000000096</v>
      </c>
      <c r="AA71" s="10">
        <f t="shared" ref="AA71:AB71" si="450">+AA56</f>
        <v>4.8890000000000002</v>
      </c>
      <c r="AB71" s="10">
        <f t="shared" si="450"/>
        <v>5.5349999999999966</v>
      </c>
      <c r="AC71" s="10">
        <f t="shared" ref="AC71" si="451">+AC56</f>
        <v>6.0310000000000104</v>
      </c>
      <c r="AD71" s="10">
        <f t="shared" ref="AD71:AE71" si="452">+AD56</f>
        <v>6.9846645056610912</v>
      </c>
      <c r="AE71" s="10">
        <f t="shared" si="452"/>
        <v>8.0323617210783276</v>
      </c>
      <c r="AG71" s="10">
        <f t="shared" ref="AG71:AK71" si="453">+AG56</f>
        <v>-4.4121919999999974</v>
      </c>
      <c r="AH71" s="10">
        <f t="shared" si="453"/>
        <v>-3.7687580000000001</v>
      </c>
      <c r="AI71" s="10">
        <f t="shared" si="453"/>
        <v>-3.3156230000000044</v>
      </c>
      <c r="AJ71" s="10">
        <f t="shared" si="453"/>
        <v>-2.8739999999999974</v>
      </c>
      <c r="AK71" s="10">
        <f t="shared" si="453"/>
        <v>-4.0799999999999983</v>
      </c>
      <c r="AL71" s="10">
        <f t="shared" ref="AL71:AM71" si="454">+AL56</f>
        <v>0.23699999999999588</v>
      </c>
      <c r="AM71" s="10">
        <f t="shared" si="454"/>
        <v>-5.4010000000000034</v>
      </c>
      <c r="AN71" s="10">
        <f t="shared" ref="AN71" si="455">+AN56</f>
        <v>-4.829999999999993</v>
      </c>
      <c r="AP71" s="10">
        <f t="shared" ref="AP71:AU71" si="456">+AP56</f>
        <v>-2.8925180000000008</v>
      </c>
      <c r="AQ71" s="10">
        <f t="shared" si="456"/>
        <v>-6.2562280000000001</v>
      </c>
      <c r="AR71" s="10">
        <f t="shared" si="456"/>
        <v>-7.957828000000001</v>
      </c>
      <c r="AS71" s="10">
        <f t="shared" si="456"/>
        <v>-6.172622999999998</v>
      </c>
      <c r="AT71" s="10">
        <f t="shared" si="456"/>
        <v>-3.7660000000000036</v>
      </c>
      <c r="AU71" s="10">
        <f t="shared" si="456"/>
        <v>-10.145999999999985</v>
      </c>
      <c r="AV71" s="10">
        <f>+SUM(T71:W71)</f>
        <v>-3.4239999999999982</v>
      </c>
      <c r="AW71" s="10">
        <f>+SUM(X71:AA71)</f>
        <v>10.228000000000009</v>
      </c>
      <c r="AX71" s="10">
        <f>+SUM(AB71:AE71)</f>
        <v>26.583026226739424</v>
      </c>
    </row>
    <row r="72" spans="2:53" ht="13.5" x14ac:dyDescent="0.35">
      <c r="B72" t="s">
        <v>22</v>
      </c>
      <c r="F72" s="33">
        <f t="shared" ref="F72:G72" si="457">+SUM(F411,F423,F412)</f>
        <v>0</v>
      </c>
      <c r="G72" s="33">
        <f t="shared" si="457"/>
        <v>0</v>
      </c>
      <c r="H72" s="33">
        <f>+SUM(H411,H423,H412)</f>
        <v>-0.34499999999999997</v>
      </c>
      <c r="I72" s="33">
        <f t="shared" ref="I72:O72" si="458">+SUM(I411,I423,I412)</f>
        <v>-0.27799999999999997</v>
      </c>
      <c r="J72" s="33">
        <f t="shared" si="458"/>
        <v>-0.33000000000000007</v>
      </c>
      <c r="K72" s="33">
        <f t="shared" si="458"/>
        <v>-0.29199999999999998</v>
      </c>
      <c r="L72" s="33">
        <f t="shared" si="458"/>
        <v>-0.38100000000000001</v>
      </c>
      <c r="M72" s="33">
        <f t="shared" si="458"/>
        <v>-0.50600000000000001</v>
      </c>
      <c r="N72" s="33">
        <f t="shared" si="458"/>
        <v>-0.89000000000000012</v>
      </c>
      <c r="O72" s="33">
        <f t="shared" si="458"/>
        <v>-0.77400000000000002</v>
      </c>
      <c r="P72" s="33">
        <f t="shared" ref="P72:Q72" si="459">+SUM(P411,P423,P412)</f>
        <v>-0.47899999999999998</v>
      </c>
      <c r="Q72" s="33">
        <f t="shared" si="459"/>
        <v>-0.56000000000000005</v>
      </c>
      <c r="R72" s="33">
        <f t="shared" ref="R72:S72" si="460">+SUM(R411,R423,R412)</f>
        <v>-0.96399999999999997</v>
      </c>
      <c r="S72" s="33">
        <f t="shared" si="460"/>
        <v>-0.48000000000000009</v>
      </c>
      <c r="T72" s="33">
        <f t="shared" ref="T72:U72" si="461">+SUM(T411,T423,T412)</f>
        <v>-0.64799999999999991</v>
      </c>
      <c r="U72" s="33">
        <f t="shared" si="461"/>
        <v>-0.56099999999999994</v>
      </c>
      <c r="V72" s="33">
        <f t="shared" ref="V72:W72" si="462">+SUM(V411,V423,V412)</f>
        <v>-0.69500000000000006</v>
      </c>
      <c r="W72" s="33">
        <f t="shared" si="462"/>
        <v>-0.58199999999999996</v>
      </c>
      <c r="X72" s="33">
        <f t="shared" ref="X72:Y72" si="463">+SUM(X411,X423,X412)</f>
        <v>-0.55800000000000005</v>
      </c>
      <c r="Y72" s="33">
        <f t="shared" si="463"/>
        <v>-0.55800000000000005</v>
      </c>
      <c r="Z72" s="33">
        <f t="shared" ref="Z72:AA72" si="464">+SUM(Z411,Z423,Z412)</f>
        <v>-0.58899999999999997</v>
      </c>
      <c r="AA72" s="33">
        <f t="shared" si="464"/>
        <v>-0.71099999999999997</v>
      </c>
      <c r="AB72" s="33">
        <f t="shared" ref="AB72" si="465">+SUM(AB411,AB423,AB412)</f>
        <v>-0.67700000000000005</v>
      </c>
      <c r="AC72" s="33">
        <f t="shared" ref="AC72" si="466">+SUM(AC411,AC423,AC412)</f>
        <v>-0.7589999999999999</v>
      </c>
      <c r="AD72" s="33">
        <f t="shared" ref="AD72:AE72" si="467">-AD76*AD12</f>
        <v>-0.70580554876712331</v>
      </c>
      <c r="AE72" s="33">
        <f t="shared" si="467"/>
        <v>-0.73451558931506855</v>
      </c>
      <c r="AG72" s="33">
        <f>+SUM(AG411,AG423,AG412)</f>
        <v>-0.41</v>
      </c>
      <c r="AH72" s="33">
        <f>+SUM(AH411,AH423,AH412)</f>
        <v>0</v>
      </c>
      <c r="AI72" s="33">
        <f>+SUM(AI411,AI423,AI412)</f>
        <v>-0.623</v>
      </c>
      <c r="AJ72" s="33">
        <f t="shared" ref="AJ72:AL72" si="468">+SUM(AJ411,AJ423,AJ412)</f>
        <v>-0.622</v>
      </c>
      <c r="AK72" s="33">
        <f t="shared" si="468"/>
        <v>-0.88700000000000001</v>
      </c>
      <c r="AL72" s="33">
        <f t="shared" si="468"/>
        <v>-1.6640000000000001</v>
      </c>
      <c r="AM72" s="33">
        <f t="shared" ref="AM72:AN72" si="469">+SUM(AM411,AM423,AM412)</f>
        <v>-1.0390000000000001</v>
      </c>
      <c r="AN72" s="33">
        <f t="shared" si="469"/>
        <v>-1.444</v>
      </c>
      <c r="AO72" s="34"/>
      <c r="AP72" s="33">
        <f t="shared" ref="AP72:AT72" si="470">+SUM(AP411,AP423,AP412)</f>
        <v>-0.25800000000000001</v>
      </c>
      <c r="AQ72" s="33">
        <f t="shared" si="470"/>
        <v>-0.68899999999999995</v>
      </c>
      <c r="AR72" s="33">
        <f t="shared" si="470"/>
        <v>-0.41</v>
      </c>
      <c r="AS72" s="33">
        <f t="shared" si="470"/>
        <v>-1.2450000000000001</v>
      </c>
      <c r="AT72" s="33">
        <f t="shared" si="470"/>
        <v>-2.5510000000000002</v>
      </c>
      <c r="AU72" s="33">
        <f t="shared" ref="AU72" si="471">+SUM(AU411,AU423,AU412)</f>
        <v>-2.4830000000000001</v>
      </c>
      <c r="AV72" s="11">
        <f t="shared" ref="AV72:AV73" si="472">+SUM(T72:W72)</f>
        <v>-2.4859999999999998</v>
      </c>
      <c r="AW72" s="11">
        <f>+SUM(X72:AA72)</f>
        <v>-2.4159999999999999</v>
      </c>
      <c r="AX72" s="11">
        <f t="shared" ref="AX72:AX73" si="473">+SUM(AB72:AE72)</f>
        <v>-2.8763211380821918</v>
      </c>
    </row>
    <row r="73" spans="2:53" x14ac:dyDescent="0.2">
      <c r="B73" s="40" t="s">
        <v>103</v>
      </c>
      <c r="F73" s="43">
        <f>SUM(F71:F72)</f>
        <v>-1.7487699999999982</v>
      </c>
      <c r="G73" s="43">
        <f t="shared" ref="G73:AG73" si="474">SUM(G71:G72)</f>
        <v>-2.0199880000000037</v>
      </c>
      <c r="H73" s="43">
        <f t="shared" si="474"/>
        <v>-1.9861470000000028</v>
      </c>
      <c r="I73" s="43">
        <f t="shared" si="474"/>
        <v>-1.9524759999999992</v>
      </c>
      <c r="J73" s="43">
        <f t="shared" si="474"/>
        <v>-1.8169999999999988</v>
      </c>
      <c r="K73" s="43">
        <f t="shared" si="474"/>
        <v>-1.6789999999999989</v>
      </c>
      <c r="L73" s="43">
        <f t="shared" si="474"/>
        <v>-3.1399999999999997</v>
      </c>
      <c r="M73" s="43">
        <f t="shared" si="474"/>
        <v>-1.8269999999999995</v>
      </c>
      <c r="N73" s="43">
        <f t="shared" ref="N73:O73" si="475">SUM(N71:N72)</f>
        <v>-0.82499999999999996</v>
      </c>
      <c r="O73" s="43">
        <f t="shared" si="475"/>
        <v>-0.6020000000000042</v>
      </c>
      <c r="P73" s="43">
        <f t="shared" ref="P73:Q73" si="476">SUM(P71:P72)</f>
        <v>-3.3300000000000023</v>
      </c>
      <c r="Q73" s="43">
        <f t="shared" si="476"/>
        <v>-3.1100000000000017</v>
      </c>
      <c r="R73" s="43">
        <f t="shared" ref="R73:S73" si="477">SUM(R71:R72)</f>
        <v>-3.6619999999999973</v>
      </c>
      <c r="S73" s="43">
        <f t="shared" si="477"/>
        <v>-2.6119999999999952</v>
      </c>
      <c r="T73" s="43">
        <f t="shared" ref="T73:U73" si="478">SUM(T71:T72)</f>
        <v>-3.0299999999999985</v>
      </c>
      <c r="U73" s="43">
        <f t="shared" si="478"/>
        <v>-2.4040000000000008</v>
      </c>
      <c r="V73" s="43">
        <f t="shared" ref="V73:W73" si="479">SUM(V71:V72)</f>
        <v>-1.0650000000000031</v>
      </c>
      <c r="W73" s="43">
        <f t="shared" si="479"/>
        <v>0.5890000000000043</v>
      </c>
      <c r="X73" s="43">
        <f t="shared" ref="X73:Y73" si="480">SUM(X71:X72)</f>
        <v>0.38500000000000267</v>
      </c>
      <c r="Y73" s="43">
        <f t="shared" si="480"/>
        <v>1.1709999999999952</v>
      </c>
      <c r="Z73" s="43">
        <f t="shared" ref="Z73:AA73" si="481">SUM(Z71:Z72)</f>
        <v>2.0780000000000096</v>
      </c>
      <c r="AA73" s="43">
        <f t="shared" si="481"/>
        <v>4.1779999999999999</v>
      </c>
      <c r="AB73" s="43">
        <f t="shared" ref="AB73" si="482">SUM(AB71:AB72)</f>
        <v>4.857999999999997</v>
      </c>
      <c r="AC73" s="43">
        <f t="shared" ref="AC73" si="483">SUM(AC71:AC72)</f>
        <v>5.2720000000000109</v>
      </c>
      <c r="AD73" s="43">
        <f t="shared" ref="AD73:AE73" si="484">SUM(AD71:AD72)</f>
        <v>6.2788589568939681</v>
      </c>
      <c r="AE73" s="43">
        <f t="shared" si="484"/>
        <v>7.2978461317632588</v>
      </c>
      <c r="AG73" s="43">
        <f t="shared" si="474"/>
        <v>-4.8221919999999976</v>
      </c>
      <c r="AH73" s="43">
        <f t="shared" ref="AH73:AM73" si="485">SUM(AH71:AH72)</f>
        <v>-3.7687580000000001</v>
      </c>
      <c r="AI73" s="43">
        <f t="shared" si="485"/>
        <v>-3.9386230000000042</v>
      </c>
      <c r="AJ73" s="43">
        <f t="shared" si="485"/>
        <v>-3.4959999999999973</v>
      </c>
      <c r="AK73" s="43">
        <f t="shared" si="485"/>
        <v>-4.9669999999999987</v>
      </c>
      <c r="AL73" s="43">
        <f t="shared" si="485"/>
        <v>-1.4270000000000043</v>
      </c>
      <c r="AM73" s="43">
        <f t="shared" si="485"/>
        <v>-6.4400000000000031</v>
      </c>
      <c r="AN73" s="43">
        <f t="shared" ref="AN73" si="486">SUM(AN71:AN72)</f>
        <v>-6.2739999999999929</v>
      </c>
      <c r="AO73" s="34"/>
      <c r="AP73" s="43">
        <f>SUM(AP71:AP72)</f>
        <v>-3.1505180000000008</v>
      </c>
      <c r="AQ73" s="43">
        <f>SUM(AQ71:AQ72)</f>
        <v>-6.9452280000000002</v>
      </c>
      <c r="AR73" s="43">
        <f>SUM(AR71:AR72)</f>
        <v>-8.3678280000000012</v>
      </c>
      <c r="AS73" s="43">
        <f t="shared" ref="AS73:AT73" si="487">SUM(AS71:AS72)</f>
        <v>-7.4176229999999981</v>
      </c>
      <c r="AT73" s="43">
        <f t="shared" si="487"/>
        <v>-6.3170000000000037</v>
      </c>
      <c r="AU73" s="43">
        <f t="shared" ref="AU73" si="488">SUM(AU71:AU72)</f>
        <v>-12.628999999999985</v>
      </c>
      <c r="AV73" s="43">
        <f t="shared" si="472"/>
        <v>-5.9099999999999984</v>
      </c>
      <c r="AW73" s="43">
        <f>+SUM(X73:AA73)</f>
        <v>7.8120000000000074</v>
      </c>
      <c r="AX73" s="43">
        <f t="shared" si="473"/>
        <v>23.706705088657234</v>
      </c>
      <c r="AZ73" s="165"/>
    </row>
    <row r="74" spans="2:53" x14ac:dyDescent="0.2">
      <c r="B74" s="39" t="s">
        <v>18</v>
      </c>
      <c r="F74" s="17">
        <f t="shared" ref="F74:U74" si="489">+F73/F12</f>
        <v>-0.25373911781775943</v>
      </c>
      <c r="G74" s="17">
        <f t="shared" si="489"/>
        <v>-0.25093910168733996</v>
      </c>
      <c r="H74" s="17">
        <f t="shared" si="489"/>
        <v>-0.22999008545132074</v>
      </c>
      <c r="I74" s="17">
        <f t="shared" si="489"/>
        <v>-0.19677145719596262</v>
      </c>
      <c r="J74" s="17">
        <f t="shared" si="489"/>
        <v>-0.17162557853971841</v>
      </c>
      <c r="K74" s="17">
        <f t="shared" si="489"/>
        <v>-0.13652626443324109</v>
      </c>
      <c r="L74" s="17">
        <f t="shared" si="489"/>
        <v>-0.23207686622320767</v>
      </c>
      <c r="M74" s="17">
        <f t="shared" si="489"/>
        <v>-0.12569659442724454</v>
      </c>
      <c r="N74" s="17">
        <f t="shared" si="489"/>
        <v>-5.125497017892644E-2</v>
      </c>
      <c r="O74" s="17">
        <f t="shared" si="489"/>
        <v>-3.2096395820004488E-2</v>
      </c>
      <c r="P74" s="17">
        <f t="shared" si="489"/>
        <v>-0.15315978290865614</v>
      </c>
      <c r="Q74" s="17">
        <f t="shared" si="489"/>
        <v>-0.12133744294018968</v>
      </c>
      <c r="R74" s="17">
        <f t="shared" si="489"/>
        <v>-0.1352889020245307</v>
      </c>
      <c r="S74" s="17">
        <f t="shared" si="489"/>
        <v>-8.7651006711409227E-2</v>
      </c>
      <c r="T74" s="17">
        <f t="shared" si="489"/>
        <v>-9.4525035095928828E-2</v>
      </c>
      <c r="U74" s="17">
        <f t="shared" si="489"/>
        <v>-6.8811541103732568E-2</v>
      </c>
      <c r="V74" s="17">
        <f t="shared" ref="V74:W74" si="490">+V73/V12</f>
        <v>-2.881025807498791E-2</v>
      </c>
      <c r="W74" s="17">
        <f t="shared" si="490"/>
        <v>1.5120010268258358E-2</v>
      </c>
      <c r="X74" s="17">
        <f t="shared" ref="X74:Y74" si="491">+X73/X12</f>
        <v>9.2862828336429393E-3</v>
      </c>
      <c r="Y74" s="17">
        <f t="shared" si="491"/>
        <v>2.6861494701105545E-2</v>
      </c>
      <c r="Z74" s="17">
        <f t="shared" ref="Z74:AA74" si="492">+Z73/Z12</f>
        <v>4.4682406571195321E-2</v>
      </c>
      <c r="AA74" s="17">
        <f t="shared" si="492"/>
        <v>8.4780844155844151E-2</v>
      </c>
      <c r="AB74" s="17">
        <f t="shared" ref="AB74" si="493">+AB73/AB12</f>
        <v>9.450810263992368E-2</v>
      </c>
      <c r="AC74" s="17">
        <f t="shared" ref="AC74" si="494">+AC73/AC12</f>
        <v>9.9370452746258733E-2</v>
      </c>
      <c r="AD74" s="17">
        <f t="shared" ref="AD74:AE74" si="495">+AD73/AD12</f>
        <v>0.11564823566802725</v>
      </c>
      <c r="AE74" s="17">
        <f t="shared" si="495"/>
        <v>0.12916267686216154</v>
      </c>
      <c r="AF74" s="17"/>
      <c r="AG74" s="17">
        <f t="shared" ref="AG74:AN74" si="496">+AG73/AG12</f>
        <v>-0.39744851837223677</v>
      </c>
      <c r="AH74" s="17">
        <f t="shared" si="496"/>
        <v>-0.25223063431678588</v>
      </c>
      <c r="AI74" s="17">
        <f t="shared" si="496"/>
        <v>-0.21222914686762873</v>
      </c>
      <c r="AJ74" s="17">
        <f t="shared" si="496"/>
        <v>-0.15276381909547729</v>
      </c>
      <c r="AK74" s="17">
        <f t="shared" si="496"/>
        <v>-0.1769820060573668</v>
      </c>
      <c r="AL74" s="17">
        <f t="shared" si="496"/>
        <v>-4.0944565591644798E-2</v>
      </c>
      <c r="AM74" s="17">
        <f t="shared" si="496"/>
        <v>-0.13594241445549157</v>
      </c>
      <c r="AN74" s="17">
        <f t="shared" si="496"/>
        <v>-0.11032566645565157</v>
      </c>
      <c r="AO74" s="34"/>
      <c r="AP74" s="17">
        <f t="shared" ref="AP74:AV74" si="497">+AP73/AP12</f>
        <v>-0.31977851011369257</v>
      </c>
      <c r="AQ74" s="17">
        <f t="shared" si="497"/>
        <v>-0.40553373932866721</v>
      </c>
      <c r="AR74" s="17">
        <f t="shared" si="497"/>
        <v>-0.3090657785127352</v>
      </c>
      <c r="AS74" s="17">
        <f t="shared" si="497"/>
        <v>-0.17898222081510734</v>
      </c>
      <c r="AT74" s="17">
        <f t="shared" si="497"/>
        <v>-0.10040211707487649</v>
      </c>
      <c r="AU74" s="17">
        <f t="shared" si="497"/>
        <v>-0.1211519459713547</v>
      </c>
      <c r="AV74" s="17">
        <f t="shared" si="497"/>
        <v>-4.1354120017913117E-2</v>
      </c>
      <c r="AW74" s="17">
        <f t="shared" ref="AW74:AX74" si="498">+AW73/AW12</f>
        <v>4.3198646309700939E-2</v>
      </c>
      <c r="AX74" s="17">
        <f t="shared" si="498"/>
        <v>0.1101352021164687</v>
      </c>
    </row>
    <row r="76" spans="2:53" x14ac:dyDescent="0.2">
      <c r="B76" s="14" t="s">
        <v>104</v>
      </c>
      <c r="F76" s="17">
        <f t="shared" ref="F76:Y76" si="499">IFERROR(-F72/F12,"n/a")</f>
        <v>0</v>
      </c>
      <c r="G76" s="17">
        <f t="shared" si="499"/>
        <v>0</v>
      </c>
      <c r="H76" s="17">
        <f t="shared" si="499"/>
        <v>3.9950003439174209E-2</v>
      </c>
      <c r="I76" s="17">
        <f t="shared" si="499"/>
        <v>2.8016971834981648E-2</v>
      </c>
      <c r="J76" s="17">
        <f t="shared" si="499"/>
        <v>3.1170303202040246E-2</v>
      </c>
      <c r="K76" s="17">
        <f t="shared" si="499"/>
        <v>2.3743698162302811E-2</v>
      </c>
      <c r="L76" s="17">
        <f t="shared" si="499"/>
        <v>2.8159645232815965E-2</v>
      </c>
      <c r="M76" s="17">
        <f t="shared" si="499"/>
        <v>3.4812521499828004E-2</v>
      </c>
      <c r="N76" s="17">
        <f t="shared" si="499"/>
        <v>5.5293240556660045E-2</v>
      </c>
      <c r="O76" s="17">
        <f t="shared" si="499"/>
        <v>4.126679462571977E-2</v>
      </c>
      <c r="P76" s="17">
        <f t="shared" si="499"/>
        <v>2.2031091895869742E-2</v>
      </c>
      <c r="Q76" s="17">
        <f t="shared" si="499"/>
        <v>2.1848542780227069E-2</v>
      </c>
      <c r="R76" s="17">
        <f t="shared" si="499"/>
        <v>3.5614009162110237E-2</v>
      </c>
      <c r="S76" s="17">
        <f t="shared" si="499"/>
        <v>1.6107382550335572E-2</v>
      </c>
      <c r="T76" s="17">
        <f t="shared" si="499"/>
        <v>2.0215255030416469E-2</v>
      </c>
      <c r="U76" s="17">
        <f t="shared" si="499"/>
        <v>1.6057934508816121E-2</v>
      </c>
      <c r="V76" s="17">
        <f t="shared" si="499"/>
        <v>1.8801060433912244E-2</v>
      </c>
      <c r="W76" s="17">
        <f t="shared" si="499"/>
        <v>1.4940315748941085E-2</v>
      </c>
      <c r="X76" s="17">
        <f t="shared" si="499"/>
        <v>1.3459080054994091E-2</v>
      </c>
      <c r="Y76" s="17">
        <f t="shared" si="499"/>
        <v>1.2799926595403037E-2</v>
      </c>
      <c r="Z76" s="17">
        <f t="shared" ref="Z76:AA76" si="500">IFERROR(-Z72/Z12,"n/a")</f>
        <v>1.2665032468928739E-2</v>
      </c>
      <c r="AA76" s="17">
        <f t="shared" si="500"/>
        <v>1.4427759740259739E-2</v>
      </c>
      <c r="AB76" s="17">
        <f t="shared" ref="AB76" si="501">IFERROR(-AB72/AB12,"n/a")</f>
        <v>1.3170437523101765E-2</v>
      </c>
      <c r="AC76" s="17">
        <f t="shared" ref="AC76" si="502">IFERROR(-AC72/AC12,"n/a")</f>
        <v>1.4306178610472347E-2</v>
      </c>
      <c r="AD76" s="66">
        <v>1.2999999999999999E-2</v>
      </c>
      <c r="AE76" s="66">
        <v>1.2999999999999999E-2</v>
      </c>
      <c r="AG76" s="17">
        <f t="shared" ref="AG76:AN76" si="503">IFERROR(-AG72/AG12,"n/a")</f>
        <v>3.3792493648659605E-2</v>
      </c>
      <c r="AH76" s="17">
        <f t="shared" si="503"/>
        <v>0</v>
      </c>
      <c r="AI76" s="17">
        <f t="shared" si="503"/>
        <v>3.356979291964033E-2</v>
      </c>
      <c r="AJ76" s="17">
        <f t="shared" si="503"/>
        <v>2.7179375136552331E-2</v>
      </c>
      <c r="AK76" s="17">
        <f t="shared" si="503"/>
        <v>3.1605202209157315E-2</v>
      </c>
      <c r="AL76" s="17">
        <f t="shared" si="503"/>
        <v>4.7744749225295542E-2</v>
      </c>
      <c r="AM76" s="17">
        <f t="shared" si="503"/>
        <v>2.1932324319760201E-2</v>
      </c>
      <c r="AN76" s="17">
        <f t="shared" si="503"/>
        <v>2.5392136175001759E-2</v>
      </c>
      <c r="AP76" s="17">
        <f t="shared" ref="AP76:AV76" si="504">IFERROR(-AP72/AP12,"n/a")</f>
        <v>2.6187076413888975E-2</v>
      </c>
      <c r="AQ76" s="17">
        <f t="shared" si="504"/>
        <v>4.0230896148758785E-2</v>
      </c>
      <c r="AR76" s="17">
        <f t="shared" si="504"/>
        <v>1.5143352515159419E-2</v>
      </c>
      <c r="AS76" s="17">
        <f t="shared" si="504"/>
        <v>3.0041007060457064E-2</v>
      </c>
      <c r="AT76" s="17">
        <f t="shared" si="504"/>
        <v>4.0545480553745419E-2</v>
      </c>
      <c r="AU76" s="17">
        <f t="shared" si="504"/>
        <v>2.3819802189157819E-2</v>
      </c>
      <c r="AV76" s="17">
        <f t="shared" si="504"/>
        <v>1.7395320197044335E-2</v>
      </c>
      <c r="AW76" s="17">
        <f t="shared" ref="AW76:AX76" si="505">IFERROR(-AW72/AW12,"n/a")</f>
        <v>1.3359950010783071E-2</v>
      </c>
      <c r="AX76" s="17">
        <f t="shared" si="505"/>
        <v>1.3362641864816666E-2</v>
      </c>
    </row>
    <row r="77" spans="2:53" ht="13.5" x14ac:dyDescent="0.35">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G77" s="33"/>
      <c r="AH77" s="33"/>
      <c r="AI77" s="33"/>
      <c r="AJ77" s="33"/>
      <c r="AK77" s="33"/>
      <c r="AL77" s="33"/>
      <c r="AM77" s="33"/>
      <c r="AN77" s="33"/>
      <c r="AO77" s="34"/>
      <c r="AP77" s="33"/>
      <c r="AQ77" s="33"/>
      <c r="AR77" s="33"/>
      <c r="AS77" s="33"/>
      <c r="AT77" s="33"/>
      <c r="AU77" s="33"/>
      <c r="AV77" s="11"/>
      <c r="AW77" s="11"/>
      <c r="AX77" s="11"/>
    </row>
    <row r="78" spans="2:53" x14ac:dyDescent="0.2">
      <c r="B78" t="s">
        <v>25</v>
      </c>
      <c r="D78" s="10"/>
      <c r="E78" s="10"/>
      <c r="F78" s="10">
        <f>+F63</f>
        <v>-0.17499999999999999</v>
      </c>
      <c r="G78" s="10">
        <f>+G63</f>
        <v>-0.20198799999999995</v>
      </c>
      <c r="H78" s="10">
        <f t="shared" ref="H78:M78" si="506">+H63</f>
        <v>-0.22581800000000002</v>
      </c>
      <c r="I78" s="10">
        <f t="shared" si="506"/>
        <v>-0.253442</v>
      </c>
      <c r="J78" s="10">
        <f t="shared" si="506"/>
        <v>-0.22800000000000001</v>
      </c>
      <c r="K78" s="10">
        <f t="shared" si="506"/>
        <v>-8.8999999999999996E-2</v>
      </c>
      <c r="L78" s="10">
        <f t="shared" si="506"/>
        <v>8.3000000000000004E-2</v>
      </c>
      <c r="M78" s="10">
        <f t="shared" si="506"/>
        <v>-4.2000000000000003E-2</v>
      </c>
      <c r="N78" s="10">
        <f t="shared" ref="N78" si="507">+N63</f>
        <v>-7.8E-2</v>
      </c>
      <c r="O78" s="10">
        <f t="shared" ref="O78:P78" si="508">+O63</f>
        <v>-9.2999999999999999E-2</v>
      </c>
      <c r="P78" s="10">
        <f t="shared" si="508"/>
        <v>2E-3</v>
      </c>
      <c r="Q78" s="10">
        <f t="shared" ref="Q78:R78" si="509">+Q63</f>
        <v>-7.5999999999999998E-2</v>
      </c>
      <c r="R78" s="10">
        <f t="shared" si="509"/>
        <v>-2.9000000000000001E-2</v>
      </c>
      <c r="S78" s="10">
        <f t="shared" ref="S78:T78" si="510">+S63</f>
        <v>3.7999999999999999E-2</v>
      </c>
      <c r="T78" s="10">
        <f t="shared" si="510"/>
        <v>1.9E-2</v>
      </c>
      <c r="U78" s="10">
        <f t="shared" ref="U78:V78" si="511">+U63</f>
        <v>0.33300000000000002</v>
      </c>
      <c r="V78" s="10">
        <f t="shared" si="511"/>
        <v>1.325</v>
      </c>
      <c r="W78" s="10">
        <f t="shared" ref="W78:X78" si="512">+W63</f>
        <v>1.835</v>
      </c>
      <c r="X78" s="10">
        <f t="shared" si="512"/>
        <v>2.1669999999999998</v>
      </c>
      <c r="Y78" s="10">
        <f t="shared" ref="Y78:Z78" si="513">+Y63</f>
        <v>2.4060000000000001</v>
      </c>
      <c r="Z78" s="10">
        <f t="shared" si="513"/>
        <v>1.9330000000000001</v>
      </c>
      <c r="AA78" s="10">
        <f t="shared" ref="AA78:AB78" si="514">+AA63</f>
        <v>2.2309999999999999</v>
      </c>
      <c r="AB78" s="10">
        <f t="shared" si="514"/>
        <v>0.54500000000000004</v>
      </c>
      <c r="AC78" s="10">
        <f t="shared" ref="AC78" si="515">+AC63</f>
        <v>0.67100000000000004</v>
      </c>
      <c r="AD78" s="10">
        <f t="shared" ref="AD78:AE78" si="516">+AD63</f>
        <v>2.2309999999999999</v>
      </c>
      <c r="AE78" s="10">
        <f t="shared" si="516"/>
        <v>2.2309999999999999</v>
      </c>
      <c r="AG78" s="10">
        <f t="shared" ref="AG78:AK78" si="517">+AG63</f>
        <v>-0.28909400000000002</v>
      </c>
      <c r="AH78" s="10">
        <f t="shared" si="517"/>
        <v>-0.37698799999999993</v>
      </c>
      <c r="AI78" s="10">
        <f t="shared" si="517"/>
        <v>-0.47926000000000002</v>
      </c>
      <c r="AJ78" s="10">
        <f t="shared" si="517"/>
        <v>-0.317</v>
      </c>
      <c r="AK78" s="10">
        <f t="shared" si="517"/>
        <v>-5.9999999999999915E-3</v>
      </c>
      <c r="AL78" s="10">
        <f t="shared" ref="AL78:AM78" si="518">+AL63</f>
        <v>4.1000000000000002E-2</v>
      </c>
      <c r="AM78" s="10">
        <f t="shared" si="518"/>
        <v>-0.12</v>
      </c>
      <c r="AN78" s="10">
        <f t="shared" ref="AN78" si="519">+AN63</f>
        <v>-0.17099999999999999</v>
      </c>
      <c r="AP78" s="10">
        <f t="shared" ref="AP78:AU78" si="520">+AP63</f>
        <v>5.3725000000000002E-2</v>
      </c>
      <c r="AQ78" s="10">
        <f t="shared" si="520"/>
        <v>-0.231068</v>
      </c>
      <c r="AR78" s="10">
        <f t="shared" si="520"/>
        <v>-0.66608199999999995</v>
      </c>
      <c r="AS78" s="10">
        <f t="shared" si="520"/>
        <v>-0.79625999999999997</v>
      </c>
      <c r="AT78" s="10">
        <f t="shared" si="520"/>
        <v>-0.13</v>
      </c>
      <c r="AU78" s="10">
        <f t="shared" si="520"/>
        <v>-6.5000000000000002E-2</v>
      </c>
      <c r="AV78" s="10">
        <f>+SUM(T78:W78)</f>
        <v>3.512</v>
      </c>
      <c r="AW78" s="10">
        <f>+SUM(X78:AA78)</f>
        <v>8.7370000000000001</v>
      </c>
      <c r="AX78" s="10">
        <f>+SUM(AB78:AE78)</f>
        <v>5.6779999999999999</v>
      </c>
    </row>
    <row r="79" spans="2:53" ht="13.5" x14ac:dyDescent="0.35">
      <c r="B79" t="s">
        <v>28</v>
      </c>
      <c r="D79" s="10"/>
      <c r="E79" s="10"/>
      <c r="F79" s="11">
        <f>+F65</f>
        <v>0</v>
      </c>
      <c r="G79" s="11">
        <f>+G65</f>
        <v>0</v>
      </c>
      <c r="H79" s="11">
        <f t="shared" ref="H79:M79" si="521">+H65</f>
        <v>0</v>
      </c>
      <c r="I79" s="11">
        <f t="shared" si="521"/>
        <v>0</v>
      </c>
      <c r="J79" s="11">
        <f t="shared" si="521"/>
        <v>0</v>
      </c>
      <c r="K79" s="11">
        <f t="shared" si="521"/>
        <v>0</v>
      </c>
      <c r="L79" s="11">
        <f t="shared" si="521"/>
        <v>0</v>
      </c>
      <c r="M79" s="11">
        <f t="shared" si="521"/>
        <v>0</v>
      </c>
      <c r="N79" s="11">
        <f t="shared" ref="N79" si="522">+N65</f>
        <v>0</v>
      </c>
      <c r="O79" s="11">
        <f t="shared" ref="O79:P79" si="523">+O65</f>
        <v>0</v>
      </c>
      <c r="P79" s="11">
        <f t="shared" si="523"/>
        <v>0</v>
      </c>
      <c r="Q79" s="11">
        <f t="shared" ref="Q79:R79" si="524">+Q65</f>
        <v>0</v>
      </c>
      <c r="R79" s="11">
        <f t="shared" si="524"/>
        <v>0</v>
      </c>
      <c r="S79" s="11">
        <f t="shared" ref="S79:T79" si="525">+S65</f>
        <v>0</v>
      </c>
      <c r="T79" s="11">
        <f t="shared" si="525"/>
        <v>0</v>
      </c>
      <c r="U79" s="11">
        <f t="shared" ref="U79:V79" si="526">+U65</f>
        <v>0</v>
      </c>
      <c r="V79" s="11">
        <f t="shared" si="526"/>
        <v>-8.2109999999999364E-2</v>
      </c>
      <c r="W79" s="11">
        <f t="shared" ref="W79:X79" si="527">+W65</f>
        <v>-0.50484000000000084</v>
      </c>
      <c r="X79" s="11">
        <f t="shared" si="527"/>
        <v>-0.50463000000000058</v>
      </c>
      <c r="Y79" s="11">
        <f t="shared" ref="Y79:Z79" si="528">+Y65</f>
        <v>-0.69530999999999898</v>
      </c>
      <c r="Z79" s="11">
        <f t="shared" si="528"/>
        <v>-0.7442400000000019</v>
      </c>
      <c r="AA79" s="11">
        <f t="shared" ref="AA79:AB79" si="529">+AA65</f>
        <v>-1.37886</v>
      </c>
      <c r="AB79" s="11">
        <f t="shared" si="529"/>
        <v>-1.1050199999999992</v>
      </c>
      <c r="AC79" s="11">
        <f t="shared" ref="AC79" si="530">+AC65</f>
        <v>-1.2343800000000023</v>
      </c>
      <c r="AD79" s="11">
        <f t="shared" ref="AD79:AE79" si="531">+AD65</f>
        <v>-1.7252895461888293</v>
      </c>
      <c r="AE79" s="11">
        <f t="shared" si="531"/>
        <v>-1.9453059614264487</v>
      </c>
      <c r="AF79" s="31"/>
      <c r="AG79" s="11">
        <f t="shared" ref="AG79:AK79" si="532">+AG65</f>
        <v>0</v>
      </c>
      <c r="AH79" s="11">
        <f t="shared" si="532"/>
        <v>0</v>
      </c>
      <c r="AI79" s="11">
        <f t="shared" si="532"/>
        <v>0</v>
      </c>
      <c r="AJ79" s="11">
        <f t="shared" si="532"/>
        <v>0</v>
      </c>
      <c r="AK79" s="11">
        <f t="shared" si="532"/>
        <v>0</v>
      </c>
      <c r="AL79" s="11">
        <f t="shared" ref="AL79:AM79" si="533">+AL65</f>
        <v>0</v>
      </c>
      <c r="AM79" s="11">
        <f t="shared" si="533"/>
        <v>0</v>
      </c>
      <c r="AN79" s="11">
        <f t="shared" ref="AN79" si="534">+AN65</f>
        <v>0</v>
      </c>
      <c r="AO79" s="31"/>
      <c r="AP79" s="11">
        <f t="shared" ref="AP79:AU79" si="535">+AP65</f>
        <v>0</v>
      </c>
      <c r="AQ79" s="11">
        <f t="shared" si="535"/>
        <v>0</v>
      </c>
      <c r="AR79" s="11">
        <f t="shared" si="535"/>
        <v>0</v>
      </c>
      <c r="AS79" s="11">
        <f t="shared" si="535"/>
        <v>0</v>
      </c>
      <c r="AT79" s="11">
        <f t="shared" si="535"/>
        <v>0</v>
      </c>
      <c r="AU79" s="11">
        <f t="shared" si="535"/>
        <v>0</v>
      </c>
      <c r="AV79" s="11">
        <f t="shared" ref="AV79:AV87" si="536">+SUM(T79:W79)</f>
        <v>-0.58695000000000019</v>
      </c>
      <c r="AW79" s="11">
        <f>+SUM(X79:AA79)</f>
        <v>-3.3230400000000015</v>
      </c>
      <c r="AX79" s="11">
        <f t="shared" ref="AX79:AX80" si="537">+SUM(AB79:AE79)</f>
        <v>-6.0099955076152796</v>
      </c>
    </row>
    <row r="80" spans="2:53" s="1" customFormat="1" x14ac:dyDescent="0.2">
      <c r="B80" s="40" t="s">
        <v>31</v>
      </c>
      <c r="F80" s="41">
        <f>+F73+SUM(F78:F79)</f>
        <v>-1.9237699999999982</v>
      </c>
      <c r="G80" s="41">
        <f t="shared" ref="G80:M80" si="538">+G73+SUM(G78:G79)</f>
        <v>-2.2219760000000037</v>
      </c>
      <c r="H80" s="41">
        <f t="shared" si="538"/>
        <v>-2.2119650000000028</v>
      </c>
      <c r="I80" s="41">
        <f t="shared" si="538"/>
        <v>-2.2059179999999992</v>
      </c>
      <c r="J80" s="41">
        <f t="shared" si="538"/>
        <v>-2.044999999999999</v>
      </c>
      <c r="K80" s="41">
        <f t="shared" si="538"/>
        <v>-1.7679999999999989</v>
      </c>
      <c r="L80" s="41">
        <f t="shared" si="538"/>
        <v>-3.0569999999999995</v>
      </c>
      <c r="M80" s="41">
        <f t="shared" si="538"/>
        <v>-1.8689999999999996</v>
      </c>
      <c r="N80" s="41">
        <f t="shared" ref="N80" si="539">+N73+SUM(N78:N79)</f>
        <v>-0.90299999999999991</v>
      </c>
      <c r="O80" s="41">
        <f t="shared" ref="O80:P80" si="540">+O73+SUM(O78:O79)</f>
        <v>-0.69500000000000417</v>
      </c>
      <c r="P80" s="41">
        <f t="shared" si="540"/>
        <v>-3.3280000000000025</v>
      </c>
      <c r="Q80" s="41">
        <f t="shared" ref="Q80:R80" si="541">+Q73+SUM(Q78:Q79)</f>
        <v>-3.1860000000000017</v>
      </c>
      <c r="R80" s="41">
        <f t="shared" si="541"/>
        <v>-3.6909999999999972</v>
      </c>
      <c r="S80" s="41">
        <f t="shared" ref="S80:T80" si="542">+S73+SUM(S78:S79)</f>
        <v>-2.5739999999999954</v>
      </c>
      <c r="T80" s="41">
        <f t="shared" si="542"/>
        <v>-3.0109999999999983</v>
      </c>
      <c r="U80" s="41">
        <f t="shared" ref="U80:V80" si="543">+U73+SUM(U78:U79)</f>
        <v>-2.0710000000000006</v>
      </c>
      <c r="V80" s="41">
        <f t="shared" si="543"/>
        <v>0.17788999999999744</v>
      </c>
      <c r="W80" s="41">
        <f t="shared" ref="W80:X80" si="544">+W73+SUM(W78:W79)</f>
        <v>1.9191600000000033</v>
      </c>
      <c r="X80" s="41">
        <f t="shared" si="544"/>
        <v>2.0473700000000017</v>
      </c>
      <c r="Y80" s="41">
        <f t="shared" ref="Y80:Z80" si="545">+Y73+SUM(Y78:Y79)</f>
        <v>2.8816899999999963</v>
      </c>
      <c r="Z80" s="41">
        <f t="shared" si="545"/>
        <v>3.2667600000000077</v>
      </c>
      <c r="AA80" s="41">
        <f t="shared" ref="AA80:AB80" si="546">+AA73+SUM(AA78:AA79)</f>
        <v>5.0301399999999994</v>
      </c>
      <c r="AB80" s="41">
        <f t="shared" si="546"/>
        <v>4.2979799999999981</v>
      </c>
      <c r="AC80" s="41">
        <f t="shared" ref="AC80" si="547">+AC73+SUM(AC78:AC79)</f>
        <v>4.7086200000000087</v>
      </c>
      <c r="AD80" s="41">
        <f t="shared" ref="AD80:AE80" si="548">+AD73+SUM(AD78:AD79)</f>
        <v>6.7845694107051386</v>
      </c>
      <c r="AE80" s="41">
        <f t="shared" si="548"/>
        <v>7.5835401703368097</v>
      </c>
      <c r="AG80" s="41">
        <f t="shared" ref="AG80:AK80" si="549">+AG73+SUM(AG78:AG79)</f>
        <v>-5.111285999999998</v>
      </c>
      <c r="AH80" s="41">
        <f t="shared" si="549"/>
        <v>-4.1457459999999999</v>
      </c>
      <c r="AI80" s="41">
        <f t="shared" si="549"/>
        <v>-4.4178830000000042</v>
      </c>
      <c r="AJ80" s="41">
        <f t="shared" si="549"/>
        <v>-3.8129999999999975</v>
      </c>
      <c r="AK80" s="41">
        <f t="shared" si="549"/>
        <v>-4.972999999999999</v>
      </c>
      <c r="AL80" s="41">
        <f t="shared" ref="AL80:AM80" si="550">+AL73+SUM(AL78:AL79)</f>
        <v>-1.3860000000000043</v>
      </c>
      <c r="AM80" s="41">
        <f t="shared" si="550"/>
        <v>-6.5600000000000032</v>
      </c>
      <c r="AN80" s="41">
        <f t="shared" ref="AN80" si="551">+AN73+SUM(AN78:AN79)</f>
        <v>-6.4449999999999932</v>
      </c>
      <c r="AP80" s="41">
        <f t="shared" ref="AP80:AU80" si="552">+AP73+SUM(AP78:AP79)</f>
        <v>-3.0967930000000008</v>
      </c>
      <c r="AQ80" s="41">
        <f t="shared" si="552"/>
        <v>-7.1762959999999998</v>
      </c>
      <c r="AR80" s="41">
        <f t="shared" si="552"/>
        <v>-9.0339100000000006</v>
      </c>
      <c r="AS80" s="41">
        <f t="shared" si="552"/>
        <v>-8.2138829999999974</v>
      </c>
      <c r="AT80" s="41">
        <f t="shared" si="552"/>
        <v>-6.4470000000000036</v>
      </c>
      <c r="AU80" s="41">
        <f t="shared" si="552"/>
        <v>-12.693999999999985</v>
      </c>
      <c r="AV80" s="43">
        <f t="shared" si="536"/>
        <v>-2.9849499999999978</v>
      </c>
      <c r="AW80" s="43">
        <f>+SUM(X80:AA80)</f>
        <v>13.225960000000004</v>
      </c>
      <c r="AX80" s="43">
        <f t="shared" si="537"/>
        <v>23.374709581041955</v>
      </c>
    </row>
    <row r="82" spans="2:54" x14ac:dyDescent="0.2">
      <c r="B82" t="s">
        <v>20</v>
      </c>
      <c r="F82" s="10">
        <f t="shared" ref="F82:M82" si="553">-F55</f>
        <v>6.9000000000000006E-2</v>
      </c>
      <c r="G82" s="10">
        <f t="shared" si="553"/>
        <v>4.5811999999999992E-2</v>
      </c>
      <c r="H82" s="10">
        <f t="shared" si="553"/>
        <v>6.6658000000000009E-2</v>
      </c>
      <c r="I82" s="10">
        <f t="shared" si="553"/>
        <v>8.4775000000000003E-2</v>
      </c>
      <c r="J82" s="10">
        <f t="shared" si="553"/>
        <v>0.1</v>
      </c>
      <c r="K82" s="10">
        <f t="shared" si="553"/>
        <v>0.40799999999999997</v>
      </c>
      <c r="L82" s="10">
        <f t="shared" si="553"/>
        <v>0.37</v>
      </c>
      <c r="M82" s="10">
        <f t="shared" si="553"/>
        <v>0.435</v>
      </c>
      <c r="N82" s="10">
        <f t="shared" ref="N82:O82" si="554">-N55</f>
        <v>0.51200000000000001</v>
      </c>
      <c r="O82" s="10">
        <f t="shared" si="554"/>
        <v>0.30199999999999999</v>
      </c>
      <c r="P82" s="10">
        <f t="shared" ref="P82:Q82" si="555">-P55</f>
        <v>0.378</v>
      </c>
      <c r="Q82" s="10">
        <f t="shared" si="555"/>
        <v>0.53900000000000003</v>
      </c>
      <c r="R82" s="10">
        <f t="shared" ref="R82:S82" si="556">-R55</f>
        <v>0.745</v>
      </c>
      <c r="S82" s="10">
        <f t="shared" si="556"/>
        <v>0.59899999999999998</v>
      </c>
      <c r="T82" s="10">
        <f t="shared" ref="T82:U82" si="557">-T55</f>
        <v>1.0940000000000001</v>
      </c>
      <c r="U82" s="10">
        <f t="shared" si="557"/>
        <v>1.53</v>
      </c>
      <c r="V82" s="10">
        <f t="shared" ref="V82:W82" si="558">-V55</f>
        <v>1</v>
      </c>
      <c r="W82" s="10">
        <f t="shared" si="558"/>
        <v>1.089</v>
      </c>
      <c r="X82" s="10">
        <f t="shared" ref="X82:Y82" si="559">-X55</f>
        <v>1.2669999999999999</v>
      </c>
      <c r="Y82" s="10">
        <f t="shared" si="559"/>
        <v>1.3260000000000001</v>
      </c>
      <c r="Z82" s="10">
        <f t="shared" ref="Z82:AA82" si="560">-Z55</f>
        <v>1.845</v>
      </c>
      <c r="AA82" s="10">
        <f t="shared" si="560"/>
        <v>1.611</v>
      </c>
      <c r="AB82" s="10">
        <f t="shared" ref="AB82:AC82" si="561">-AB55</f>
        <v>1.9319999999999999</v>
      </c>
      <c r="AC82" s="10">
        <f t="shared" si="561"/>
        <v>1.923</v>
      </c>
      <c r="AD82" s="35">
        <v>0</v>
      </c>
      <c r="AE82" s="35">
        <v>0</v>
      </c>
      <c r="AG82" s="10">
        <f t="shared" ref="AG82:AK82" si="562">-AG55</f>
        <v>0.13843900000000001</v>
      </c>
      <c r="AH82" s="10">
        <f t="shared" si="562"/>
        <v>0.114812</v>
      </c>
      <c r="AI82" s="10">
        <f t="shared" si="562"/>
        <v>0.15143300000000001</v>
      </c>
      <c r="AJ82" s="10">
        <f t="shared" si="562"/>
        <v>0.50800000000000001</v>
      </c>
      <c r="AK82" s="10">
        <f t="shared" si="562"/>
        <v>0.80499999999999994</v>
      </c>
      <c r="AL82" s="10">
        <f t="shared" ref="AL82:AM82" si="563">-AL55</f>
        <v>0.81400000000000006</v>
      </c>
      <c r="AM82" s="10">
        <f t="shared" si="563"/>
        <v>0.91700000000000004</v>
      </c>
      <c r="AN82" s="10">
        <f t="shared" ref="AN82" si="564">-AN55</f>
        <v>1.3439999999999999</v>
      </c>
      <c r="AP82" s="10">
        <f t="shared" ref="AP82:AU82" si="565">-AP55</f>
        <v>0.15790299999999999</v>
      </c>
      <c r="AQ82" s="10">
        <f t="shared" si="565"/>
        <v>0.15276699999999999</v>
      </c>
      <c r="AR82" s="10">
        <f t="shared" si="565"/>
        <v>0.253251</v>
      </c>
      <c r="AS82" s="10">
        <f t="shared" si="565"/>
        <v>0.65943300000000005</v>
      </c>
      <c r="AT82" s="10">
        <f t="shared" si="565"/>
        <v>1.619</v>
      </c>
      <c r="AU82" s="10">
        <f t="shared" si="565"/>
        <v>2.2610000000000001</v>
      </c>
      <c r="AV82" s="10">
        <f t="shared" si="536"/>
        <v>4.7130000000000001</v>
      </c>
      <c r="AW82" s="10">
        <f>+SUM(X82:AA82)</f>
        <v>6.0489999999999995</v>
      </c>
      <c r="AX82" s="10">
        <f>+SUM(AB82:AE82)</f>
        <v>3.855</v>
      </c>
    </row>
    <row r="83" spans="2:54" ht="13.5" x14ac:dyDescent="0.35">
      <c r="B83" t="s">
        <v>32</v>
      </c>
      <c r="F83" s="11">
        <f t="shared" ref="F83:M83" si="566">+F84-F82-F80</f>
        <v>0.70587699999999898</v>
      </c>
      <c r="G83" s="11">
        <f t="shared" si="566"/>
        <v>1.5501640000000052</v>
      </c>
      <c r="H83" s="11">
        <f t="shared" si="566"/>
        <v>1.713307000000003</v>
      </c>
      <c r="I83" s="11">
        <f t="shared" si="566"/>
        <v>2.7341429999999987</v>
      </c>
      <c r="J83" s="11">
        <f t="shared" si="566"/>
        <v>-0.27800000000000269</v>
      </c>
      <c r="K83" s="11">
        <f t="shared" si="566"/>
        <v>-2.8569999999999984</v>
      </c>
      <c r="L83" s="11">
        <f t="shared" si="566"/>
        <v>-0.23800000000000088</v>
      </c>
      <c r="M83" s="11">
        <f t="shared" si="566"/>
        <v>1.1259999999999999</v>
      </c>
      <c r="N83" s="11">
        <f t="shared" ref="N83:S83" si="567">+N84-N82-N80</f>
        <v>-4.4000000000001926E-2</v>
      </c>
      <c r="O83" s="11">
        <f t="shared" si="567"/>
        <v>6.9820000000000055</v>
      </c>
      <c r="P83" s="11">
        <f t="shared" si="567"/>
        <v>0.37800000000000367</v>
      </c>
      <c r="Q83" s="11">
        <f t="shared" si="567"/>
        <v>1.5710000000000002</v>
      </c>
      <c r="R83" s="11">
        <f t="shared" si="567"/>
        <v>1.6729999999999987</v>
      </c>
      <c r="S83" s="11">
        <f t="shared" si="567"/>
        <v>1.5629999999999924</v>
      </c>
      <c r="T83" s="11">
        <f t="shared" ref="T83:U83" si="568">+T84-T82-T80</f>
        <v>-0.60000000000000142</v>
      </c>
      <c r="U83" s="11">
        <f t="shared" si="568"/>
        <v>1.5060000000000004</v>
      </c>
      <c r="V83" s="11">
        <f t="shared" ref="V83:W83" si="569">+V84-V82-V80</f>
        <v>-0.60788999999999649</v>
      </c>
      <c r="W83" s="11">
        <f t="shared" si="569"/>
        <v>-0.11416000000000759</v>
      </c>
      <c r="X83" s="11">
        <f t="shared" ref="X83:Y83" si="570">+X84-X82-X80</f>
        <v>-4.3153700000000015</v>
      </c>
      <c r="Y83" s="11">
        <f t="shared" si="570"/>
        <v>3.0063100000000036</v>
      </c>
      <c r="Z83" s="11">
        <f t="shared" ref="Z83:AA83" si="571">+Z84-Z82-Z80</f>
        <v>2.0942399999999921</v>
      </c>
      <c r="AA83" s="11">
        <f t="shared" si="571"/>
        <v>1.4408599999999963</v>
      </c>
      <c r="AB83" s="11">
        <f t="shared" ref="AB83:AC83" si="572">+AB84-AB82-AB80</f>
        <v>1.9450200000000004</v>
      </c>
      <c r="AC83" s="11">
        <f t="shared" si="572"/>
        <v>9.9379999999994695E-2</v>
      </c>
      <c r="AD83" s="36">
        <v>1</v>
      </c>
      <c r="AE83" s="36">
        <v>1</v>
      </c>
      <c r="AG83" s="11">
        <f>+AG84-AG82-AG80</f>
        <v>3.3887399999999976</v>
      </c>
      <c r="AH83" s="11">
        <f>+AH84-AH82-AH80</f>
        <v>2.2560410000000024</v>
      </c>
      <c r="AI83" s="11">
        <f>+AI84-AI82-AI80</f>
        <v>4.4474500000000043</v>
      </c>
      <c r="AJ83" s="33">
        <f>+SUM(J83:K83)</f>
        <v>-3.1350000000000011</v>
      </c>
      <c r="AK83" s="33">
        <f>+SUM(L83:M83)</f>
        <v>0.88799999999999901</v>
      </c>
      <c r="AL83" s="33">
        <f>+SUM(M83:N83)</f>
        <v>1.0819999999999981</v>
      </c>
      <c r="AM83" s="33">
        <f>+SUM(N83:O83)</f>
        <v>6.9380000000000033</v>
      </c>
      <c r="AN83" s="33">
        <f>+SUM(O83:P83)</f>
        <v>7.3600000000000092</v>
      </c>
      <c r="AP83" s="11">
        <f t="shared" ref="AP83:AU83" si="573">+AP84-AP82-AP80</f>
        <v>1.6437940000000013</v>
      </c>
      <c r="AQ83" s="11">
        <f t="shared" si="573"/>
        <v>3.3517330000000012</v>
      </c>
      <c r="AR83" s="11">
        <f t="shared" si="573"/>
        <v>5.4216590000000018</v>
      </c>
      <c r="AS83" s="11">
        <f t="shared" si="573"/>
        <v>1.2954499999999989</v>
      </c>
      <c r="AT83" s="11">
        <f t="shared" si="573"/>
        <v>7.7490000000000041</v>
      </c>
      <c r="AU83" s="11">
        <f t="shared" si="573"/>
        <v>5.0999999999999828</v>
      </c>
      <c r="AV83" s="11">
        <f t="shared" si="536"/>
        <v>0.18394999999999495</v>
      </c>
      <c r="AW83" s="11">
        <f>+SUM(X83:AA83)</f>
        <v>2.2260399999999905</v>
      </c>
      <c r="AX83" s="11">
        <f t="shared" ref="AX83:AX84" si="574">+SUM(AB83:AE83)</f>
        <v>4.0443999999999951</v>
      </c>
      <c r="BB83" s="187"/>
    </row>
    <row r="84" spans="2:54" s="1" customFormat="1" x14ac:dyDescent="0.2">
      <c r="B84" s="40" t="s">
        <v>33</v>
      </c>
      <c r="F84" s="41">
        <f>+F409+F431+F411+F423+F412</f>
        <v>-1.1488929999999993</v>
      </c>
      <c r="G84" s="41">
        <f t="shared" ref="G84:O84" si="575">+G409+G431+G411+G423+G412</f>
        <v>-0.62599999999999856</v>
      </c>
      <c r="H84" s="41">
        <f t="shared" si="575"/>
        <v>-0.43199999999999988</v>
      </c>
      <c r="I84" s="41">
        <f t="shared" si="575"/>
        <v>0.61299999999999977</v>
      </c>
      <c r="J84" s="41">
        <f t="shared" si="575"/>
        <v>-2.2230000000000016</v>
      </c>
      <c r="K84" s="41">
        <f t="shared" si="575"/>
        <v>-4.216999999999997</v>
      </c>
      <c r="L84" s="41">
        <f t="shared" si="575"/>
        <v>-2.9250000000000003</v>
      </c>
      <c r="M84" s="41">
        <f t="shared" si="575"/>
        <v>-0.30799999999999961</v>
      </c>
      <c r="N84" s="41">
        <f t="shared" si="575"/>
        <v>-0.43500000000000177</v>
      </c>
      <c r="O84" s="41">
        <f t="shared" si="575"/>
        <v>6.5890000000000013</v>
      </c>
      <c r="P84" s="41">
        <f t="shared" ref="P84:Q84" si="576">+P409+P431+P411+P423+P412</f>
        <v>-2.5719999999999987</v>
      </c>
      <c r="Q84" s="41">
        <f t="shared" si="576"/>
        <v>-1.0760000000000016</v>
      </c>
      <c r="R84" s="41">
        <f t="shared" ref="R84:S84" si="577">+R409+R431+R411+R423+R412</f>
        <v>-1.2729999999999984</v>
      </c>
      <c r="S84" s="41">
        <f t="shared" si="577"/>
        <v>-0.41200000000000297</v>
      </c>
      <c r="T84" s="41">
        <f t="shared" ref="T84:U84" si="578">+T409+T431+T411+T423+T412</f>
        <v>-2.5169999999999995</v>
      </c>
      <c r="U84" s="41">
        <f t="shared" si="578"/>
        <v>0.96499999999999986</v>
      </c>
      <c r="V84" s="41">
        <f t="shared" ref="V84:W84" si="579">+V409+V431+V411+V423+V412</f>
        <v>0.57000000000000095</v>
      </c>
      <c r="W84" s="41">
        <f t="shared" si="579"/>
        <v>2.8939999999999957</v>
      </c>
      <c r="X84" s="41">
        <f t="shared" ref="X84:Y84" si="580">+X409+X431+X411+X423+X412</f>
        <v>-1.0010000000000001</v>
      </c>
      <c r="Y84" s="41">
        <f t="shared" si="580"/>
        <v>7.2140000000000004</v>
      </c>
      <c r="Z84" s="41">
        <f t="shared" ref="Z84:AA84" si="581">+Z409+Z431+Z411+Z423+Z412</f>
        <v>7.2059999999999995</v>
      </c>
      <c r="AA84" s="41">
        <f t="shared" si="581"/>
        <v>8.0819999999999954</v>
      </c>
      <c r="AB84" s="41">
        <f t="shared" ref="AB84:AC84" si="582">+AB409+AB431+AB411+AB423+AB412</f>
        <v>8.1749999999999989</v>
      </c>
      <c r="AC84" s="41">
        <f t="shared" si="582"/>
        <v>6.7310000000000034</v>
      </c>
      <c r="AD84" s="41">
        <f t="shared" ref="AD84:AE84" si="583">+AD80+SUM(AD82:AD83)</f>
        <v>7.7845694107051386</v>
      </c>
      <c r="AE84" s="41">
        <f t="shared" si="583"/>
        <v>8.5835401703368106</v>
      </c>
      <c r="AG84" s="41">
        <f t="shared" ref="AG84:AL84" si="584">+AG409+AG431+AG411+AG423+AG412</f>
        <v>-1.5841070000000002</v>
      </c>
      <c r="AH84" s="41">
        <f t="shared" si="584"/>
        <v>-1.7748929999999978</v>
      </c>
      <c r="AI84" s="41">
        <f t="shared" si="584"/>
        <v>0.18099999999999988</v>
      </c>
      <c r="AJ84" s="41">
        <f t="shared" si="584"/>
        <v>-6.4399999999999995</v>
      </c>
      <c r="AK84" s="41">
        <f t="shared" si="584"/>
        <v>-3.2330000000000001</v>
      </c>
      <c r="AL84" s="41">
        <f t="shared" si="584"/>
        <v>6.1539999999999999</v>
      </c>
      <c r="AM84" s="41">
        <f t="shared" ref="AM84:AN84" si="585">+AM409+AM431+AM411+AM423+AM412</f>
        <v>-3.6480000000000006</v>
      </c>
      <c r="AN84" s="41">
        <f t="shared" si="585"/>
        <v>-1.6850000000000014</v>
      </c>
      <c r="AP84" s="41">
        <f t="shared" ref="AP84:AT84" si="586">+AP409+AP431+AP411+AP423+AP412</f>
        <v>-1.2950959999999996</v>
      </c>
      <c r="AQ84" s="41">
        <f t="shared" si="586"/>
        <v>-3.6717959999999987</v>
      </c>
      <c r="AR84" s="41">
        <f t="shared" si="586"/>
        <v>-3.3589999999999982</v>
      </c>
      <c r="AS84" s="41">
        <f t="shared" si="586"/>
        <v>-6.2589999999999986</v>
      </c>
      <c r="AT84" s="41">
        <f t="shared" si="586"/>
        <v>2.9210000000000003</v>
      </c>
      <c r="AU84" s="41">
        <f t="shared" ref="AU84" si="587">+AU409+AU431+AU411+AU423+AU412</f>
        <v>-5.333000000000002</v>
      </c>
      <c r="AV84" s="43">
        <f t="shared" si="536"/>
        <v>1.911999999999997</v>
      </c>
      <c r="AW84" s="43">
        <f>+SUM(X84:AA84)</f>
        <v>21.500999999999998</v>
      </c>
      <c r="AX84" s="43">
        <f t="shared" si="574"/>
        <v>31.274109581041952</v>
      </c>
      <c r="AY84" s="41"/>
      <c r="AZ84" s="41"/>
      <c r="BA84" s="214"/>
    </row>
    <row r="85" spans="2:54" s="1" customFormat="1" x14ac:dyDescent="0.2">
      <c r="B85" s="40"/>
      <c r="F85" s="41"/>
      <c r="G85" s="41"/>
      <c r="H85" s="41"/>
      <c r="I85" s="41"/>
      <c r="J85" s="41"/>
      <c r="K85" s="41"/>
      <c r="L85" s="41"/>
      <c r="M85" s="41"/>
      <c r="N85" s="41"/>
      <c r="O85" s="41"/>
      <c r="P85" s="41"/>
      <c r="Q85" s="41"/>
      <c r="R85" s="41"/>
      <c r="S85" s="41"/>
      <c r="T85" s="41"/>
      <c r="U85" s="41"/>
      <c r="V85" s="41"/>
      <c r="W85" s="41"/>
      <c r="X85" s="41"/>
      <c r="Y85" s="191"/>
      <c r="Z85" s="191"/>
      <c r="AA85" s="191"/>
      <c r="AB85" s="191"/>
      <c r="AC85" s="191"/>
      <c r="AD85" s="41"/>
      <c r="AE85" s="41"/>
      <c r="AG85" s="41"/>
      <c r="AH85" s="41"/>
      <c r="AI85" s="41"/>
      <c r="AJ85" s="41"/>
      <c r="AK85" s="41"/>
      <c r="AL85" s="41"/>
      <c r="AM85" s="41"/>
      <c r="AN85" s="41"/>
      <c r="AP85" s="41"/>
      <c r="AQ85" s="41"/>
      <c r="AR85" s="41"/>
      <c r="AS85" s="41"/>
      <c r="AT85" s="41"/>
      <c r="AU85" s="41"/>
      <c r="AV85" s="43"/>
      <c r="AW85" s="43"/>
      <c r="AX85" s="43"/>
      <c r="AY85" s="41"/>
    </row>
    <row r="86" spans="2:54" s="1" customFormat="1" x14ac:dyDescent="0.2">
      <c r="B86" s="9" t="s">
        <v>105</v>
      </c>
      <c r="F86" s="150">
        <f t="shared" ref="F86:N86" si="588">+F413</f>
        <v>0</v>
      </c>
      <c r="G86" s="150">
        <f t="shared" si="588"/>
        <v>0</v>
      </c>
      <c r="H86" s="150">
        <f t="shared" si="588"/>
        <v>0</v>
      </c>
      <c r="I86" s="150">
        <f t="shared" si="588"/>
        <v>0</v>
      </c>
      <c r="J86" s="150">
        <f t="shared" si="588"/>
        <v>0</v>
      </c>
      <c r="K86" s="150">
        <f t="shared" si="588"/>
        <v>0</v>
      </c>
      <c r="L86" s="150">
        <f t="shared" si="588"/>
        <v>0</v>
      </c>
      <c r="M86" s="150">
        <f t="shared" si="588"/>
        <v>0</v>
      </c>
      <c r="N86" s="150">
        <f t="shared" si="588"/>
        <v>0</v>
      </c>
      <c r="O86" s="150">
        <f t="shared" ref="O86:T86" si="589">+O413</f>
        <v>-2.4500000000000002</v>
      </c>
      <c r="P86" s="150">
        <f t="shared" si="589"/>
        <v>0</v>
      </c>
      <c r="Q86" s="150">
        <f t="shared" si="589"/>
        <v>0</v>
      </c>
      <c r="R86" s="150">
        <f t="shared" si="589"/>
        <v>0</v>
      </c>
      <c r="S86" s="150">
        <f t="shared" si="589"/>
        <v>0</v>
      </c>
      <c r="T86" s="150">
        <f t="shared" si="589"/>
        <v>-1.071</v>
      </c>
      <c r="U86" s="150">
        <f t="shared" ref="U86:V86" si="590">+U413</f>
        <v>0</v>
      </c>
      <c r="V86" s="150">
        <f t="shared" si="590"/>
        <v>0</v>
      </c>
      <c r="W86" s="150">
        <f t="shared" ref="W86:X86" si="591">+W413</f>
        <v>0</v>
      </c>
      <c r="X86" s="150">
        <f t="shared" si="591"/>
        <v>0</v>
      </c>
      <c r="Y86" s="150">
        <f t="shared" ref="Y86:Z86" si="592">+Y413</f>
        <v>-8.6709999999999994</v>
      </c>
      <c r="Z86" s="150">
        <f t="shared" si="592"/>
        <v>0</v>
      </c>
      <c r="AA86" s="150">
        <f t="shared" ref="AA86:AB86" si="593">+AA413</f>
        <v>0</v>
      </c>
      <c r="AB86" s="150">
        <f t="shared" si="593"/>
        <v>0</v>
      </c>
      <c r="AC86" s="150">
        <f t="shared" ref="AC86" si="594">+AC413</f>
        <v>-0.25</v>
      </c>
      <c r="AD86" s="163">
        <v>0</v>
      </c>
      <c r="AE86" s="163">
        <v>0</v>
      </c>
      <c r="AG86" s="167">
        <v>0</v>
      </c>
      <c r="AH86" s="16">
        <f>+SUM(F86:G86)</f>
        <v>0</v>
      </c>
      <c r="AI86" s="150">
        <f>+AI413</f>
        <v>0</v>
      </c>
      <c r="AJ86" s="150">
        <f t="shared" ref="AJ86:AK86" si="595">+AJ413</f>
        <v>0</v>
      </c>
      <c r="AK86" s="150">
        <f t="shared" si="595"/>
        <v>0</v>
      </c>
      <c r="AL86" s="150">
        <f t="shared" ref="AL86:AM86" si="596">+AL413</f>
        <v>-2.4500000000000002</v>
      </c>
      <c r="AM86" s="150">
        <f t="shared" si="596"/>
        <v>0</v>
      </c>
      <c r="AN86" s="150">
        <f t="shared" ref="AN86" si="597">+AN413</f>
        <v>0</v>
      </c>
      <c r="AP86" s="150">
        <f t="shared" ref="AP86:AU86" si="598">+AP413</f>
        <v>0</v>
      </c>
      <c r="AQ86" s="150">
        <f t="shared" si="598"/>
        <v>0</v>
      </c>
      <c r="AR86" s="150">
        <f t="shared" si="598"/>
        <v>0</v>
      </c>
      <c r="AS86" s="150">
        <f t="shared" si="598"/>
        <v>0</v>
      </c>
      <c r="AT86" s="150">
        <f t="shared" si="598"/>
        <v>-2.4500000000000002</v>
      </c>
      <c r="AU86" s="150">
        <f t="shared" si="598"/>
        <v>0</v>
      </c>
      <c r="AV86" s="16">
        <f t="shared" si="536"/>
        <v>-1.071</v>
      </c>
      <c r="AW86" s="16">
        <f>+SUM(X86:AA86)</f>
        <v>-8.6709999999999994</v>
      </c>
      <c r="AX86" s="16">
        <f t="shared" ref="AX86:AX87" si="599">+SUM(AB86:AE86)</f>
        <v>-0.25</v>
      </c>
      <c r="AY86" s="41"/>
    </row>
    <row r="87" spans="2:54" s="1" customFormat="1" x14ac:dyDescent="0.2">
      <c r="B87" s="9" t="s">
        <v>106</v>
      </c>
      <c r="F87" s="16">
        <f>+SUM(F424:F426)</f>
        <v>0</v>
      </c>
      <c r="G87" s="16">
        <f t="shared" ref="G87" si="600">+SUM(G424:G426)</f>
        <v>0</v>
      </c>
      <c r="H87" s="16">
        <f t="shared" ref="H87:X87" si="601">+SUM(H424:H426,H428)</f>
        <v>0</v>
      </c>
      <c r="I87" s="16">
        <f t="shared" si="601"/>
        <v>0.32800000000000001</v>
      </c>
      <c r="J87" s="16">
        <f t="shared" si="601"/>
        <v>4.5999999999999985E-2</v>
      </c>
      <c r="K87" s="16">
        <f t="shared" si="601"/>
        <v>56.261000000000003</v>
      </c>
      <c r="L87" s="16">
        <f t="shared" si="601"/>
        <v>2.9000000000000001E-2</v>
      </c>
      <c r="M87" s="16">
        <f t="shared" si="601"/>
        <v>4.0000000000000008E-2</v>
      </c>
      <c r="N87" s="16">
        <f t="shared" si="601"/>
        <v>19.102</v>
      </c>
      <c r="O87" s="16">
        <f t="shared" si="601"/>
        <v>165.702</v>
      </c>
      <c r="P87" s="16">
        <f t="shared" si="601"/>
        <v>0.10299999999999999</v>
      </c>
      <c r="Q87" s="16">
        <f t="shared" si="601"/>
        <v>8.1000000000000003E-2</v>
      </c>
      <c r="R87" s="16">
        <f t="shared" si="601"/>
        <v>0.44800000000000001</v>
      </c>
      <c r="S87" s="16">
        <f t="shared" si="601"/>
        <v>0.64400000000000002</v>
      </c>
      <c r="T87" s="16">
        <f t="shared" si="601"/>
        <v>0.32400000000000001</v>
      </c>
      <c r="U87" s="16">
        <f t="shared" si="601"/>
        <v>3.3000000000000002E-2</v>
      </c>
      <c r="V87" s="16">
        <f t="shared" si="601"/>
        <v>0.36699999999999999</v>
      </c>
      <c r="W87" s="16">
        <f t="shared" si="601"/>
        <v>8.3999999999999991E-2</v>
      </c>
      <c r="X87" s="16">
        <f t="shared" si="601"/>
        <v>0.36399999999999999</v>
      </c>
      <c r="Y87" s="16">
        <f>+SUM(Y424:Y426,Y428)</f>
        <v>-10.236000000000001</v>
      </c>
      <c r="Z87" s="16">
        <f>+SUM(Z424:Z426,Z428)</f>
        <v>-40.149000000000001</v>
      </c>
      <c r="AA87" s="16">
        <f>+SUM(AA424:AA426,AA428)</f>
        <v>-107.259</v>
      </c>
      <c r="AB87" s="16">
        <f>+SUM(AB424:AB426,AB428)</f>
        <v>0.54899999999999993</v>
      </c>
      <c r="AC87" s="16">
        <f>+SUM(AC424:AC426,AC428)</f>
        <v>-5.077</v>
      </c>
      <c r="AD87" s="163">
        <v>0</v>
      </c>
      <c r="AE87" s="163">
        <v>0</v>
      </c>
      <c r="AG87" s="16">
        <f t="shared" ref="AG87:AN87" si="602">+SUM(AG424:AG426,AG428)</f>
        <v>0</v>
      </c>
      <c r="AH87" s="16">
        <f t="shared" si="602"/>
        <v>0</v>
      </c>
      <c r="AI87" s="16">
        <f t="shared" si="602"/>
        <v>0.32800000000000001</v>
      </c>
      <c r="AJ87" s="16">
        <f t="shared" si="602"/>
        <v>56.307000000000002</v>
      </c>
      <c r="AK87" s="16">
        <f t="shared" si="602"/>
        <v>6.9000000000000006E-2</v>
      </c>
      <c r="AL87" s="16">
        <f t="shared" si="602"/>
        <v>184.804</v>
      </c>
      <c r="AM87" s="16">
        <f t="shared" si="602"/>
        <v>0.184</v>
      </c>
      <c r="AN87" s="16">
        <f t="shared" si="602"/>
        <v>1.0920000000000001</v>
      </c>
      <c r="AP87" s="16">
        <f t="shared" ref="AP87:AU87" si="603">+SUM(AP424:AP426,AP428)</f>
        <v>0</v>
      </c>
      <c r="AQ87" s="16">
        <f t="shared" si="603"/>
        <v>3.6774650000000002</v>
      </c>
      <c r="AR87" s="16">
        <f t="shared" si="603"/>
        <v>0</v>
      </c>
      <c r="AS87" s="16">
        <f t="shared" si="603"/>
        <v>56.635000000000005</v>
      </c>
      <c r="AT87" s="16">
        <f t="shared" si="603"/>
        <v>184.87299999999999</v>
      </c>
      <c r="AU87" s="16">
        <f t="shared" si="603"/>
        <v>1.276</v>
      </c>
      <c r="AV87" s="16">
        <f t="shared" si="536"/>
        <v>0.80799999999999994</v>
      </c>
      <c r="AW87" s="16">
        <f>+SUM(X87:AA87)</f>
        <v>-157.28</v>
      </c>
      <c r="AX87" s="16">
        <f t="shared" si="599"/>
        <v>-4.5280000000000005</v>
      </c>
      <c r="AY87" s="41"/>
    </row>
    <row r="89" spans="2:54" x14ac:dyDescent="0.2">
      <c r="B89" s="24" t="s">
        <v>107</v>
      </c>
      <c r="M89" s="57"/>
      <c r="N89" s="12"/>
    </row>
    <row r="90" spans="2:54" x14ac:dyDescent="0.2">
      <c r="B90" t="s">
        <v>34</v>
      </c>
      <c r="I90" s="32">
        <f t="shared" ref="I90:P90" si="604">+SUM(I515,I506)</f>
        <v>7.0320839999999993</v>
      </c>
      <c r="J90" s="32">
        <f t="shared" si="604"/>
        <v>6.9059999999999997</v>
      </c>
      <c r="K90" s="32">
        <f t="shared" si="604"/>
        <v>3.6000000000000004E-2</v>
      </c>
      <c r="L90" s="32">
        <f t="shared" si="604"/>
        <v>0.03</v>
      </c>
      <c r="M90" s="32">
        <f t="shared" si="604"/>
        <v>2.5000000000000001E-2</v>
      </c>
      <c r="N90" s="32">
        <f t="shared" si="604"/>
        <v>0.02</v>
      </c>
      <c r="O90" s="32">
        <f t="shared" si="604"/>
        <v>1.4999999999999999E-2</v>
      </c>
      <c r="P90" s="32">
        <f t="shared" si="604"/>
        <v>8.0000000000000002E-3</v>
      </c>
      <c r="Q90" s="32">
        <f t="shared" ref="Q90" si="605">+SUM(Q515,Q506)</f>
        <v>2E-3</v>
      </c>
      <c r="R90" s="32">
        <f t="shared" ref="R90:S90" si="606">+SUM(R515,R506)</f>
        <v>0</v>
      </c>
      <c r="S90" s="32">
        <f t="shared" si="606"/>
        <v>0</v>
      </c>
      <c r="T90" s="32">
        <f t="shared" ref="T90:U90" si="607">+SUM(T515,T506)</f>
        <v>0</v>
      </c>
      <c r="U90" s="32">
        <f t="shared" si="607"/>
        <v>0</v>
      </c>
      <c r="V90" s="32">
        <f t="shared" ref="V90:W90" si="608">+SUM(V515,V506)</f>
        <v>0</v>
      </c>
      <c r="W90" s="32">
        <f t="shared" si="608"/>
        <v>0</v>
      </c>
      <c r="X90" s="32">
        <f t="shared" ref="X90:Y90" si="609">+SUM(X515,X506)</f>
        <v>0</v>
      </c>
      <c r="Y90" s="32">
        <f t="shared" si="609"/>
        <v>0</v>
      </c>
      <c r="Z90" s="32">
        <f t="shared" ref="Z90:AA90" si="610">+SUM(Z515,Z506)</f>
        <v>0</v>
      </c>
      <c r="AA90" s="32">
        <f t="shared" si="610"/>
        <v>0</v>
      </c>
      <c r="AB90" s="32">
        <f t="shared" ref="AB90:AC90" si="611">+SUM(AB515,AB506)</f>
        <v>0</v>
      </c>
      <c r="AC90" s="32">
        <f t="shared" si="611"/>
        <v>0</v>
      </c>
      <c r="AD90" s="32">
        <f t="shared" ref="AD90" si="612">+AC90</f>
        <v>0</v>
      </c>
      <c r="AE90" s="32">
        <f t="shared" ref="AE90" si="613">+AD90</f>
        <v>0</v>
      </c>
      <c r="AH90" s="32">
        <f t="shared" ref="AH90:AM90" si="614">+SUM(AH515,AH506)</f>
        <v>9.3780000000000001</v>
      </c>
      <c r="AI90" s="32">
        <f t="shared" si="614"/>
        <v>7.0320839999999993</v>
      </c>
      <c r="AJ90" s="32">
        <f t="shared" si="614"/>
        <v>3.6000000000000004E-2</v>
      </c>
      <c r="AK90" s="32">
        <f t="shared" si="614"/>
        <v>2.5000000000000001E-2</v>
      </c>
      <c r="AL90" s="32">
        <f t="shared" si="614"/>
        <v>1.4999999999999999E-2</v>
      </c>
      <c r="AM90" s="32">
        <f t="shared" si="614"/>
        <v>2E-3</v>
      </c>
      <c r="AN90" s="32">
        <f t="shared" ref="AN90" si="615">+SUM(AN515,AN506)</f>
        <v>0</v>
      </c>
      <c r="AQ90" s="32">
        <f>+SUM(AQ515,AQ506)</f>
        <v>3.3429850000000001</v>
      </c>
      <c r="AR90" s="32">
        <f>+SUM(AR515,AR506)</f>
        <v>9.3780000000000001</v>
      </c>
      <c r="AS90" s="32">
        <f>+SUM(AS515,AS506)</f>
        <v>3.6000000000000004E-2</v>
      </c>
      <c r="AT90" s="32">
        <f>+SUM(AT515,AT506)</f>
        <v>1.4999999999999999E-2</v>
      </c>
      <c r="AU90" s="32">
        <f>+SUM(AU515,AU506)</f>
        <v>0</v>
      </c>
      <c r="AV90" s="10">
        <f>+W90</f>
        <v>0</v>
      </c>
      <c r="AW90" s="10">
        <f>+AA90</f>
        <v>0</v>
      </c>
      <c r="AX90" s="10">
        <f>+AE90</f>
        <v>0</v>
      </c>
    </row>
    <row r="91" spans="2:54" ht="13.5" x14ac:dyDescent="0.35">
      <c r="B91" t="s">
        <v>35</v>
      </c>
      <c r="I91" s="11">
        <f t="shared" ref="I91:P91" si="616">+I486</f>
        <v>7.109801</v>
      </c>
      <c r="J91" s="11">
        <f t="shared" si="616"/>
        <v>5.0060000000000002</v>
      </c>
      <c r="K91" s="11">
        <f t="shared" si="616"/>
        <v>46.277999999999999</v>
      </c>
      <c r="L91" s="11">
        <f t="shared" si="616"/>
        <v>43.170999999999999</v>
      </c>
      <c r="M91" s="11">
        <f t="shared" si="616"/>
        <v>43.040999999999997</v>
      </c>
      <c r="N91" s="11">
        <f t="shared" si="616"/>
        <v>60.835000000000001</v>
      </c>
      <c r="O91" s="11">
        <f t="shared" si="616"/>
        <v>219.65799999999999</v>
      </c>
      <c r="P91" s="11">
        <f t="shared" si="616"/>
        <v>217.38399999999999</v>
      </c>
      <c r="Q91" s="11">
        <f t="shared" ref="Q91" si="617">+Q486</f>
        <v>216.31100000000001</v>
      </c>
      <c r="R91" s="11">
        <f t="shared" ref="R91:S91" si="618">+R486</f>
        <v>215.50700000000001</v>
      </c>
      <c r="S91" s="11">
        <f t="shared" si="618"/>
        <v>215.32300000000001</v>
      </c>
      <c r="T91" s="11">
        <f t="shared" ref="T91:U91" si="619">+T486</f>
        <v>211.982</v>
      </c>
      <c r="U91" s="11">
        <f t="shared" si="619"/>
        <v>212.33500000000001</v>
      </c>
      <c r="V91" s="11">
        <f t="shared" ref="V91:W91" si="620">+V486</f>
        <v>212.733</v>
      </c>
      <c r="W91" s="11">
        <f t="shared" si="620"/>
        <v>216.29300000000001</v>
      </c>
      <c r="X91" s="11">
        <f t="shared" ref="X91:Y91" si="621">+X486</f>
        <v>215.83099999999999</v>
      </c>
      <c r="Y91" s="11">
        <f t="shared" si="621"/>
        <v>203.923</v>
      </c>
      <c r="Z91" s="11">
        <f t="shared" ref="Z91:AA91" si="622">+Z486</f>
        <v>170.648</v>
      </c>
      <c r="AA91" s="11">
        <f t="shared" si="622"/>
        <v>71.95</v>
      </c>
      <c r="AB91" s="11">
        <f t="shared" ref="AB91:AC91" si="623">+AB486</f>
        <v>80.647999999999996</v>
      </c>
      <c r="AC91" s="11">
        <f t="shared" si="623"/>
        <v>82.084000000000003</v>
      </c>
      <c r="AD91" s="11">
        <f t="shared" ref="AD91" si="624">+AC91+AD84+AD86+AD87</f>
        <v>89.868569410705135</v>
      </c>
      <c r="AE91" s="11">
        <f t="shared" ref="AE91" si="625">+AD91+AE84+AE86+AE87</f>
        <v>98.452109581041952</v>
      </c>
      <c r="AH91" s="11">
        <f t="shared" ref="AH91:AM91" si="626">+AH486</f>
        <v>3.7559999999999998</v>
      </c>
      <c r="AI91" s="11">
        <f t="shared" si="626"/>
        <v>7.109801</v>
      </c>
      <c r="AJ91" s="11">
        <f t="shared" si="626"/>
        <v>46.277999999999999</v>
      </c>
      <c r="AK91" s="11">
        <f t="shared" si="626"/>
        <v>43.040999999999997</v>
      </c>
      <c r="AL91" s="11">
        <f t="shared" si="626"/>
        <v>219.65799999999999</v>
      </c>
      <c r="AM91" s="11">
        <f t="shared" si="626"/>
        <v>216.31100000000001</v>
      </c>
      <c r="AN91" s="11">
        <f t="shared" ref="AN91" si="627">+AN486</f>
        <v>215.32300000000001</v>
      </c>
      <c r="AQ91" s="11">
        <f>+AQ486</f>
        <v>3.3609019999999998</v>
      </c>
      <c r="AR91" s="11">
        <f>+AR486</f>
        <v>3.7559999999999998</v>
      </c>
      <c r="AS91" s="11">
        <f>+AS486</f>
        <v>46.277999999999999</v>
      </c>
      <c r="AT91" s="11">
        <f>+AT486</f>
        <v>219.65799999999999</v>
      </c>
      <c r="AU91" s="11">
        <f>+AU486</f>
        <v>215.32300000000001</v>
      </c>
      <c r="AV91" s="11">
        <f t="shared" ref="AV91:AV92" si="628">+W91</f>
        <v>216.29300000000001</v>
      </c>
      <c r="AW91" s="11">
        <f>+AA91</f>
        <v>71.95</v>
      </c>
      <c r="AX91" s="11">
        <f t="shared" ref="AX91:AX92" si="629">+AE91</f>
        <v>98.452109581041952</v>
      </c>
    </row>
    <row r="92" spans="2:54" s="1" customFormat="1" x14ac:dyDescent="0.2">
      <c r="B92" s="40" t="s">
        <v>36</v>
      </c>
      <c r="I92" s="41">
        <f t="shared" ref="I92:P92" si="630">+I90-I91</f>
        <v>-7.7717000000000702E-2</v>
      </c>
      <c r="J92" s="41">
        <f t="shared" si="630"/>
        <v>1.8999999999999995</v>
      </c>
      <c r="K92" s="41">
        <f t="shared" si="630"/>
        <v>-46.241999999999997</v>
      </c>
      <c r="L92" s="41">
        <f t="shared" si="630"/>
        <v>-43.140999999999998</v>
      </c>
      <c r="M92" s="41">
        <f t="shared" si="630"/>
        <v>-43.015999999999998</v>
      </c>
      <c r="N92" s="41">
        <f t="shared" si="630"/>
        <v>-60.814999999999998</v>
      </c>
      <c r="O92" s="41">
        <f t="shared" si="630"/>
        <v>-219.643</v>
      </c>
      <c r="P92" s="41">
        <f t="shared" si="630"/>
        <v>-217.37599999999998</v>
      </c>
      <c r="Q92" s="41">
        <f t="shared" ref="Q92" si="631">+Q90-Q91</f>
        <v>-216.309</v>
      </c>
      <c r="R92" s="41">
        <f t="shared" ref="R92:S92" si="632">+R90-R91</f>
        <v>-215.50700000000001</v>
      </c>
      <c r="S92" s="41">
        <f t="shared" si="632"/>
        <v>-215.32300000000001</v>
      </c>
      <c r="T92" s="41">
        <f t="shared" ref="T92:U92" si="633">+T90-T91</f>
        <v>-211.982</v>
      </c>
      <c r="U92" s="41">
        <f t="shared" si="633"/>
        <v>-212.33500000000001</v>
      </c>
      <c r="V92" s="41">
        <f t="shared" ref="V92:W92" si="634">+V90-V91</f>
        <v>-212.733</v>
      </c>
      <c r="W92" s="41">
        <f t="shared" si="634"/>
        <v>-216.29300000000001</v>
      </c>
      <c r="X92" s="41">
        <f t="shared" ref="X92:Y92" si="635">+X90-X91</f>
        <v>-215.83099999999999</v>
      </c>
      <c r="Y92" s="41">
        <f t="shared" si="635"/>
        <v>-203.923</v>
      </c>
      <c r="Z92" s="41">
        <f t="shared" ref="Z92:AA92" si="636">+Z90-Z91</f>
        <v>-170.648</v>
      </c>
      <c r="AA92" s="41">
        <f t="shared" si="636"/>
        <v>-71.95</v>
      </c>
      <c r="AB92" s="41">
        <f t="shared" ref="AB92:AC92" si="637">+AB90-AB91</f>
        <v>-80.647999999999996</v>
      </c>
      <c r="AC92" s="41">
        <f t="shared" si="637"/>
        <v>-82.084000000000003</v>
      </c>
      <c r="AD92" s="41">
        <f t="shared" ref="AD92:AE92" si="638">+AD90-AD91</f>
        <v>-89.868569410705135</v>
      </c>
      <c r="AE92" s="41">
        <f t="shared" si="638"/>
        <v>-98.452109581041952</v>
      </c>
      <c r="AH92" s="41">
        <f t="shared" ref="AH92:AM92" si="639">+AH90-AH91</f>
        <v>5.6219999999999999</v>
      </c>
      <c r="AI92" s="41">
        <f t="shared" si="639"/>
        <v>-7.7717000000000702E-2</v>
      </c>
      <c r="AJ92" s="41">
        <f t="shared" si="639"/>
        <v>-46.241999999999997</v>
      </c>
      <c r="AK92" s="41">
        <f t="shared" si="639"/>
        <v>-43.015999999999998</v>
      </c>
      <c r="AL92" s="41">
        <f t="shared" si="639"/>
        <v>-219.643</v>
      </c>
      <c r="AM92" s="41">
        <f t="shared" si="639"/>
        <v>-216.309</v>
      </c>
      <c r="AN92" s="41">
        <f t="shared" ref="AN92" si="640">+AN90-AN91</f>
        <v>-215.32300000000001</v>
      </c>
      <c r="AQ92" s="41">
        <f>+AQ90-AQ91</f>
        <v>-1.7916999999999739E-2</v>
      </c>
      <c r="AR92" s="41">
        <f>+AR90-AR91</f>
        <v>5.6219999999999999</v>
      </c>
      <c r="AS92" s="41">
        <f>+AS90-AS91</f>
        <v>-46.241999999999997</v>
      </c>
      <c r="AT92" s="41">
        <f>+AT90-AT91</f>
        <v>-219.643</v>
      </c>
      <c r="AU92" s="41">
        <f>+AU90-AU91</f>
        <v>-215.32300000000001</v>
      </c>
      <c r="AV92" s="41">
        <f t="shared" si="628"/>
        <v>-216.29300000000001</v>
      </c>
      <c r="AW92" s="41">
        <f>+AA92</f>
        <v>-71.95</v>
      </c>
      <c r="AX92" s="41">
        <f t="shared" si="629"/>
        <v>-98.452109581041952</v>
      </c>
    </row>
    <row r="94" spans="2:54" x14ac:dyDescent="0.2">
      <c r="B94" s="8" t="s">
        <v>108</v>
      </c>
      <c r="C94" s="7"/>
    </row>
    <row r="96" spans="2:54" x14ac:dyDescent="0.2">
      <c r="B96" s="24" t="s">
        <v>109</v>
      </c>
    </row>
    <row r="97" spans="2:60" x14ac:dyDescent="0.2">
      <c r="B97" t="s">
        <v>110</v>
      </c>
      <c r="D97" s="55" t="str">
        <f>+D176</f>
        <v>n/a</v>
      </c>
      <c r="E97" s="55">
        <f>+E177</f>
        <v>1354.7886129618414</v>
      </c>
      <c r="F97" s="55">
        <f>+F177</f>
        <v>1399.4018691588785</v>
      </c>
      <c r="G97" s="55">
        <f>+G177</f>
        <v>1469.3030973451328</v>
      </c>
      <c r="H97" s="55">
        <f>+H177</f>
        <v>1491</v>
      </c>
      <c r="I97" s="55">
        <f t="shared" ref="I97:N97" si="641">+I177</f>
        <v>1549</v>
      </c>
      <c r="J97" s="55">
        <f t="shared" si="641"/>
        <v>1632</v>
      </c>
      <c r="K97" s="55">
        <f t="shared" si="641"/>
        <v>1725</v>
      </c>
      <c r="L97" s="55">
        <f t="shared" si="641"/>
        <v>1831</v>
      </c>
      <c r="M97" s="55">
        <f t="shared" si="641"/>
        <v>1923</v>
      </c>
      <c r="N97" s="55">
        <f t="shared" si="641"/>
        <v>2025</v>
      </c>
      <c r="O97" s="55">
        <f t="shared" ref="O97:P97" si="642">+O177</f>
        <v>2179</v>
      </c>
      <c r="P97" s="55">
        <f t="shared" si="642"/>
        <v>2333</v>
      </c>
      <c r="Q97" s="55">
        <f t="shared" ref="Q97:R97" si="643">+Q177</f>
        <v>2485</v>
      </c>
      <c r="R97" s="55">
        <f t="shared" si="643"/>
        <v>2636</v>
      </c>
      <c r="S97" s="55">
        <f t="shared" ref="S97:T97" si="644">+S177</f>
        <v>2805</v>
      </c>
      <c r="T97" s="55">
        <f t="shared" si="644"/>
        <v>2947</v>
      </c>
      <c r="U97" s="55">
        <f t="shared" ref="U97:V97" si="645">+U177</f>
        <v>3106</v>
      </c>
      <c r="V97" s="55">
        <f t="shared" si="645"/>
        <v>3245</v>
      </c>
      <c r="W97" s="55">
        <f t="shared" ref="W97:X97" si="646">+W177</f>
        <v>3394</v>
      </c>
      <c r="X97" s="55">
        <f t="shared" si="646"/>
        <v>3506</v>
      </c>
      <c r="Y97" s="55">
        <f t="shared" ref="Y97:Z97" si="647">+Y177</f>
        <v>3591</v>
      </c>
      <c r="Z97" s="55">
        <f t="shared" si="647"/>
        <v>3679</v>
      </c>
      <c r="AA97" s="55">
        <f t="shared" ref="AA97:AB97" si="648">+AA177</f>
        <v>3759</v>
      </c>
      <c r="AB97" s="55">
        <f t="shared" si="648"/>
        <v>3833</v>
      </c>
      <c r="AC97" s="55">
        <f t="shared" ref="AC97" si="649">+AC177</f>
        <v>3898</v>
      </c>
      <c r="AD97" s="10">
        <f t="shared" ref="AD97:AE97" si="650">+AD112</f>
        <v>3979.6330527548166</v>
      </c>
      <c r="AE97" s="10">
        <f t="shared" si="650"/>
        <v>3993.1620921019703</v>
      </c>
      <c r="AG97" s="55">
        <f>+AG177</f>
        <v>1354.7886129618414</v>
      </c>
      <c r="AH97" s="55">
        <f>+AH177</f>
        <v>1469.3030973451328</v>
      </c>
      <c r="AI97" s="55">
        <f>+AI177</f>
        <v>1549</v>
      </c>
      <c r="AJ97" s="55">
        <f>+AJ177</f>
        <v>1725</v>
      </c>
      <c r="AK97" s="55">
        <f>+AK177</f>
        <v>1923</v>
      </c>
      <c r="AL97" s="55">
        <f>+O97</f>
        <v>2179</v>
      </c>
      <c r="AM97" s="55">
        <f>+Q97</f>
        <v>2485</v>
      </c>
      <c r="AN97" s="55">
        <f>+S97</f>
        <v>2805</v>
      </c>
      <c r="AP97" s="55">
        <f>+AP177</f>
        <v>986.53207964601779</v>
      </c>
      <c r="AQ97" s="55">
        <f>+AQ177</f>
        <v>1263.2190265486727</v>
      </c>
      <c r="AR97" s="55">
        <f>+AR177</f>
        <v>1469.3030973451328</v>
      </c>
      <c r="AS97" s="55">
        <f>+AS177</f>
        <v>1725</v>
      </c>
      <c r="AT97" s="10">
        <f>+AL97</f>
        <v>2179</v>
      </c>
      <c r="AU97" s="10">
        <f>+AN97</f>
        <v>2805</v>
      </c>
      <c r="AV97" s="10">
        <f>+W97</f>
        <v>3394</v>
      </c>
      <c r="AW97" s="10">
        <f>+AA97</f>
        <v>3759</v>
      </c>
      <c r="AX97" s="10">
        <f>+AE97</f>
        <v>3993.1620921019703</v>
      </c>
    </row>
    <row r="98" spans="2:60" x14ac:dyDescent="0.2">
      <c r="B98" s="14" t="s">
        <v>16</v>
      </c>
      <c r="C98" s="15"/>
      <c r="D98" s="52"/>
      <c r="E98" s="52"/>
      <c r="F98" s="52"/>
      <c r="G98" s="60">
        <f>+IFERROR(G97/AQ97-1,"n/a")</f>
        <v>0.1631419939577039</v>
      </c>
      <c r="H98" s="193" t="str">
        <f t="shared" ref="H98:AC98" si="651">+IFERROR(H97/D97-1,"n/a")</f>
        <v>n/a</v>
      </c>
      <c r="I98" s="193">
        <f t="shared" si="651"/>
        <v>0.14335180055401664</v>
      </c>
      <c r="J98" s="193">
        <f t="shared" si="651"/>
        <v>0.1662125340599454</v>
      </c>
      <c r="K98" s="193">
        <f t="shared" si="651"/>
        <v>0.17402597402597397</v>
      </c>
      <c r="L98" s="193">
        <f t="shared" si="651"/>
        <v>0.22803487592219995</v>
      </c>
      <c r="M98" s="193">
        <f t="shared" si="651"/>
        <v>0.2414460942543577</v>
      </c>
      <c r="N98" s="193">
        <f t="shared" si="651"/>
        <v>0.24080882352941169</v>
      </c>
      <c r="O98" s="193">
        <f t="shared" si="651"/>
        <v>0.26318840579710145</v>
      </c>
      <c r="P98" s="193">
        <f t="shared" si="651"/>
        <v>0.27416712179137082</v>
      </c>
      <c r="Q98" s="193">
        <f t="shared" si="651"/>
        <v>0.29225169006760265</v>
      </c>
      <c r="R98" s="193">
        <f t="shared" si="651"/>
        <v>0.30172839506172844</v>
      </c>
      <c r="S98" s="193">
        <f t="shared" si="651"/>
        <v>0.28728774667278567</v>
      </c>
      <c r="T98" s="193">
        <f t="shared" si="651"/>
        <v>0.26318045435062154</v>
      </c>
      <c r="U98" s="193">
        <f t="shared" si="651"/>
        <v>0.24989939637826963</v>
      </c>
      <c r="V98" s="193">
        <f t="shared" si="651"/>
        <v>0.23103186646433982</v>
      </c>
      <c r="W98" s="193">
        <f t="shared" si="651"/>
        <v>0.20998217468805702</v>
      </c>
      <c r="X98" s="193">
        <f t="shared" si="651"/>
        <v>0.1896844248388192</v>
      </c>
      <c r="Y98" s="193">
        <f t="shared" si="651"/>
        <v>0.15614938828074698</v>
      </c>
      <c r="Z98" s="193">
        <f t="shared" si="651"/>
        <v>0.13374422187981505</v>
      </c>
      <c r="AA98" s="193">
        <f t="shared" si="651"/>
        <v>0.10754272245138474</v>
      </c>
      <c r="AB98" s="193">
        <f t="shared" si="651"/>
        <v>9.3268682258984548E-2</v>
      </c>
      <c r="AC98" s="193">
        <f t="shared" si="651"/>
        <v>8.5491506544138174E-2</v>
      </c>
      <c r="AD98" s="193">
        <f t="shared" ref="AD98" si="652">+IFERROR(AD97/Z97-1,"n/a")</f>
        <v>8.1715969762113705E-2</v>
      </c>
      <c r="AE98" s="193">
        <f t="shared" ref="AE98" si="653">+IFERROR(AE97/AA97-1,"n/a")</f>
        <v>6.2293719633405242E-2</v>
      </c>
      <c r="AF98" s="194"/>
      <c r="AG98" s="194"/>
      <c r="AH98" s="194"/>
      <c r="AI98" s="193">
        <f t="shared" ref="AI98:AN98" si="654">+IFERROR(AI97/AG97-1,"n/a")</f>
        <v>0.14335180055401664</v>
      </c>
      <c r="AJ98" s="193">
        <f t="shared" si="654"/>
        <v>0.17402597402597397</v>
      </c>
      <c r="AK98" s="193">
        <f t="shared" si="654"/>
        <v>0.2414460942543577</v>
      </c>
      <c r="AL98" s="193">
        <f t="shared" si="654"/>
        <v>0.26318840579710145</v>
      </c>
      <c r="AM98" s="193">
        <f t="shared" si="654"/>
        <v>0.29225169006760265</v>
      </c>
      <c r="AN98" s="193">
        <f t="shared" si="654"/>
        <v>0.28728774667278567</v>
      </c>
      <c r="AO98" s="194"/>
      <c r="AP98" s="194"/>
      <c r="AQ98" s="193">
        <f t="shared" ref="AQ98:AX98" si="655">+IFERROR(AQ97/AP97-1,"n/a")</f>
        <v>0.28046421663442933</v>
      </c>
      <c r="AR98" s="193">
        <f t="shared" si="655"/>
        <v>0.1631419939577039</v>
      </c>
      <c r="AS98" s="193">
        <f t="shared" si="655"/>
        <v>0.17402597402597397</v>
      </c>
      <c r="AT98" s="193">
        <f t="shared" si="655"/>
        <v>0.26318840579710145</v>
      </c>
      <c r="AU98" s="193">
        <f t="shared" si="655"/>
        <v>0.28728774667278567</v>
      </c>
      <c r="AV98" s="193">
        <f t="shared" si="655"/>
        <v>0.20998217468805702</v>
      </c>
      <c r="AW98" s="193">
        <f t="shared" si="655"/>
        <v>0.10754272245138474</v>
      </c>
      <c r="AX98" s="193">
        <f t="shared" si="655"/>
        <v>6.2293719633405242E-2</v>
      </c>
    </row>
    <row r="99" spans="2:60" x14ac:dyDescent="0.2">
      <c r="B99" s="14" t="s">
        <v>111</v>
      </c>
      <c r="D99" s="61" t="str">
        <f>+IFERROR(D97-AQ97,"n/a")</f>
        <v>n/a</v>
      </c>
      <c r="E99" s="61" t="str">
        <f t="shared" ref="E99:O99" si="656">+IFERROR(E97-D97,"n/a")</f>
        <v>n/a</v>
      </c>
      <c r="F99" s="61">
        <f t="shared" si="656"/>
        <v>44.613256197037117</v>
      </c>
      <c r="G99" s="61">
        <f t="shared" si="656"/>
        <v>69.90122818625423</v>
      </c>
      <c r="H99" s="61">
        <f t="shared" si="656"/>
        <v>21.696902654867245</v>
      </c>
      <c r="I99" s="16">
        <f t="shared" si="656"/>
        <v>58</v>
      </c>
      <c r="J99" s="16">
        <f t="shared" si="656"/>
        <v>83</v>
      </c>
      <c r="K99" s="16">
        <f t="shared" si="656"/>
        <v>93</v>
      </c>
      <c r="L99" s="16">
        <f t="shared" si="656"/>
        <v>106</v>
      </c>
      <c r="M99" s="16">
        <f t="shared" si="656"/>
        <v>92</v>
      </c>
      <c r="N99" s="16">
        <f t="shared" si="656"/>
        <v>102</v>
      </c>
      <c r="O99" s="16">
        <f t="shared" si="656"/>
        <v>154</v>
      </c>
      <c r="P99" s="16">
        <f t="shared" ref="P99:AC99" si="657">+IFERROR(P97-O97,"n/a")</f>
        <v>154</v>
      </c>
      <c r="Q99" s="16">
        <f t="shared" si="657"/>
        <v>152</v>
      </c>
      <c r="R99" s="16">
        <f t="shared" si="657"/>
        <v>151</v>
      </c>
      <c r="S99" s="16">
        <f t="shared" si="657"/>
        <v>169</v>
      </c>
      <c r="T99" s="16">
        <f t="shared" si="657"/>
        <v>142</v>
      </c>
      <c r="U99" s="16">
        <f t="shared" si="657"/>
        <v>159</v>
      </c>
      <c r="V99" s="16">
        <f t="shared" si="657"/>
        <v>139</v>
      </c>
      <c r="W99" s="16">
        <f t="shared" si="657"/>
        <v>149</v>
      </c>
      <c r="X99" s="16">
        <f t="shared" si="657"/>
        <v>112</v>
      </c>
      <c r="Y99" s="16">
        <f t="shared" si="657"/>
        <v>85</v>
      </c>
      <c r="Z99" s="16">
        <f t="shared" si="657"/>
        <v>88</v>
      </c>
      <c r="AA99" s="16">
        <f t="shared" si="657"/>
        <v>80</v>
      </c>
      <c r="AB99" s="16">
        <f t="shared" si="657"/>
        <v>74</v>
      </c>
      <c r="AC99" s="16">
        <f t="shared" si="657"/>
        <v>65</v>
      </c>
      <c r="AD99" s="16">
        <f t="shared" ref="AD99" si="658">+IFERROR(AD97-AC97,"n/a")</f>
        <v>81.633052754816617</v>
      </c>
      <c r="AE99" s="16">
        <f t="shared" ref="AE99" si="659">+IFERROR(AE97-AD97,"n/a")</f>
        <v>13.529039347153685</v>
      </c>
      <c r="AG99" s="16">
        <f>+IFERROR(AG97-AQ97,"n/a")</f>
        <v>91.569586413168736</v>
      </c>
      <c r="AH99" s="16">
        <f t="shared" ref="AH99:AN99" si="660">+IFERROR(AH97-AG97,"n/a")</f>
        <v>114.51448438329135</v>
      </c>
      <c r="AI99" s="16">
        <f t="shared" si="660"/>
        <v>79.696902654867245</v>
      </c>
      <c r="AJ99" s="16">
        <f t="shared" si="660"/>
        <v>176</v>
      </c>
      <c r="AK99" s="16">
        <f t="shared" si="660"/>
        <v>198</v>
      </c>
      <c r="AL99" s="16">
        <f t="shared" si="660"/>
        <v>256</v>
      </c>
      <c r="AM99" s="16">
        <f t="shared" si="660"/>
        <v>306</v>
      </c>
      <c r="AN99" s="16">
        <f t="shared" si="660"/>
        <v>320</v>
      </c>
      <c r="AP99" s="16"/>
      <c r="AQ99" s="16">
        <f t="shared" ref="AQ99:AX99" si="661">+IFERROR(AQ97-AP97,"n/a")</f>
        <v>276.68694690265488</v>
      </c>
      <c r="AR99" s="16">
        <f t="shared" si="661"/>
        <v>206.08407079646008</v>
      </c>
      <c r="AS99" s="16">
        <f t="shared" si="661"/>
        <v>255.69690265486724</v>
      </c>
      <c r="AT99" s="16">
        <f t="shared" si="661"/>
        <v>454</v>
      </c>
      <c r="AU99" s="16">
        <f t="shared" si="661"/>
        <v>626</v>
      </c>
      <c r="AV99" s="16">
        <f t="shared" si="661"/>
        <v>589</v>
      </c>
      <c r="AW99" s="16">
        <f t="shared" si="661"/>
        <v>365</v>
      </c>
      <c r="AX99" s="16">
        <f t="shared" si="661"/>
        <v>234.1620921019703</v>
      </c>
    </row>
    <row r="100" spans="2:60" x14ac:dyDescent="0.2">
      <c r="B100" s="39" t="s">
        <v>16</v>
      </c>
      <c r="C100" s="15"/>
      <c r="D100" s="52"/>
      <c r="E100" s="52"/>
      <c r="F100" s="52"/>
      <c r="G100" s="60">
        <f>+IFERROR(G99/AQ99-1,"n/a")</f>
        <v>-0.74736347713993467</v>
      </c>
      <c r="H100" s="193" t="str">
        <f t="shared" ref="H100" si="662">+IFERROR(H99/D99-1,"n/a")</f>
        <v>n/a</v>
      </c>
      <c r="I100" s="193" t="str">
        <f t="shared" ref="I100" si="663">+IFERROR(I99/E99-1,"n/a")</f>
        <v>n/a</v>
      </c>
      <c r="J100" s="193">
        <f t="shared" ref="J100" si="664">+IFERROR(J99/F99-1,"n/a")</f>
        <v>0.86043358129757519</v>
      </c>
      <c r="K100" s="193">
        <f t="shared" ref="K100" si="665">+IFERROR(K99/G99-1,"n/a")</f>
        <v>0.33044872619688892</v>
      </c>
      <c r="L100" s="193">
        <f t="shared" ref="L100" si="666">+IFERROR(L99/H99-1,"n/a")</f>
        <v>3.8854899561537701</v>
      </c>
      <c r="M100" s="193">
        <f t="shared" ref="M100" si="667">+IFERROR(M99/I99-1,"n/a")</f>
        <v>0.5862068965517242</v>
      </c>
      <c r="N100" s="193">
        <f t="shared" ref="N100" si="668">+IFERROR(N99/J99-1,"n/a")</f>
        <v>0.22891566265060237</v>
      </c>
      <c r="O100" s="193">
        <f t="shared" ref="O100" si="669">+IFERROR(O99/K99-1,"n/a")</f>
        <v>0.65591397849462374</v>
      </c>
      <c r="P100" s="193">
        <f t="shared" ref="P100" si="670">+IFERROR(P99/L99-1,"n/a")</f>
        <v>0.45283018867924518</v>
      </c>
      <c r="Q100" s="193">
        <f t="shared" ref="Q100" si="671">+IFERROR(Q99/M99-1,"n/a")</f>
        <v>0.65217391304347827</v>
      </c>
      <c r="R100" s="193">
        <f t="shared" ref="R100" si="672">+IFERROR(R99/N99-1,"n/a")</f>
        <v>0.48039215686274517</v>
      </c>
      <c r="S100" s="193">
        <f t="shared" ref="S100" si="673">+IFERROR(S99/O99-1,"n/a")</f>
        <v>9.740259740259738E-2</v>
      </c>
      <c r="T100" s="193">
        <f t="shared" ref="T100" si="674">+IFERROR(T99/P99-1,"n/a")</f>
        <v>-7.7922077922077948E-2</v>
      </c>
      <c r="U100" s="193">
        <f t="shared" ref="U100" si="675">+IFERROR(U99/Q99-1,"n/a")</f>
        <v>4.6052631578947345E-2</v>
      </c>
      <c r="V100" s="193">
        <f t="shared" ref="V100:AC100" si="676">+IFERROR(V99/R99-1,"n/a")</f>
        <v>-7.9470198675496651E-2</v>
      </c>
      <c r="W100" s="193">
        <f t="shared" si="676"/>
        <v>-0.11834319526627224</v>
      </c>
      <c r="X100" s="193">
        <f t="shared" si="676"/>
        <v>-0.21126760563380287</v>
      </c>
      <c r="Y100" s="193">
        <f t="shared" si="676"/>
        <v>-0.46540880503144655</v>
      </c>
      <c r="Z100" s="193">
        <f t="shared" si="676"/>
        <v>-0.36690647482014394</v>
      </c>
      <c r="AA100" s="193">
        <f t="shared" si="676"/>
        <v>-0.46308724832214765</v>
      </c>
      <c r="AB100" s="193">
        <f t="shared" si="676"/>
        <v>-0.3392857142857143</v>
      </c>
      <c r="AC100" s="193">
        <f t="shared" si="676"/>
        <v>-0.23529411764705888</v>
      </c>
      <c r="AD100" s="193">
        <f t="shared" ref="AD100" si="677">+IFERROR(AD99/Z99-1,"n/a")</f>
        <v>-7.2351673240720227E-2</v>
      </c>
      <c r="AE100" s="193">
        <f t="shared" ref="AE100" si="678">+IFERROR(AE99/AA99-1,"n/a")</f>
        <v>-0.83088700816057892</v>
      </c>
      <c r="AF100" s="194"/>
      <c r="AG100" s="194"/>
      <c r="AH100" s="194"/>
      <c r="AI100" s="193">
        <f t="shared" ref="AI100" si="679">+IFERROR(AI99/AG99-1,"n/a")</f>
        <v>-0.12965750117873265</v>
      </c>
      <c r="AJ100" s="193">
        <f t="shared" ref="AJ100" si="680">+IFERROR(AJ99/AH99-1,"n/a")</f>
        <v>0.53692348132058587</v>
      </c>
      <c r="AK100" s="193">
        <f t="shared" ref="AK100" si="681">+IFERROR(AK99/AI99-1,"n/a")</f>
        <v>1.4844127363073594</v>
      </c>
      <c r="AL100" s="193">
        <f t="shared" ref="AL100" si="682">+IFERROR(AL99/AJ99-1,"n/a")</f>
        <v>0.45454545454545459</v>
      </c>
      <c r="AM100" s="193">
        <f t="shared" ref="AM100" si="683">+IFERROR(AM99/AK99-1,"n/a")</f>
        <v>0.54545454545454541</v>
      </c>
      <c r="AN100" s="193">
        <f t="shared" ref="AN100" si="684">+IFERROR(AN99/AL99-1,"n/a")</f>
        <v>0.25</v>
      </c>
      <c r="AO100" s="194"/>
      <c r="AP100" s="194"/>
      <c r="AQ100" s="193" t="str">
        <f t="shared" ref="AQ100" si="685">+IFERROR(AQ99/AP99-1,"n/a")</f>
        <v>n/a</v>
      </c>
      <c r="AR100" s="193">
        <f t="shared" ref="AR100" si="686">+IFERROR(AR99/AQ99-1,"n/a")</f>
        <v>-0.25517241379310385</v>
      </c>
      <c r="AS100" s="193">
        <f t="shared" ref="AS100" si="687">+IFERROR(AS99/AR99-1,"n/a")</f>
        <v>0.24074074074074114</v>
      </c>
      <c r="AT100" s="193">
        <f t="shared" ref="AT100" si="688">+IFERROR(AT99/AS99-1,"n/a")</f>
        <v>0.77553969284014723</v>
      </c>
      <c r="AU100" s="193">
        <f t="shared" ref="AU100" si="689">+IFERROR(AU99/AT99-1,"n/a")</f>
        <v>0.37885462555066085</v>
      </c>
      <c r="AV100" s="193">
        <f t="shared" ref="AV100" si="690">+IFERROR(AV99/AU99-1,"n/a")</f>
        <v>-5.9105431309904199E-2</v>
      </c>
      <c r="AW100" s="193">
        <f t="shared" ref="AW100:AX100" si="691">+IFERROR(AW99/AV99-1,"n/a")</f>
        <v>-0.38030560271646863</v>
      </c>
      <c r="AX100" s="193">
        <f t="shared" si="691"/>
        <v>-0.35846002163843749</v>
      </c>
    </row>
    <row r="101" spans="2:60" x14ac:dyDescent="0.2">
      <c r="B101" s="14"/>
      <c r="D101" s="61"/>
      <c r="E101" s="61"/>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G101" s="16"/>
      <c r="AH101" s="16"/>
      <c r="AI101" s="16"/>
      <c r="AJ101" s="16"/>
      <c r="AK101" s="16"/>
      <c r="AL101" s="16"/>
      <c r="AM101" s="16"/>
      <c r="AN101" s="16"/>
      <c r="AP101" s="16"/>
      <c r="AQ101" s="16"/>
      <c r="AR101" s="16"/>
      <c r="AS101" s="16"/>
      <c r="AT101" s="16"/>
      <c r="AU101" s="16"/>
      <c r="AV101" s="16"/>
      <c r="AW101" s="16"/>
      <c r="AX101" s="16"/>
    </row>
    <row r="102" spans="2:60" x14ac:dyDescent="0.2">
      <c r="B102" s="21" t="s">
        <v>29</v>
      </c>
      <c r="D102" s="61"/>
      <c r="E102" s="61"/>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G102" s="16"/>
      <c r="AH102" s="16"/>
      <c r="AI102" s="16"/>
      <c r="AJ102" s="16"/>
      <c r="AK102" s="16"/>
      <c r="AL102" s="16"/>
      <c r="AM102" s="16"/>
      <c r="AN102" s="16"/>
      <c r="AP102" s="16"/>
      <c r="AQ102" s="16"/>
      <c r="AR102" s="16"/>
      <c r="AS102" s="16"/>
      <c r="AT102" s="16"/>
      <c r="AU102" s="16"/>
      <c r="AV102" s="16"/>
      <c r="AW102" s="16"/>
      <c r="AX102" s="16"/>
    </row>
    <row r="103" spans="2:60" x14ac:dyDescent="0.2">
      <c r="B103" s="14" t="s">
        <v>112</v>
      </c>
      <c r="D103" s="61"/>
      <c r="E103" s="61"/>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G103" s="16"/>
      <c r="AH103" s="16"/>
      <c r="AI103" s="16"/>
      <c r="AJ103" s="16"/>
      <c r="AK103" s="16"/>
      <c r="AL103" s="16"/>
      <c r="AM103" s="16"/>
      <c r="AN103" s="16"/>
      <c r="AP103" s="16">
        <f t="shared" ref="AP103:AU103" si="692">+AP97</f>
        <v>986.53207964601779</v>
      </c>
      <c r="AQ103" s="16">
        <f t="shared" si="692"/>
        <v>1263.2190265486727</v>
      </c>
      <c r="AR103" s="16">
        <f t="shared" si="692"/>
        <v>1469.3030973451328</v>
      </c>
      <c r="AS103" s="16">
        <f t="shared" si="692"/>
        <v>1725</v>
      </c>
      <c r="AT103" s="16">
        <f t="shared" si="692"/>
        <v>2179</v>
      </c>
      <c r="AU103" s="16">
        <f t="shared" si="692"/>
        <v>2805</v>
      </c>
      <c r="AV103" s="16">
        <f t="shared" ref="AV103:AW103" si="693">+AV97</f>
        <v>3394</v>
      </c>
      <c r="AW103" s="16">
        <f t="shared" si="693"/>
        <v>3759</v>
      </c>
      <c r="AX103" s="16"/>
      <c r="BA103">
        <f>6.7/51.1</f>
        <v>0.13111545988258316</v>
      </c>
    </row>
    <row r="104" spans="2:60" ht="13.5" x14ac:dyDescent="0.35">
      <c r="B104" s="14" t="s">
        <v>113</v>
      </c>
      <c r="D104" s="61"/>
      <c r="E104" s="61"/>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G104" s="16"/>
      <c r="AH104" s="16"/>
      <c r="AI104" s="16"/>
      <c r="AJ104" s="16"/>
      <c r="AK104" s="16"/>
      <c r="AL104" s="16"/>
      <c r="AM104" s="16"/>
      <c r="AN104" s="16"/>
      <c r="AP104" s="289">
        <f t="shared" ref="AP104:AU104" si="694">+IFERROR(AP105*1000000/AP103,"n/a")</f>
        <v>506.82589072968346</v>
      </c>
      <c r="AQ104" s="289">
        <f t="shared" si="694"/>
        <v>2058.2337230176449</v>
      </c>
      <c r="AR104" s="289">
        <f t="shared" si="694"/>
        <v>4832.2228496141543</v>
      </c>
      <c r="AS104" s="289">
        <f t="shared" si="694"/>
        <v>5507.246376811594</v>
      </c>
      <c r="AT104" s="289">
        <f t="shared" si="694"/>
        <v>8444.2404772831578</v>
      </c>
      <c r="AU104" s="289">
        <f t="shared" si="694"/>
        <v>10659.536541889483</v>
      </c>
      <c r="AV104" s="289" t="str">
        <f>+IFERROR(AV105*1000000/AV103,"n/a")</f>
        <v>n/a</v>
      </c>
      <c r="AW104" s="289" t="str">
        <f>+IFERROR(AW105*1000000/AW103,"n/a")</f>
        <v>n/a</v>
      </c>
      <c r="AX104" s="16"/>
      <c r="BA104">
        <f>7.5/53.7</f>
        <v>0.13966480446927373</v>
      </c>
    </row>
    <row r="105" spans="2:60" x14ac:dyDescent="0.2">
      <c r="B105" s="39" t="s">
        <v>114</v>
      </c>
      <c r="D105" s="61"/>
      <c r="E105" s="61"/>
      <c r="F105" s="16"/>
      <c r="G105" s="16"/>
      <c r="H105" s="16"/>
      <c r="I105" s="16"/>
      <c r="J105" s="16"/>
      <c r="K105" s="16"/>
      <c r="L105" s="16"/>
      <c r="M105" s="16"/>
      <c r="N105" s="16"/>
      <c r="O105" s="16"/>
      <c r="P105" s="16"/>
      <c r="Q105" s="16"/>
      <c r="R105" s="16"/>
      <c r="S105" s="16"/>
      <c r="T105" s="16"/>
      <c r="U105" s="16"/>
      <c r="V105" s="16"/>
      <c r="W105" s="16"/>
      <c r="X105" s="16"/>
      <c r="Y105" s="16"/>
      <c r="Z105" s="16"/>
      <c r="AA105" s="65"/>
      <c r="AB105" s="16"/>
      <c r="AC105" s="16"/>
      <c r="AD105" s="16"/>
      <c r="AE105" s="16"/>
      <c r="AG105" s="16"/>
      <c r="AH105" s="16"/>
      <c r="AI105" s="16"/>
      <c r="AJ105" s="16"/>
      <c r="AK105" s="16"/>
      <c r="AL105" s="16"/>
      <c r="AM105" s="16"/>
      <c r="AN105" s="16"/>
      <c r="AP105" s="178">
        <v>0.5</v>
      </c>
      <c r="AQ105" s="178">
        <v>2.6</v>
      </c>
      <c r="AR105" s="178">
        <v>7.1</v>
      </c>
      <c r="AS105" s="178">
        <v>9.5</v>
      </c>
      <c r="AT105" s="178">
        <v>18.399999999999999</v>
      </c>
      <c r="AU105" s="178">
        <v>29.9</v>
      </c>
      <c r="AV105" s="178" t="s">
        <v>119</v>
      </c>
      <c r="AW105" s="178" t="s">
        <v>119</v>
      </c>
      <c r="AX105" s="16"/>
      <c r="AZ105" s="18"/>
    </row>
    <row r="106" spans="2:60" x14ac:dyDescent="0.2">
      <c r="B106" s="63" t="s">
        <v>16</v>
      </c>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H106" s="16"/>
      <c r="AI106" s="16"/>
      <c r="AJ106" s="16"/>
      <c r="AK106" s="16"/>
      <c r="AL106" s="16"/>
      <c r="AM106" s="16"/>
      <c r="AN106" s="16"/>
      <c r="AP106" s="16"/>
      <c r="AQ106" s="193">
        <f t="shared" ref="AQ106:AW106" si="695">+IFERROR(AQ105/AP105-1,"n/a")</f>
        <v>4.2</v>
      </c>
      <c r="AR106" s="193">
        <f t="shared" si="695"/>
        <v>1.7307692307692304</v>
      </c>
      <c r="AS106" s="193">
        <f t="shared" si="695"/>
        <v>0.3380281690140845</v>
      </c>
      <c r="AT106" s="193">
        <f t="shared" si="695"/>
        <v>0.9368421052631577</v>
      </c>
      <c r="AU106" s="193">
        <f t="shared" si="695"/>
        <v>0.625</v>
      </c>
      <c r="AV106" s="193" t="str">
        <f t="shared" si="695"/>
        <v>n/a</v>
      </c>
      <c r="AW106" s="193" t="str">
        <f t="shared" si="695"/>
        <v>n/a</v>
      </c>
    </row>
    <row r="107" spans="2:60" x14ac:dyDescent="0.2">
      <c r="B107" s="7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H107" s="16"/>
      <c r="AI107" s="16"/>
      <c r="AJ107" s="16"/>
      <c r="AK107" s="16"/>
      <c r="AL107" s="16"/>
      <c r="AM107" s="16"/>
      <c r="AN107" s="16"/>
      <c r="AP107" s="16"/>
      <c r="AQ107" s="16"/>
      <c r="AR107" s="16"/>
      <c r="AS107" s="16"/>
      <c r="BH107" s="204">
        <f>-0.3/34.9</f>
        <v>-8.5959885386819486E-3</v>
      </c>
    </row>
    <row r="108" spans="2:60" x14ac:dyDescent="0.2">
      <c r="B108" t="s">
        <v>115</v>
      </c>
      <c r="D108" s="171" t="str">
        <f t="shared" ref="D108:N108" si="696">+IFERROR(D179,"n/a")</f>
        <v>n/a</v>
      </c>
      <c r="E108" s="171">
        <f t="shared" si="696"/>
        <v>17.272067225928978</v>
      </c>
      <c r="F108" s="171">
        <f t="shared" si="696"/>
        <v>19.008120959555484</v>
      </c>
      <c r="G108" s="171">
        <f t="shared" si="696"/>
        <v>20.349783549783549</v>
      </c>
      <c r="H108" s="171">
        <f t="shared" si="696"/>
        <v>22.468142186452045</v>
      </c>
      <c r="I108" s="171">
        <f t="shared" si="696"/>
        <v>23.821820529373788</v>
      </c>
      <c r="J108" s="171">
        <f>+IFERROR(J179,"n/a")</f>
        <v>25.551470588235293</v>
      </c>
      <c r="K108" s="171">
        <f>+IFERROR(K179,"n/a")</f>
        <v>27.362318840579711</v>
      </c>
      <c r="L108" s="171">
        <f t="shared" si="696"/>
        <v>28.454396504642272</v>
      </c>
      <c r="M108" s="171">
        <f t="shared" si="696"/>
        <v>29.641185647425896</v>
      </c>
      <c r="N108" s="171">
        <f t="shared" si="696"/>
        <v>31.901234567901231</v>
      </c>
      <c r="O108" s="171">
        <f t="shared" ref="O108:P108" si="697">+IFERROR(O179,"n/a")</f>
        <v>33.960532354290962</v>
      </c>
      <c r="P108" s="171">
        <f t="shared" si="697"/>
        <v>35.747963994856406</v>
      </c>
      <c r="Q108" s="171">
        <f t="shared" ref="Q108:R108" si="698">+IFERROR(Q179,"n/a")</f>
        <v>37.569416498993967</v>
      </c>
      <c r="R108" s="171">
        <f t="shared" si="698"/>
        <v>39.279210925644918</v>
      </c>
      <c r="S108" s="171">
        <f t="shared" ref="S108:T108" si="699">+IFERROR(S179,"n/a")</f>
        <v>41.96078431372549</v>
      </c>
      <c r="T108" s="171">
        <f t="shared" si="699"/>
        <v>43.875127248048869</v>
      </c>
      <c r="U108" s="171">
        <f t="shared" ref="U108:V108" si="700">+IFERROR(U179,"n/a")</f>
        <v>44.494526722472635</v>
      </c>
      <c r="V108" s="171">
        <f t="shared" si="700"/>
        <v>44.560862865947612</v>
      </c>
      <c r="W108" s="171">
        <f t="shared" ref="W108:X108" si="701">+IFERROR(W179,"n/a")</f>
        <v>46.299351797289333</v>
      </c>
      <c r="X108" s="171">
        <f t="shared" si="701"/>
        <v>47.033656588705078</v>
      </c>
      <c r="Y108" s="171">
        <f t="shared" ref="Y108:Z108" si="702">+IFERROR(Y179,"n/a")</f>
        <v>48.148148148148145</v>
      </c>
      <c r="Z108" s="171">
        <f t="shared" si="702"/>
        <v>49.415602065778742</v>
      </c>
      <c r="AA108" s="171">
        <f t="shared" ref="AA108:AB108" si="703">+IFERROR(AA179,"n/a")</f>
        <v>51.689279063580742</v>
      </c>
      <c r="AB108" s="171">
        <f t="shared" si="703"/>
        <v>52.491521001826243</v>
      </c>
      <c r="AC108" s="171">
        <f t="shared" ref="AC108" si="704">+IFERROR(AC179,"n/a")</f>
        <v>52.821959979476652</v>
      </c>
      <c r="AD108" s="171">
        <f t="shared" ref="AD108" si="705">+Z108*(1+AD109)</f>
        <v>53.863006251698835</v>
      </c>
      <c r="AE108" s="171">
        <f t="shared" ref="AE108" si="706">+AA108*(1+AE109)</f>
        <v>56.341314179303012</v>
      </c>
      <c r="AG108" s="171">
        <f>+IFERROR(AG179,"n/a")</f>
        <v>17.272067225928978</v>
      </c>
      <c r="AH108" s="171">
        <f>+IFERROR(AH179,"n/a")</f>
        <v>20.349783549783549</v>
      </c>
      <c r="AI108" s="171">
        <f>+IFERROR(AI179,"n/a")</f>
        <v>23.821820529373788</v>
      </c>
      <c r="AJ108" s="171">
        <f>+IFERROR(AJ179,"n/a")</f>
        <v>27.362318840579711</v>
      </c>
      <c r="AK108" s="171">
        <f>+IFERROR(AK179,"n/a")</f>
        <v>29.641185647425896</v>
      </c>
      <c r="AL108" s="171">
        <f>+O108</f>
        <v>33.960532354290962</v>
      </c>
      <c r="AM108" s="171">
        <f>+Q108</f>
        <v>37.569416498993967</v>
      </c>
      <c r="AN108" s="171">
        <f>+S108</f>
        <v>41.96078431372549</v>
      </c>
      <c r="AP108" s="171">
        <f>+IFERROR(AP179,"n/a")</f>
        <v>10.643343705323353</v>
      </c>
      <c r="AQ108" s="171">
        <f>+IFERROR(AQ179,"n/a")</f>
        <v>14.565961732124872</v>
      </c>
      <c r="AR108" s="171">
        <f>+IFERROR(AR179,"n/a")</f>
        <v>20.349783549783549</v>
      </c>
      <c r="AS108" s="171">
        <f>+IFERROR(AS179,"n/a")</f>
        <v>27.362318840579711</v>
      </c>
      <c r="AT108" s="19">
        <f>+AL108</f>
        <v>33.960532354290962</v>
      </c>
      <c r="AU108" s="19">
        <f>+AN108</f>
        <v>41.96078431372549</v>
      </c>
      <c r="AV108" s="19">
        <f>+W108</f>
        <v>46.299351797289333</v>
      </c>
      <c r="AW108" s="19">
        <f>+AA108</f>
        <v>51.689279063580742</v>
      </c>
      <c r="AX108" s="19">
        <f>+AE108</f>
        <v>56.341314179303012</v>
      </c>
    </row>
    <row r="109" spans="2:60" x14ac:dyDescent="0.2">
      <c r="B109" s="14" t="s">
        <v>16</v>
      </c>
      <c r="C109" s="15"/>
      <c r="D109" s="52"/>
      <c r="E109" s="52"/>
      <c r="F109" s="52"/>
      <c r="G109" s="60">
        <f>+IFERROR(G108/AQ108-1,"n/a")</f>
        <v>0.39707792207792214</v>
      </c>
      <c r="H109" s="193" t="str">
        <f t="shared" ref="H109:AC109" si="707">+IFERROR(H108/D108-1,"n/a")</f>
        <v>n/a</v>
      </c>
      <c r="I109" s="193">
        <f t="shared" si="707"/>
        <v>0.3792107347528304</v>
      </c>
      <c r="J109" s="193">
        <f>+IFERROR(J108/F108-1,"n/a")</f>
        <v>0.34423968800505933</v>
      </c>
      <c r="K109" s="193">
        <f>+IFERROR(K108/G108-1,"n/a")</f>
        <v>0.34459999408056352</v>
      </c>
      <c r="L109" s="193">
        <f t="shared" si="707"/>
        <v>0.26643299069915316</v>
      </c>
      <c r="M109" s="193">
        <f t="shared" si="707"/>
        <v>0.24428716986077825</v>
      </c>
      <c r="N109" s="193">
        <f>+IFERROR(N108/J108-1,"n/a")</f>
        <v>0.24850874855671012</v>
      </c>
      <c r="O109" s="193">
        <f>+IFERROR(O108/K108-1,"n/a")</f>
        <v>0.24114233710067601</v>
      </c>
      <c r="P109" s="193">
        <f t="shared" si="707"/>
        <v>0.2563247998960092</v>
      </c>
      <c r="Q109" s="193">
        <f t="shared" si="707"/>
        <v>0.267473472413428</v>
      </c>
      <c r="R109" s="193">
        <f t="shared" si="707"/>
        <v>0.23127557468159399</v>
      </c>
      <c r="S109" s="193">
        <f t="shared" si="707"/>
        <v>0.23557498675145716</v>
      </c>
      <c r="T109" s="193">
        <f t="shared" si="707"/>
        <v>0.22734618548798591</v>
      </c>
      <c r="U109" s="193">
        <f t="shared" si="707"/>
        <v>0.18432839444456395</v>
      </c>
      <c r="V109" s="193">
        <f t="shared" si="707"/>
        <v>0.13446430862118897</v>
      </c>
      <c r="W109" s="193">
        <f t="shared" si="707"/>
        <v>0.10339576713166165</v>
      </c>
      <c r="X109" s="193">
        <f t="shared" si="707"/>
        <v>7.198906393591531E-2</v>
      </c>
      <c r="Y109" s="193">
        <f t="shared" si="707"/>
        <v>8.2113951867931467E-2</v>
      </c>
      <c r="Z109" s="193">
        <f t="shared" si="707"/>
        <v>0.1089462565937207</v>
      </c>
      <c r="AA109" s="193">
        <f t="shared" si="707"/>
        <v>0.11641474571587773</v>
      </c>
      <c r="AB109" s="193">
        <f t="shared" si="707"/>
        <v>0.11604167757673012</v>
      </c>
      <c r="AC109" s="193">
        <f t="shared" si="707"/>
        <v>9.7071476496822795E-2</v>
      </c>
      <c r="AD109" s="197">
        <v>0.09</v>
      </c>
      <c r="AE109" s="197">
        <v>0.09</v>
      </c>
      <c r="AF109" s="194"/>
      <c r="AG109" s="194"/>
      <c r="AH109" s="194"/>
      <c r="AI109" s="193">
        <f t="shared" ref="AI109:AN109" si="708">+IFERROR(AI108/AG108-1,"n/a")</f>
        <v>0.3792107347528304</v>
      </c>
      <c r="AJ109" s="193">
        <f t="shared" si="708"/>
        <v>0.34459999408056352</v>
      </c>
      <c r="AK109" s="193">
        <f t="shared" si="708"/>
        <v>0.24428716986077825</v>
      </c>
      <c r="AL109" s="193">
        <f t="shared" si="708"/>
        <v>0.24114233710067601</v>
      </c>
      <c r="AM109" s="193">
        <f t="shared" si="708"/>
        <v>0.267473472413428</v>
      </c>
      <c r="AN109" s="193">
        <f t="shared" si="708"/>
        <v>0.23557498675145716</v>
      </c>
      <c r="AO109" s="194"/>
      <c r="AP109" s="194"/>
      <c r="AQ109" s="193">
        <f t="shared" ref="AQ109:AX109" si="709">+IFERROR(AQ108/AP108-1,"n/a")</f>
        <v>0.36855128758452005</v>
      </c>
      <c r="AR109" s="193">
        <f t="shared" si="709"/>
        <v>0.39707792207792214</v>
      </c>
      <c r="AS109" s="193">
        <f t="shared" si="709"/>
        <v>0.34459999408056352</v>
      </c>
      <c r="AT109" s="193">
        <f t="shared" si="709"/>
        <v>0.24114233710067601</v>
      </c>
      <c r="AU109" s="193">
        <f t="shared" si="709"/>
        <v>0.23557498675145716</v>
      </c>
      <c r="AV109" s="193">
        <f t="shared" si="709"/>
        <v>0.10339576713166165</v>
      </c>
      <c r="AW109" s="193">
        <f t="shared" si="709"/>
        <v>0.11641474571587773</v>
      </c>
      <c r="AX109" s="193">
        <f t="shared" si="709"/>
        <v>9.000000000000008E-2</v>
      </c>
    </row>
    <row r="110" spans="2:60" x14ac:dyDescent="0.2">
      <c r="B110" s="14" t="s">
        <v>272</v>
      </c>
      <c r="C110" s="15"/>
      <c r="D110" s="52"/>
      <c r="E110" s="52"/>
      <c r="F110" s="52"/>
      <c r="G110" s="60"/>
      <c r="H110" s="193" t="str">
        <f>+IFERROR((1+H116)/(1+H98)-1,"n/a")</f>
        <v>n/a</v>
      </c>
      <c r="I110" s="193">
        <f t="shared" ref="I110:U110" si="710">+IFERROR((1+I116)/(1+I98)-1,"n/a")</f>
        <v>0.4047170932375872</v>
      </c>
      <c r="J110" s="193">
        <f>+IFERROR((1+J116)/(1+J98)-1,"n/a")</f>
        <v>0.37454254997080105</v>
      </c>
      <c r="K110" s="193">
        <f>+IFERROR((1+K116)/(1+K98)-1,"n/a")</f>
        <v>0.34561566612898886</v>
      </c>
      <c r="L110" s="193">
        <f t="shared" si="710"/>
        <v>0.28026726157259585</v>
      </c>
      <c r="M110" s="193">
        <f t="shared" si="710"/>
        <v>0.25256201373476461</v>
      </c>
      <c r="N110" s="193">
        <f t="shared" si="710"/>
        <v>0.22172957615318967</v>
      </c>
      <c r="O110" s="193">
        <f t="shared" si="710"/>
        <v>0.21362171614655612</v>
      </c>
      <c r="P110" s="193">
        <f t="shared" si="710"/>
        <v>0.22112144713022253</v>
      </c>
      <c r="Q110" s="193">
        <f t="shared" si="710"/>
        <v>0.23687175097254598</v>
      </c>
      <c r="R110" s="193">
        <f t="shared" si="710"/>
        <v>0.22753354046004981</v>
      </c>
      <c r="S110" s="193">
        <f t="shared" si="710"/>
        <v>0.2560497731855631</v>
      </c>
      <c r="T110" s="193">
        <f t="shared" si="710"/>
        <v>0.24616465206051208</v>
      </c>
      <c r="U110" s="193">
        <f t="shared" si="710"/>
        <v>0.20809723116548606</v>
      </c>
      <c r="V110" s="193">
        <f t="shared" ref="V110:W110" si="711">+IFERROR((1+V116)/(1+V98)-1,"n/a")</f>
        <v>0.16975038520801244</v>
      </c>
      <c r="W110" s="193">
        <f t="shared" si="711"/>
        <v>0.12398350029463745</v>
      </c>
      <c r="X110" s="193">
        <f t="shared" ref="X110:Y110" si="712">+IFERROR((1+X116)/(1+X98)-1,"n/a")</f>
        <v>8.4321163719338177E-2</v>
      </c>
      <c r="Y110" s="193">
        <f t="shared" si="712"/>
        <v>7.1922716102333695E-2</v>
      </c>
      <c r="Z110" s="193">
        <f t="shared" ref="Z110:AA110" si="713">+IFERROR((1+Z116)/(1+Z98)-1,"n/a")</f>
        <v>8.7237363115024946E-2</v>
      </c>
      <c r="AA110" s="193">
        <f t="shared" si="713"/>
        <v>0.11056664006384676</v>
      </c>
      <c r="AB110" s="193">
        <f t="shared" ref="AB110:AC110" si="714">+IFERROR((1+AB116)/(1+AB98)-1,"n/a")</f>
        <v>0.11609738773318168</v>
      </c>
      <c r="AC110" s="193">
        <f t="shared" si="714"/>
        <v>0.10299882307354458</v>
      </c>
      <c r="AD110" s="193">
        <f t="shared" ref="AD110:AE110" si="715">+IFERROR((1+AD116)/(1+AD98)-1,"n/a")</f>
        <v>7.3385235125545512E-2</v>
      </c>
      <c r="AE110" s="193">
        <f t="shared" si="715"/>
        <v>8.6181130181118837E-2</v>
      </c>
      <c r="AF110" s="194"/>
      <c r="AG110" s="194"/>
      <c r="AH110" s="194"/>
      <c r="AI110" s="193"/>
      <c r="AJ110" s="193"/>
      <c r="AK110" s="193"/>
      <c r="AL110" s="193"/>
      <c r="AM110" s="193"/>
      <c r="AN110" s="193"/>
      <c r="AO110" s="194"/>
      <c r="AP110" s="194"/>
      <c r="AQ110" s="193">
        <f t="shared" ref="AQ110:AV110" si="716">+IFERROR((1+AQ116)/(1+AQ98)-1,"n/a")</f>
        <v>0.28476649260588505</v>
      </c>
      <c r="AR110" s="193">
        <f t="shared" si="716"/>
        <v>0.42973146214836588</v>
      </c>
      <c r="AS110" s="193">
        <f t="shared" si="716"/>
        <v>0.34347703755508663</v>
      </c>
      <c r="AT110" s="193">
        <f t="shared" si="716"/>
        <v>0.21362171614655612</v>
      </c>
      <c r="AU110" s="193">
        <f t="shared" si="716"/>
        <v>0.2560497731855631</v>
      </c>
      <c r="AV110" s="193">
        <f t="shared" si="716"/>
        <v>0.12795087265971872</v>
      </c>
      <c r="AW110" s="193">
        <f t="shared" ref="AW110:AX110" si="717">+IFERROR((1+AW116)/(1+AW98)-1,"n/a")</f>
        <v>0.10485520126224346</v>
      </c>
      <c r="AX110" s="193">
        <f t="shared" si="717"/>
        <v>8.6181130181118837E-2</v>
      </c>
    </row>
    <row r="111" spans="2:60" x14ac:dyDescent="0.2">
      <c r="B111" s="14"/>
      <c r="C111" s="15"/>
      <c r="D111" s="52"/>
      <c r="E111" s="52"/>
      <c r="F111" s="52"/>
      <c r="G111" s="60"/>
      <c r="H111" s="60"/>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60"/>
      <c r="AJ111" s="60"/>
      <c r="AK111" s="60"/>
      <c r="AL111" s="60"/>
      <c r="AM111" s="60"/>
      <c r="AN111" s="60"/>
      <c r="AO111" s="52"/>
      <c r="AP111" s="52"/>
      <c r="AQ111" s="60"/>
      <c r="AR111" s="60"/>
      <c r="AS111" s="60"/>
      <c r="AT111" s="60"/>
      <c r="AU111" s="60"/>
      <c r="AV111" s="60"/>
      <c r="AW111" s="60"/>
      <c r="AX111" s="60"/>
    </row>
    <row r="112" spans="2:60" x14ac:dyDescent="0.2">
      <c r="B112" t="s">
        <v>112</v>
      </c>
      <c r="C112" s="15"/>
      <c r="D112" s="62" t="str">
        <f>+D97</f>
        <v>n/a</v>
      </c>
      <c r="E112" s="55">
        <f t="shared" ref="E112:M112" si="718">+E97</f>
        <v>1354.7886129618414</v>
      </c>
      <c r="F112" s="55">
        <f t="shared" si="718"/>
        <v>1399.4018691588785</v>
      </c>
      <c r="G112" s="55">
        <f t="shared" si="718"/>
        <v>1469.3030973451328</v>
      </c>
      <c r="H112" s="55">
        <f t="shared" si="718"/>
        <v>1491</v>
      </c>
      <c r="I112" s="55">
        <f t="shared" si="718"/>
        <v>1549</v>
      </c>
      <c r="J112" s="55">
        <f t="shared" si="718"/>
        <v>1632</v>
      </c>
      <c r="K112" s="55">
        <f t="shared" si="718"/>
        <v>1725</v>
      </c>
      <c r="L112" s="55">
        <f t="shared" si="718"/>
        <v>1831</v>
      </c>
      <c r="M112" s="55">
        <f t="shared" si="718"/>
        <v>1923</v>
      </c>
      <c r="N112" s="55">
        <f t="shared" ref="N112:S112" si="719">+N97</f>
        <v>2025</v>
      </c>
      <c r="O112" s="55">
        <f t="shared" si="719"/>
        <v>2179</v>
      </c>
      <c r="P112" s="55">
        <f t="shared" si="719"/>
        <v>2333</v>
      </c>
      <c r="Q112" s="55">
        <f t="shared" si="719"/>
        <v>2485</v>
      </c>
      <c r="R112" s="55">
        <f t="shared" si="719"/>
        <v>2636</v>
      </c>
      <c r="S112" s="55">
        <f t="shared" si="719"/>
        <v>2805</v>
      </c>
      <c r="T112" s="55">
        <f t="shared" ref="T112:U112" si="720">+T97</f>
        <v>2947</v>
      </c>
      <c r="U112" s="55">
        <f t="shared" si="720"/>
        <v>3106</v>
      </c>
      <c r="V112" s="55">
        <f t="shared" ref="V112:W112" si="721">+V97</f>
        <v>3245</v>
      </c>
      <c r="W112" s="55">
        <f t="shared" si="721"/>
        <v>3394</v>
      </c>
      <c r="X112" s="55">
        <f t="shared" ref="X112:Y112" si="722">+X97</f>
        <v>3506</v>
      </c>
      <c r="Y112" s="55">
        <f t="shared" si="722"/>
        <v>3591</v>
      </c>
      <c r="Z112" s="55">
        <f t="shared" ref="Z112:AA112" si="723">+Z97</f>
        <v>3679</v>
      </c>
      <c r="AA112" s="55">
        <f t="shared" si="723"/>
        <v>3759</v>
      </c>
      <c r="AB112" s="55">
        <f t="shared" ref="AB112:AC112" si="724">+AB97</f>
        <v>3833</v>
      </c>
      <c r="AC112" s="55">
        <f t="shared" si="724"/>
        <v>3898</v>
      </c>
      <c r="AD112" s="55">
        <f t="shared" ref="AD112:AE112" si="725">+AD114/AD113*1000</f>
        <v>3979.6330527548166</v>
      </c>
      <c r="AE112" s="55">
        <f t="shared" si="725"/>
        <v>3993.1620921019703</v>
      </c>
      <c r="AF112" s="52"/>
      <c r="AG112" s="55">
        <f t="shared" ref="AG112:AN112" si="726">+AG97</f>
        <v>1354.7886129618414</v>
      </c>
      <c r="AH112" s="55">
        <f t="shared" si="726"/>
        <v>1469.3030973451328</v>
      </c>
      <c r="AI112" s="55">
        <f t="shared" si="726"/>
        <v>1549</v>
      </c>
      <c r="AJ112" s="55">
        <f t="shared" si="726"/>
        <v>1725</v>
      </c>
      <c r="AK112" s="55">
        <f t="shared" si="726"/>
        <v>1923</v>
      </c>
      <c r="AL112" s="55">
        <f t="shared" si="726"/>
        <v>2179</v>
      </c>
      <c r="AM112" s="55">
        <f t="shared" si="726"/>
        <v>2485</v>
      </c>
      <c r="AN112" s="55">
        <f t="shared" si="726"/>
        <v>2805</v>
      </c>
      <c r="AO112" s="52"/>
      <c r="AP112" s="55">
        <f t="shared" ref="AP112:AV112" si="727">+AP97</f>
        <v>986.53207964601779</v>
      </c>
      <c r="AQ112" s="55">
        <f t="shared" si="727"/>
        <v>1263.2190265486727</v>
      </c>
      <c r="AR112" s="55">
        <f t="shared" si="727"/>
        <v>1469.3030973451328</v>
      </c>
      <c r="AS112" s="55">
        <f t="shared" si="727"/>
        <v>1725</v>
      </c>
      <c r="AT112" s="55">
        <f t="shared" si="727"/>
        <v>2179</v>
      </c>
      <c r="AU112" s="55">
        <f t="shared" si="727"/>
        <v>2805</v>
      </c>
      <c r="AV112" s="55">
        <f t="shared" si="727"/>
        <v>3394</v>
      </c>
      <c r="AW112" s="55">
        <f t="shared" ref="AW112:AX112" si="728">+AW97</f>
        <v>3759</v>
      </c>
      <c r="AX112" s="55">
        <f t="shared" si="728"/>
        <v>3993.1620921019703</v>
      </c>
    </row>
    <row r="113" spans="1:61" ht="13.5" x14ac:dyDescent="0.35">
      <c r="B113" t="s">
        <v>116</v>
      </c>
      <c r="D113" s="69" t="str">
        <f>+D108</f>
        <v>n/a</v>
      </c>
      <c r="E113" s="69">
        <f t="shared" ref="E113:M113" si="729">+E108</f>
        <v>17.272067225928978</v>
      </c>
      <c r="F113" s="69">
        <f t="shared" si="729"/>
        <v>19.008120959555484</v>
      </c>
      <c r="G113" s="69">
        <f t="shared" si="729"/>
        <v>20.349783549783549</v>
      </c>
      <c r="H113" s="69">
        <f t="shared" si="729"/>
        <v>22.468142186452045</v>
      </c>
      <c r="I113" s="69">
        <f t="shared" si="729"/>
        <v>23.821820529373788</v>
      </c>
      <c r="J113" s="69">
        <f>+J108</f>
        <v>25.551470588235293</v>
      </c>
      <c r="K113" s="69">
        <f>+K108</f>
        <v>27.362318840579711</v>
      </c>
      <c r="L113" s="69">
        <f t="shared" si="729"/>
        <v>28.454396504642272</v>
      </c>
      <c r="M113" s="69">
        <f t="shared" si="729"/>
        <v>29.641185647425896</v>
      </c>
      <c r="N113" s="69">
        <f t="shared" ref="N113" si="730">+N108</f>
        <v>31.901234567901231</v>
      </c>
      <c r="O113" s="69">
        <f t="shared" ref="O113:P113" si="731">+O108</f>
        <v>33.960532354290962</v>
      </c>
      <c r="P113" s="69">
        <f t="shared" si="731"/>
        <v>35.747963994856406</v>
      </c>
      <c r="Q113" s="69">
        <f t="shared" ref="Q113:R113" si="732">+Q108</f>
        <v>37.569416498993967</v>
      </c>
      <c r="R113" s="69">
        <f t="shared" si="732"/>
        <v>39.279210925644918</v>
      </c>
      <c r="S113" s="69">
        <f t="shared" ref="S113:T113" si="733">+S108</f>
        <v>41.96078431372549</v>
      </c>
      <c r="T113" s="69">
        <f t="shared" si="733"/>
        <v>43.875127248048869</v>
      </c>
      <c r="U113" s="69">
        <f t="shared" ref="U113:V113" si="734">+U108</f>
        <v>44.494526722472635</v>
      </c>
      <c r="V113" s="69">
        <f t="shared" si="734"/>
        <v>44.560862865947612</v>
      </c>
      <c r="W113" s="69">
        <f t="shared" ref="W113:X113" si="735">+W108</f>
        <v>46.299351797289333</v>
      </c>
      <c r="X113" s="69">
        <f t="shared" si="735"/>
        <v>47.033656588705078</v>
      </c>
      <c r="Y113" s="69">
        <f t="shared" ref="Y113:Z113" si="736">+Y108</f>
        <v>48.148148148148145</v>
      </c>
      <c r="Z113" s="69">
        <f t="shared" si="736"/>
        <v>49.415602065778742</v>
      </c>
      <c r="AA113" s="69">
        <f t="shared" ref="AA113:AB113" si="737">+AA108</f>
        <v>51.689279063580742</v>
      </c>
      <c r="AB113" s="69">
        <f t="shared" si="737"/>
        <v>52.491521001826243</v>
      </c>
      <c r="AC113" s="69">
        <f t="shared" ref="AC113" si="738">+AC108</f>
        <v>52.821959979476652</v>
      </c>
      <c r="AD113" s="68">
        <f t="shared" ref="AD113:AE113" si="739">+AD108</f>
        <v>53.863006251698835</v>
      </c>
      <c r="AE113" s="68">
        <f t="shared" si="739"/>
        <v>56.341314179303012</v>
      </c>
      <c r="AF113" s="67"/>
      <c r="AG113" s="69">
        <f t="shared" ref="AG113:AN113" si="740">+AG108</f>
        <v>17.272067225928978</v>
      </c>
      <c r="AH113" s="69">
        <f t="shared" si="740"/>
        <v>20.349783549783549</v>
      </c>
      <c r="AI113" s="69">
        <f t="shared" si="740"/>
        <v>23.821820529373788</v>
      </c>
      <c r="AJ113" s="69">
        <f t="shared" si="740"/>
        <v>27.362318840579711</v>
      </c>
      <c r="AK113" s="69">
        <f t="shared" si="740"/>
        <v>29.641185647425896</v>
      </c>
      <c r="AL113" s="69">
        <f t="shared" si="740"/>
        <v>33.960532354290962</v>
      </c>
      <c r="AM113" s="69">
        <f t="shared" si="740"/>
        <v>37.569416498993967</v>
      </c>
      <c r="AN113" s="69">
        <f t="shared" si="740"/>
        <v>41.96078431372549</v>
      </c>
      <c r="AP113" s="69">
        <f t="shared" ref="AP113:AV113" si="741">+AP108</f>
        <v>10.643343705323353</v>
      </c>
      <c r="AQ113" s="69">
        <f t="shared" si="741"/>
        <v>14.565961732124872</v>
      </c>
      <c r="AR113" s="69">
        <f t="shared" si="741"/>
        <v>20.349783549783549</v>
      </c>
      <c r="AS113" s="69">
        <f t="shared" si="741"/>
        <v>27.362318840579711</v>
      </c>
      <c r="AT113" s="69">
        <f t="shared" si="741"/>
        <v>33.960532354290962</v>
      </c>
      <c r="AU113" s="69">
        <f t="shared" si="741"/>
        <v>41.96078431372549</v>
      </c>
      <c r="AV113" s="69">
        <f t="shared" si="741"/>
        <v>46.299351797289333</v>
      </c>
      <c r="AW113" s="69">
        <f t="shared" ref="AW113:AX113" si="742">+AW108</f>
        <v>51.689279063580742</v>
      </c>
      <c r="AX113" s="69">
        <f t="shared" si="742"/>
        <v>56.341314179303012</v>
      </c>
      <c r="BA113" s="18"/>
      <c r="BE113" s="18"/>
      <c r="BF113" s="18"/>
      <c r="BG113" s="18"/>
      <c r="BH113" s="18"/>
      <c r="BI113" s="18"/>
    </row>
    <row r="114" spans="1:61" s="29" customFormat="1" x14ac:dyDescent="0.2">
      <c r="A114" s="8"/>
      <c r="B114" s="56" t="s">
        <v>117</v>
      </c>
      <c r="D114" s="172" t="str">
        <f>+D175</f>
        <v>n/a</v>
      </c>
      <c r="E114" s="172">
        <f t="shared" ref="E114:N114" si="743">+E175</f>
        <v>23.4</v>
      </c>
      <c r="F114" s="172">
        <f t="shared" si="743"/>
        <v>26.6</v>
      </c>
      <c r="G114" s="172">
        <f t="shared" si="743"/>
        <v>29.9</v>
      </c>
      <c r="H114" s="172">
        <f t="shared" si="743"/>
        <v>33.5</v>
      </c>
      <c r="I114" s="172">
        <f t="shared" si="743"/>
        <v>36.9</v>
      </c>
      <c r="J114" s="172">
        <f t="shared" si="743"/>
        <v>41.7</v>
      </c>
      <c r="K114" s="172">
        <f t="shared" si="743"/>
        <v>47.2</v>
      </c>
      <c r="L114" s="172">
        <f t="shared" si="743"/>
        <v>52.1</v>
      </c>
      <c r="M114" s="172">
        <f t="shared" si="743"/>
        <v>57</v>
      </c>
      <c r="N114" s="172">
        <f t="shared" si="743"/>
        <v>64.599999999999994</v>
      </c>
      <c r="O114" s="172">
        <f t="shared" ref="O114:P114" si="744">+O175</f>
        <v>74</v>
      </c>
      <c r="P114" s="172">
        <f t="shared" si="744"/>
        <v>83.4</v>
      </c>
      <c r="Q114" s="172">
        <f t="shared" ref="Q114:R114" si="745">+Q175</f>
        <v>93.36</v>
      </c>
      <c r="R114" s="172">
        <f t="shared" si="745"/>
        <v>103.54</v>
      </c>
      <c r="S114" s="172">
        <f t="shared" ref="S114:T114" si="746">+S175</f>
        <v>117.7</v>
      </c>
      <c r="T114" s="172">
        <f t="shared" si="746"/>
        <v>129.30000000000001</v>
      </c>
      <c r="U114" s="172">
        <f t="shared" ref="U114:V114" si="747">+U175</f>
        <v>138.19999999999999</v>
      </c>
      <c r="V114" s="172">
        <f t="shared" si="747"/>
        <v>144.6</v>
      </c>
      <c r="W114" s="172">
        <f t="shared" ref="W114:X114" si="748">+W175</f>
        <v>157.13999999999999</v>
      </c>
      <c r="X114" s="172">
        <f t="shared" si="748"/>
        <v>164.9</v>
      </c>
      <c r="Y114" s="172">
        <f t="shared" ref="Y114:Z114" si="749">+Y175</f>
        <v>172.9</v>
      </c>
      <c r="Z114" s="172">
        <f t="shared" si="749"/>
        <v>181.8</v>
      </c>
      <c r="AA114" s="172">
        <f t="shared" ref="AA114:AB114" si="750">+AA175</f>
        <v>194.3</v>
      </c>
      <c r="AB114" s="172">
        <f t="shared" si="750"/>
        <v>201.2</v>
      </c>
      <c r="AC114" s="172">
        <f t="shared" ref="AC114" si="751">+AC175</f>
        <v>205.9</v>
      </c>
      <c r="AD114" s="30">
        <f t="shared" ref="AD114" si="752">+AC114+AD117</f>
        <v>214.35500000000002</v>
      </c>
      <c r="AE114" s="30">
        <f t="shared" ref="AE114" si="753">+AD114+AE117</f>
        <v>224.98000000000002</v>
      </c>
      <c r="AG114" s="172">
        <f>+AG175</f>
        <v>23.4</v>
      </c>
      <c r="AH114" s="172">
        <f>+AH175</f>
        <v>29.9</v>
      </c>
      <c r="AI114" s="172">
        <f>+AI175</f>
        <v>36.9</v>
      </c>
      <c r="AJ114" s="172">
        <f>+AJ175</f>
        <v>47.2</v>
      </c>
      <c r="AK114" s="172">
        <f>+AK175</f>
        <v>57</v>
      </c>
      <c r="AL114" s="30">
        <f>+O114</f>
        <v>74</v>
      </c>
      <c r="AM114" s="30">
        <f>+Q114</f>
        <v>93.36</v>
      </c>
      <c r="AN114" s="30">
        <f>+S114</f>
        <v>117.7</v>
      </c>
      <c r="AO114" s="30"/>
      <c r="AP114" s="172">
        <f>+AP175</f>
        <v>10.5</v>
      </c>
      <c r="AQ114" s="172">
        <f>+AQ175</f>
        <v>18.399999999999999</v>
      </c>
      <c r="AR114" s="172">
        <f>+AR175</f>
        <v>29.9</v>
      </c>
      <c r="AS114" s="172">
        <f>+AS175</f>
        <v>47.2</v>
      </c>
      <c r="AT114" s="30">
        <f>+AL114</f>
        <v>74</v>
      </c>
      <c r="AU114" s="30">
        <f>+AN114</f>
        <v>117.7</v>
      </c>
      <c r="AV114" s="30">
        <f>+W114</f>
        <v>157.13999999999999</v>
      </c>
      <c r="AW114" s="30">
        <f>+AA114</f>
        <v>194.3</v>
      </c>
      <c r="AX114" s="30">
        <f>+AE114</f>
        <v>224.98000000000002</v>
      </c>
    </row>
    <row r="115" spans="1:61" x14ac:dyDescent="0.2">
      <c r="B115" s="39" t="s">
        <v>16</v>
      </c>
      <c r="C115" s="15"/>
      <c r="D115" s="52"/>
      <c r="E115" s="52"/>
      <c r="F115" s="52"/>
      <c r="G115" s="60">
        <f>+IFERROR(G114/AQ114-1,"n/a")</f>
        <v>0.625</v>
      </c>
      <c r="H115" s="193" t="str">
        <f t="shared" ref="H115:AC115" si="754">+IFERROR(H114/D114-1,"n/a")</f>
        <v>n/a</v>
      </c>
      <c r="I115" s="193">
        <f t="shared" si="754"/>
        <v>0.57692307692307687</v>
      </c>
      <c r="J115" s="193">
        <f t="shared" si="754"/>
        <v>0.56766917293233088</v>
      </c>
      <c r="K115" s="193">
        <f t="shared" si="754"/>
        <v>0.57859531772575279</v>
      </c>
      <c r="L115" s="193">
        <f t="shared" si="754"/>
        <v>0.55522388059701488</v>
      </c>
      <c r="M115" s="193">
        <f t="shared" si="754"/>
        <v>0.54471544715447151</v>
      </c>
      <c r="N115" s="193">
        <f t="shared" si="754"/>
        <v>0.54916067146282943</v>
      </c>
      <c r="O115" s="193">
        <f t="shared" si="754"/>
        <v>0.56779661016949134</v>
      </c>
      <c r="P115" s="193">
        <f t="shared" si="754"/>
        <v>0.60076775431861806</v>
      </c>
      <c r="Q115" s="193">
        <f t="shared" si="754"/>
        <v>0.63789473684210529</v>
      </c>
      <c r="R115" s="193">
        <f t="shared" si="754"/>
        <v>0.60278637770897858</v>
      </c>
      <c r="S115" s="193">
        <f t="shared" si="754"/>
        <v>0.59054054054054061</v>
      </c>
      <c r="T115" s="193">
        <f t="shared" si="754"/>
        <v>0.55035971223021596</v>
      </c>
      <c r="U115" s="193">
        <f t="shared" si="754"/>
        <v>0.48029134532990558</v>
      </c>
      <c r="V115" s="193">
        <f t="shared" si="754"/>
        <v>0.39656171527911899</v>
      </c>
      <c r="W115" s="193">
        <f t="shared" si="754"/>
        <v>0.3350892098555649</v>
      </c>
      <c r="X115" s="193">
        <f t="shared" si="754"/>
        <v>0.27532869296210349</v>
      </c>
      <c r="Y115" s="193">
        <f t="shared" si="754"/>
        <v>0.25108538350217091</v>
      </c>
      <c r="Z115" s="193">
        <f t="shared" si="754"/>
        <v>0.25726141078838194</v>
      </c>
      <c r="AA115" s="193">
        <f t="shared" si="754"/>
        <v>0.2364770268550338</v>
      </c>
      <c r="AB115" s="193">
        <f t="shared" si="754"/>
        <v>0.22013341419041832</v>
      </c>
      <c r="AC115" s="193">
        <f t="shared" si="754"/>
        <v>0.19086176980913816</v>
      </c>
      <c r="AD115" s="193">
        <f t="shared" ref="AD115" si="755">+IFERROR(AD114/Z114-1,"n/a")</f>
        <v>0.17907040704070409</v>
      </c>
      <c r="AE115" s="193">
        <f t="shared" ref="AE115" si="756">+IFERROR(AE114/AA114-1,"n/a")</f>
        <v>0.15790015440041172</v>
      </c>
      <c r="AF115" s="194"/>
      <c r="AG115" s="194"/>
      <c r="AH115" s="194"/>
      <c r="AI115" s="193">
        <f t="shared" ref="AI115:AN115" si="757">+IFERROR(AI114/AG114-1,"n/a")</f>
        <v>0.57692307692307687</v>
      </c>
      <c r="AJ115" s="193">
        <f t="shared" si="757"/>
        <v>0.57859531772575279</v>
      </c>
      <c r="AK115" s="193">
        <f t="shared" si="757"/>
        <v>0.54471544715447151</v>
      </c>
      <c r="AL115" s="193">
        <f t="shared" si="757"/>
        <v>0.56779661016949134</v>
      </c>
      <c r="AM115" s="193">
        <f t="shared" si="757"/>
        <v>0.63789473684210529</v>
      </c>
      <c r="AN115" s="193">
        <f t="shared" si="757"/>
        <v>0.59054054054054061</v>
      </c>
      <c r="AO115" s="194"/>
      <c r="AP115" s="194"/>
      <c r="AQ115" s="193">
        <f t="shared" ref="AQ115:AX115" si="758">+IFERROR(AQ114/AP114-1,"n/a")</f>
        <v>0.75238095238095215</v>
      </c>
      <c r="AR115" s="193">
        <f t="shared" si="758"/>
        <v>0.625</v>
      </c>
      <c r="AS115" s="193">
        <f t="shared" si="758"/>
        <v>0.57859531772575279</v>
      </c>
      <c r="AT115" s="193">
        <f t="shared" si="758"/>
        <v>0.56779661016949134</v>
      </c>
      <c r="AU115" s="193">
        <f t="shared" si="758"/>
        <v>0.59054054054054061</v>
      </c>
      <c r="AV115" s="193">
        <f t="shared" si="758"/>
        <v>0.3350892098555649</v>
      </c>
      <c r="AW115" s="193">
        <f t="shared" si="758"/>
        <v>0.2364770268550338</v>
      </c>
      <c r="AX115" s="193">
        <f t="shared" si="758"/>
        <v>0.15790015440041172</v>
      </c>
    </row>
    <row r="116" spans="1:61" x14ac:dyDescent="0.2">
      <c r="B116" s="39" t="s">
        <v>272</v>
      </c>
      <c r="C116" s="15"/>
      <c r="D116" s="52"/>
      <c r="E116" s="52"/>
      <c r="F116" s="52"/>
      <c r="G116" s="60"/>
      <c r="H116" s="212" t="str">
        <f t="shared" ref="H116:T116" si="759">IFERROR((1+H115)/(1+H308)-1,"n/a")</f>
        <v>n/a</v>
      </c>
      <c r="I116" s="212">
        <f t="shared" si="759"/>
        <v>0.60608581782219972</v>
      </c>
      <c r="J116" s="212">
        <f t="shared" si="759"/>
        <v>0.60300875037466706</v>
      </c>
      <c r="K116" s="212">
        <f t="shared" si="759"/>
        <v>0.57978774309169601</v>
      </c>
      <c r="L116" s="212">
        <f t="shared" si="759"/>
        <v>0.57221284771255743</v>
      </c>
      <c r="M116" s="212">
        <f t="shared" si="759"/>
        <v>0.55498821976239654</v>
      </c>
      <c r="N116" s="212">
        <f t="shared" si="759"/>
        <v>0.51593283805772594</v>
      </c>
      <c r="O116" s="212">
        <f t="shared" si="759"/>
        <v>0.53303288085991074</v>
      </c>
      <c r="P116" s="212">
        <f t="shared" si="759"/>
        <v>0.55591279964762919</v>
      </c>
      <c r="Q116" s="212">
        <f t="shared" si="759"/>
        <v>0.59834961059114744</v>
      </c>
      <c r="R116" s="212">
        <f t="shared" si="759"/>
        <v>0.59791526550750196</v>
      </c>
      <c r="S116" s="212">
        <f t="shared" si="759"/>
        <v>0.61689748223290697</v>
      </c>
      <c r="T116" s="212">
        <f t="shared" si="759"/>
        <v>0.57413083138548182</v>
      </c>
      <c r="U116" s="206">
        <v>0.51</v>
      </c>
      <c r="V116" s="206">
        <v>0.44</v>
      </c>
      <c r="W116" s="206">
        <v>0.36</v>
      </c>
      <c r="X116" s="206">
        <v>0.28999999999999998</v>
      </c>
      <c r="Y116" s="212">
        <f t="shared" ref="Y116:Z116" si="760">IFERROR((1+Y115)/(1+Y308)-1,"n/a")</f>
        <v>0.23930279250594988</v>
      </c>
      <c r="Z116" s="212">
        <f t="shared" si="760"/>
        <v>0.23264907824350578</v>
      </c>
      <c r="AA116" s="206">
        <v>0.23</v>
      </c>
      <c r="AB116" s="212">
        <f t="shared" ref="AB116:AC116" si="761">IFERROR((1+AB115)/(1+AB308)-1,"n/a")</f>
        <v>0.22019432035975051</v>
      </c>
      <c r="AC116" s="212">
        <f t="shared" si="761"/>
        <v>0.19729585417451312</v>
      </c>
      <c r="AD116" s="212">
        <f t="shared" ref="AD116:AE116" si="762">IFERROR((1+AD115)/(1+AD308)-1,"n/a")</f>
        <v>0.16109795054216391</v>
      </c>
      <c r="AE116" s="212">
        <f t="shared" si="762"/>
        <v>0.15384339297571681</v>
      </c>
      <c r="AF116" s="194"/>
      <c r="AG116" s="194"/>
      <c r="AH116" s="194"/>
      <c r="AI116" s="193"/>
      <c r="AJ116" s="193"/>
      <c r="AK116" s="193"/>
      <c r="AL116" s="193"/>
      <c r="AM116" s="193"/>
      <c r="AN116" s="193"/>
      <c r="AO116" s="194"/>
      <c r="AP116" s="194"/>
      <c r="AQ116" s="212">
        <f t="shared" ref="AQ116:AW116" si="763">IFERROR((1+AQ115)/(1+AQ308)-1,"n/a")</f>
        <v>0.64509752051275782</v>
      </c>
      <c r="AR116" s="212">
        <f t="shared" si="763"/>
        <v>0.66298070370731366</v>
      </c>
      <c r="AS116" s="212">
        <f t="shared" si="763"/>
        <v>0.57727693759714049</v>
      </c>
      <c r="AT116" s="212">
        <f t="shared" si="763"/>
        <v>0.53303288085991074</v>
      </c>
      <c r="AU116" s="212">
        <f t="shared" si="763"/>
        <v>0.61689748223290697</v>
      </c>
      <c r="AV116" s="212">
        <f t="shared" si="763"/>
        <v>0.36480044984209803</v>
      </c>
      <c r="AW116" s="212">
        <f t="shared" si="763"/>
        <v>0.22367433752055765</v>
      </c>
      <c r="AX116" s="212">
        <f t="shared" ref="AX116" si="764">IFERROR((1+AX115)/(1+AX308)-1,"n/a")</f>
        <v>0.15384339297571681</v>
      </c>
    </row>
    <row r="117" spans="1:61" x14ac:dyDescent="0.2">
      <c r="B117" s="39" t="s">
        <v>111</v>
      </c>
      <c r="D117" s="64" t="str">
        <f>+IFERROR(D114-AQ114,"n/a")</f>
        <v>n/a</v>
      </c>
      <c r="E117" s="64" t="str">
        <f t="shared" ref="E117:AC117" si="765">+IFERROR(E114-D114,"n/a")</f>
        <v>n/a</v>
      </c>
      <c r="F117" s="26">
        <f t="shared" si="765"/>
        <v>3.2000000000000028</v>
      </c>
      <c r="G117" s="26">
        <f t="shared" si="765"/>
        <v>3.2999999999999972</v>
      </c>
      <c r="H117" s="26">
        <f t="shared" si="765"/>
        <v>3.6000000000000014</v>
      </c>
      <c r="I117" s="26">
        <f t="shared" si="765"/>
        <v>3.3999999999999986</v>
      </c>
      <c r="J117" s="26">
        <f t="shared" si="765"/>
        <v>4.8000000000000043</v>
      </c>
      <c r="K117" s="26">
        <f t="shared" si="765"/>
        <v>5.5</v>
      </c>
      <c r="L117" s="26">
        <f t="shared" si="765"/>
        <v>4.8999999999999986</v>
      </c>
      <c r="M117" s="26">
        <f t="shared" si="765"/>
        <v>4.8999999999999986</v>
      </c>
      <c r="N117" s="26">
        <f t="shared" si="765"/>
        <v>7.5999999999999943</v>
      </c>
      <c r="O117" s="26">
        <f t="shared" si="765"/>
        <v>9.4000000000000057</v>
      </c>
      <c r="P117" s="26">
        <f t="shared" si="765"/>
        <v>9.4000000000000057</v>
      </c>
      <c r="Q117" s="26">
        <f t="shared" si="765"/>
        <v>9.9599999999999937</v>
      </c>
      <c r="R117" s="26">
        <f t="shared" si="765"/>
        <v>10.180000000000007</v>
      </c>
      <c r="S117" s="26">
        <f t="shared" si="765"/>
        <v>14.159999999999997</v>
      </c>
      <c r="T117" s="26">
        <f t="shared" si="765"/>
        <v>11.600000000000009</v>
      </c>
      <c r="U117" s="26">
        <f t="shared" si="765"/>
        <v>8.8999999999999773</v>
      </c>
      <c r="V117" s="26">
        <f t="shared" si="765"/>
        <v>6.4000000000000057</v>
      </c>
      <c r="W117" s="26">
        <f t="shared" si="765"/>
        <v>12.539999999999992</v>
      </c>
      <c r="X117" s="26">
        <f t="shared" si="765"/>
        <v>7.7600000000000193</v>
      </c>
      <c r="Y117" s="26">
        <f t="shared" si="765"/>
        <v>8</v>
      </c>
      <c r="Z117" s="26">
        <f t="shared" si="765"/>
        <v>8.9000000000000057</v>
      </c>
      <c r="AA117" s="26">
        <f t="shared" si="765"/>
        <v>12.5</v>
      </c>
      <c r="AB117" s="26">
        <f t="shared" si="765"/>
        <v>6.8999999999999773</v>
      </c>
      <c r="AC117" s="26">
        <f t="shared" si="765"/>
        <v>4.7000000000000171</v>
      </c>
      <c r="AD117" s="26">
        <f t="shared" ref="AD117" si="766">+Z117*(1+AD118)</f>
        <v>8.4550000000000054</v>
      </c>
      <c r="AE117" s="26">
        <f t="shared" ref="AE117" si="767">+AA117*(1+AE118)</f>
        <v>10.625</v>
      </c>
      <c r="AG117" s="26">
        <f>+IFERROR(AG114-AQ114,"n/a")</f>
        <v>5</v>
      </c>
      <c r="AH117" s="26">
        <f t="shared" ref="AH117:AN117" si="768">+IFERROR(AH114-AG114,"n/a")</f>
        <v>6.5</v>
      </c>
      <c r="AI117" s="26">
        <f t="shared" si="768"/>
        <v>7</v>
      </c>
      <c r="AJ117" s="26">
        <f t="shared" si="768"/>
        <v>10.300000000000004</v>
      </c>
      <c r="AK117" s="26">
        <f t="shared" si="768"/>
        <v>9.7999999999999972</v>
      </c>
      <c r="AL117" s="26">
        <f t="shared" si="768"/>
        <v>17</v>
      </c>
      <c r="AM117" s="26">
        <f t="shared" si="768"/>
        <v>19.36</v>
      </c>
      <c r="AN117" s="26">
        <f t="shared" si="768"/>
        <v>24.340000000000003</v>
      </c>
      <c r="AO117" s="19"/>
      <c r="AP117" s="26"/>
      <c r="AQ117" s="26">
        <f>+IFERROR(AQ114-AP114,"n/a")</f>
        <v>7.8999999999999986</v>
      </c>
      <c r="AR117" s="26">
        <f>+IFERROR(AR114-AQ114,"n/a")</f>
        <v>11.5</v>
      </c>
      <c r="AS117" s="26">
        <f>+IFERROR(AS114-AR114,"n/a")</f>
        <v>17.300000000000004</v>
      </c>
      <c r="AT117" s="26">
        <f>+AT114-AS114</f>
        <v>26.799999999999997</v>
      </c>
      <c r="AU117" s="26">
        <f>+AU114-AT114</f>
        <v>43.7</v>
      </c>
      <c r="AV117" s="26">
        <f>+AV114-AU114</f>
        <v>39.439999999999984</v>
      </c>
      <c r="AW117" s="26">
        <f>+AW114-AV114</f>
        <v>37.160000000000025</v>
      </c>
      <c r="AX117" s="26">
        <f>+AX114-AW114</f>
        <v>30.680000000000007</v>
      </c>
    </row>
    <row r="118" spans="1:61" x14ac:dyDescent="0.2">
      <c r="B118" s="63" t="s">
        <v>16</v>
      </c>
      <c r="D118" s="61"/>
      <c r="E118" s="61"/>
      <c r="F118" s="16"/>
      <c r="G118" s="16"/>
      <c r="H118" s="193" t="str">
        <f t="shared" ref="H118" si="769">+IFERROR(H117/D117-1,"n/a")</f>
        <v>n/a</v>
      </c>
      <c r="I118" s="193" t="str">
        <f t="shared" ref="I118" si="770">+IFERROR(I117/E117-1,"n/a")</f>
        <v>n/a</v>
      </c>
      <c r="J118" s="193">
        <f t="shared" ref="J118:AC118" si="771">+IFERROR(J117/F117-1,"n/a")</f>
        <v>0.5</v>
      </c>
      <c r="K118" s="193">
        <f t="shared" si="771"/>
        <v>0.66666666666666807</v>
      </c>
      <c r="L118" s="193">
        <f t="shared" si="771"/>
        <v>0.36111111111111027</v>
      </c>
      <c r="M118" s="193">
        <f t="shared" si="771"/>
        <v>0.4411764705882355</v>
      </c>
      <c r="N118" s="193">
        <f t="shared" si="771"/>
        <v>0.58333333333333082</v>
      </c>
      <c r="O118" s="193">
        <f t="shared" si="771"/>
        <v>0.7090909090909101</v>
      </c>
      <c r="P118" s="193">
        <f t="shared" si="771"/>
        <v>0.9183673469387772</v>
      </c>
      <c r="Q118" s="193">
        <f t="shared" si="771"/>
        <v>1.0326530612244893</v>
      </c>
      <c r="R118" s="193">
        <f t="shared" si="771"/>
        <v>0.33947368421052815</v>
      </c>
      <c r="S118" s="193">
        <f t="shared" si="771"/>
        <v>0.50638297872340288</v>
      </c>
      <c r="T118" s="193">
        <f t="shared" si="771"/>
        <v>0.23404255319148959</v>
      </c>
      <c r="U118" s="193">
        <f t="shared" si="771"/>
        <v>-0.10642570281124675</v>
      </c>
      <c r="V118" s="193">
        <f t="shared" si="771"/>
        <v>-0.3713163064833005</v>
      </c>
      <c r="W118" s="193">
        <f t="shared" si="771"/>
        <v>-0.11440677966101731</v>
      </c>
      <c r="X118" s="193">
        <f t="shared" si="771"/>
        <v>-0.33103448275861946</v>
      </c>
      <c r="Y118" s="193">
        <f t="shared" si="771"/>
        <v>-0.10112359550561567</v>
      </c>
      <c r="Z118" s="193">
        <f t="shared" si="771"/>
        <v>0.39062499999999956</v>
      </c>
      <c r="AA118" s="193">
        <f t="shared" si="771"/>
        <v>-3.1897926634761875E-3</v>
      </c>
      <c r="AB118" s="193">
        <f t="shared" si="771"/>
        <v>-0.11082474226804639</v>
      </c>
      <c r="AC118" s="193">
        <f t="shared" si="771"/>
        <v>-0.41249999999999787</v>
      </c>
      <c r="AD118" s="197">
        <v>-0.05</v>
      </c>
      <c r="AE118" s="197">
        <v>-0.15</v>
      </c>
      <c r="AF118" s="168"/>
      <c r="AG118" s="194"/>
      <c r="AH118" s="194"/>
      <c r="AI118" s="193">
        <f t="shared" ref="AI118:AN118" si="772">+IFERROR(AI117/AG117-1,"n/a")</f>
        <v>0.39999999999999991</v>
      </c>
      <c r="AJ118" s="193">
        <f t="shared" si="772"/>
        <v>0.5846153846153852</v>
      </c>
      <c r="AK118" s="193">
        <f t="shared" si="772"/>
        <v>0.39999999999999969</v>
      </c>
      <c r="AL118" s="193">
        <f t="shared" si="772"/>
        <v>0.65048543689320315</v>
      </c>
      <c r="AM118" s="193">
        <f t="shared" si="772"/>
        <v>0.97551020408163325</v>
      </c>
      <c r="AN118" s="193">
        <f t="shared" si="772"/>
        <v>0.43176470588235305</v>
      </c>
      <c r="AO118" s="168"/>
      <c r="AP118" s="194"/>
      <c r="AQ118" s="194"/>
      <c r="AR118" s="193">
        <f t="shared" ref="AR118:AX118" si="773">+IFERROR(AR117/AQ117-1,"n/a")</f>
        <v>0.45569620253164578</v>
      </c>
      <c r="AS118" s="193">
        <f t="shared" si="773"/>
        <v>0.50434782608695694</v>
      </c>
      <c r="AT118" s="193">
        <f t="shared" si="773"/>
        <v>0.54913294797687806</v>
      </c>
      <c r="AU118" s="193">
        <f t="shared" si="773"/>
        <v>0.63059701492537346</v>
      </c>
      <c r="AV118" s="193">
        <f t="shared" si="773"/>
        <v>-9.7482837528604538E-2</v>
      </c>
      <c r="AW118" s="193">
        <f t="shared" si="773"/>
        <v>-5.7809330628802225E-2</v>
      </c>
      <c r="AX118" s="193">
        <f t="shared" si="773"/>
        <v>-0.17438105489773992</v>
      </c>
      <c r="BA118" s="18"/>
    </row>
    <row r="119" spans="1:61" x14ac:dyDescent="0.2">
      <c r="B119" s="39" t="s">
        <v>273</v>
      </c>
      <c r="D119" s="61"/>
      <c r="E119" s="61"/>
      <c r="F119" s="16"/>
      <c r="G119" s="16"/>
      <c r="H119" s="26">
        <f t="shared" ref="H119:U119" si="774">+H117-H314*G114</f>
        <v>3.7112593582104347</v>
      </c>
      <c r="I119" s="26">
        <f t="shared" si="774"/>
        <v>3.3199038961994347</v>
      </c>
      <c r="J119" s="26">
        <f t="shared" si="774"/>
        <v>5.2856435510769915</v>
      </c>
      <c r="K119" s="26">
        <f t="shared" si="774"/>
        <v>4.9167520718763313</v>
      </c>
      <c r="L119" s="26">
        <f t="shared" si="774"/>
        <v>5.518123470095027</v>
      </c>
      <c r="M119" s="26">
        <f t="shared" si="774"/>
        <v>4.5387843878046317</v>
      </c>
      <c r="N119" s="26">
        <f t="shared" si="774"/>
        <v>6.8247041820802785</v>
      </c>
      <c r="O119" s="26">
        <f t="shared" si="774"/>
        <v>8.4326129929885507</v>
      </c>
      <c r="P119" s="26">
        <f t="shared" si="774"/>
        <v>9.9841395539343889</v>
      </c>
      <c r="Q119" s="26">
        <f t="shared" si="774"/>
        <v>9.6891849068543312</v>
      </c>
      <c r="R119" s="26">
        <f t="shared" si="774"/>
        <v>10.823404146618602</v>
      </c>
      <c r="S119" s="26">
        <f t="shared" si="774"/>
        <v>14.537396166111295</v>
      </c>
      <c r="T119" s="26">
        <f t="shared" si="774"/>
        <v>12.260328177158373</v>
      </c>
      <c r="U119" s="26">
        <f t="shared" si="774"/>
        <v>11.186405227027869</v>
      </c>
      <c r="V119" s="218">
        <v>9</v>
      </c>
      <c r="W119" s="218">
        <v>10.5</v>
      </c>
      <c r="X119" s="218">
        <v>7.3</v>
      </c>
      <c r="Y119" s="218">
        <v>7.5</v>
      </c>
      <c r="Z119" s="218">
        <v>10.1</v>
      </c>
      <c r="AA119" s="26">
        <f t="shared" ref="AA119" si="775">+AA117-AA314*Z114</f>
        <v>10.37105674678941</v>
      </c>
      <c r="AB119" s="218">
        <v>7.8</v>
      </c>
      <c r="AC119" s="218">
        <v>4.9000000000000004</v>
      </c>
      <c r="AD119" s="26">
        <f t="shared" ref="AD119:AE119" si="776">+AD117-AD314*AC114</f>
        <v>6.1135835527508426</v>
      </c>
      <c r="AE119" s="26">
        <f t="shared" si="776"/>
        <v>10.625</v>
      </c>
      <c r="AF119" s="168"/>
      <c r="AG119" s="194"/>
      <c r="AH119" s="194"/>
      <c r="AI119" s="193"/>
      <c r="AJ119" s="193"/>
      <c r="AK119" s="193"/>
      <c r="AL119" s="193"/>
      <c r="AM119" s="193"/>
      <c r="AN119" s="193"/>
      <c r="AO119" s="168"/>
      <c r="AP119" s="194"/>
      <c r="AQ119" s="26">
        <f t="shared" ref="AQ119:AX119" si="777">+AQ117-AQ314*AP114</f>
        <v>7.2152527308746226</v>
      </c>
      <c r="AR119" s="26">
        <f t="shared" si="777"/>
        <v>11.92023635431044</v>
      </c>
      <c r="AS119" s="26">
        <f t="shared" si="777"/>
        <v>17.27500783476518</v>
      </c>
      <c r="AT119" s="26">
        <f t="shared" si="777"/>
        <v>25.729671996016283</v>
      </c>
      <c r="AU119" s="26">
        <f t="shared" si="777"/>
        <v>44.906269232692246</v>
      </c>
      <c r="AV119" s="26">
        <f t="shared" si="777"/>
        <v>42.00228882897828</v>
      </c>
      <c r="AW119" s="26">
        <f t="shared" si="777"/>
        <v>35.515923189419865</v>
      </c>
      <c r="AX119" s="26">
        <f t="shared" si="777"/>
        <v>29.996866786587582</v>
      </c>
      <c r="AZ119" s="218"/>
      <c r="BA119" s="218">
        <v>10.5</v>
      </c>
      <c r="BB119" s="218">
        <v>7.3</v>
      </c>
    </row>
    <row r="120" spans="1:61" x14ac:dyDescent="0.2">
      <c r="B120" s="63" t="s">
        <v>16</v>
      </c>
      <c r="D120" s="61"/>
      <c r="E120" s="61"/>
      <c r="F120" s="16"/>
      <c r="G120" s="16"/>
      <c r="H120" s="193" t="str">
        <f t="shared" ref="H120" si="778">+IFERROR(H119/D119-1,"n/a")</f>
        <v>n/a</v>
      </c>
      <c r="I120" s="193" t="str">
        <f t="shared" ref="I120" si="779">+IFERROR(I119/E119-1,"n/a")</f>
        <v>n/a</v>
      </c>
      <c r="J120" s="193" t="str">
        <f t="shared" ref="J120" si="780">+IFERROR(J119/F119-1,"n/a")</f>
        <v>n/a</v>
      </c>
      <c r="K120" s="193" t="str">
        <f t="shared" ref="K120" si="781">+IFERROR(K119/G119-1,"n/a")</f>
        <v>n/a</v>
      </c>
      <c r="L120" s="193">
        <f t="shared" ref="L120" si="782">+IFERROR(L119/H119-1,"n/a")</f>
        <v>0.48686010259219947</v>
      </c>
      <c r="M120" s="193">
        <f t="shared" ref="M120" si="783">+IFERROR(M119/I119-1,"n/a")</f>
        <v>0.36714330586513344</v>
      </c>
      <c r="N120" s="193">
        <f t="shared" ref="N120" si="784">+IFERROR(N119/J119-1,"n/a")</f>
        <v>0.29117752949679909</v>
      </c>
      <c r="O120" s="193">
        <f t="shared" ref="O120" si="785">+IFERROR(O119/K119-1,"n/a")</f>
        <v>0.71507793553855081</v>
      </c>
      <c r="P120" s="193">
        <f t="shared" ref="P120" si="786">+IFERROR(P119/L119-1,"n/a")</f>
        <v>0.80933601939908262</v>
      </c>
      <c r="Q120" s="193">
        <f t="shared" ref="Q120" si="787">+IFERROR(Q119/M119-1,"n/a")</f>
        <v>1.1347532905260787</v>
      </c>
      <c r="R120" s="193">
        <f t="shared" ref="R120" si="788">+IFERROR(R119/N119-1,"n/a")</f>
        <v>0.58591550019673622</v>
      </c>
      <c r="S120" s="193">
        <f t="shared" ref="S120" si="789">+IFERROR(S119/O119-1,"n/a")</f>
        <v>0.72394916951586374</v>
      </c>
      <c r="T120" s="193">
        <f t="shared" ref="T120" si="790">+IFERROR(T119/P119-1,"n/a")</f>
        <v>0.22798044948470508</v>
      </c>
      <c r="U120" s="193">
        <f t="shared" ref="U120:V120" si="791">+IFERROR(U119/Q119-1,"n/a")</f>
        <v>0.15452489910832168</v>
      </c>
      <c r="V120" s="193">
        <f t="shared" si="791"/>
        <v>-0.16846863721597805</v>
      </c>
      <c r="W120" s="193">
        <f t="shared" ref="W120:Z120" si="792">+IFERROR(W119/S119-1,"n/a")</f>
        <v>-0.27772484975837908</v>
      </c>
      <c r="X120" s="193">
        <f t="shared" si="792"/>
        <v>-0.40458363801384378</v>
      </c>
      <c r="Y120" s="193">
        <f t="shared" si="792"/>
        <v>-0.32954332980187551</v>
      </c>
      <c r="Z120" s="193">
        <f t="shared" si="792"/>
        <v>0.12222222222222223</v>
      </c>
      <c r="AA120" s="193">
        <f t="shared" ref="AA120" si="793">+IFERROR(AA119/W119-1,"n/a")</f>
        <v>-1.228030982957995E-2</v>
      </c>
      <c r="AB120" s="193">
        <f t="shared" ref="AB120:AC120" si="794">+IFERROR(AB119/X119-1,"n/a")</f>
        <v>6.8493150684931559E-2</v>
      </c>
      <c r="AC120" s="193">
        <f t="shared" si="794"/>
        <v>-0.34666666666666657</v>
      </c>
      <c r="AD120" s="193">
        <f t="shared" ref="AD120" si="795">+IFERROR(AD119/Z119-1,"n/a")</f>
        <v>-0.39469469774744126</v>
      </c>
      <c r="AE120" s="193">
        <f t="shared" ref="AE120" si="796">+IFERROR(AE119/AA119-1,"n/a")</f>
        <v>2.4485764508925589E-2</v>
      </c>
      <c r="AF120" s="168"/>
      <c r="AG120" s="194"/>
      <c r="AH120" s="194"/>
      <c r="AI120" s="193" t="str">
        <f t="shared" ref="AI120" si="797">+IFERROR(AI119/AG119-1,"n/a")</f>
        <v>n/a</v>
      </c>
      <c r="AJ120" s="193" t="str">
        <f t="shared" ref="AJ120" si="798">+IFERROR(AJ119/AH119-1,"n/a")</f>
        <v>n/a</v>
      </c>
      <c r="AK120" s="193" t="str">
        <f t="shared" ref="AK120" si="799">+IFERROR(AK119/AI119-1,"n/a")</f>
        <v>n/a</v>
      </c>
      <c r="AL120" s="193" t="str">
        <f t="shared" ref="AL120" si="800">+IFERROR(AL119/AJ119-1,"n/a")</f>
        <v>n/a</v>
      </c>
      <c r="AM120" s="193" t="str">
        <f t="shared" ref="AM120" si="801">+IFERROR(AM119/AK119-1,"n/a")</f>
        <v>n/a</v>
      </c>
      <c r="AN120" s="193" t="str">
        <f t="shared" ref="AN120" si="802">+IFERROR(AN119/AL119-1,"n/a")</f>
        <v>n/a</v>
      </c>
      <c r="AO120" s="168"/>
      <c r="AP120" s="194"/>
      <c r="AQ120" s="194"/>
      <c r="AR120" s="193">
        <f t="shared" ref="AR120:AX120" si="803">+IFERROR(AR119/AQ119-1,"n/a")</f>
        <v>0.65208854061380683</v>
      </c>
      <c r="AS120" s="193">
        <f t="shared" si="803"/>
        <v>0.44921688809621774</v>
      </c>
      <c r="AT120" s="193">
        <f t="shared" si="803"/>
        <v>0.48941593787508841</v>
      </c>
      <c r="AU120" s="193">
        <f t="shared" si="803"/>
        <v>0.74531059858225435</v>
      </c>
      <c r="AV120" s="193">
        <f t="shared" si="803"/>
        <v>-6.4667594376774384E-2</v>
      </c>
      <c r="AW120" s="193">
        <f t="shared" si="803"/>
        <v>-0.15442886138822354</v>
      </c>
      <c r="AX120" s="193">
        <f t="shared" si="803"/>
        <v>-0.15539667583458461</v>
      </c>
      <c r="AZ120" s="218"/>
      <c r="BA120" s="218">
        <v>9.3491778222078921</v>
      </c>
      <c r="BB120" s="218">
        <v>7.0254832255261626</v>
      </c>
    </row>
    <row r="121" spans="1:61" x14ac:dyDescent="0.2">
      <c r="B121" s="39"/>
      <c r="D121" s="61"/>
      <c r="E121" s="61"/>
      <c r="F121" s="16"/>
      <c r="G121" s="16"/>
      <c r="H121" s="16"/>
      <c r="I121" s="18"/>
      <c r="J121" s="16"/>
      <c r="K121" s="16"/>
      <c r="L121" s="16"/>
      <c r="M121" s="18"/>
      <c r="O121" s="18"/>
      <c r="P121" s="18"/>
      <c r="Q121" s="18"/>
      <c r="R121" s="18"/>
      <c r="S121" s="19"/>
      <c r="T121" s="19"/>
      <c r="U121" s="18"/>
      <c r="V121" s="168"/>
      <c r="W121" s="168"/>
      <c r="X121" s="168"/>
      <c r="Y121" s="168"/>
      <c r="Z121" s="168"/>
      <c r="AA121" s="168"/>
      <c r="AB121" s="168"/>
      <c r="AC121" s="168"/>
      <c r="AD121" s="168"/>
      <c r="AE121" s="168"/>
      <c r="AG121" s="16"/>
      <c r="AH121" s="65"/>
      <c r="AI121" s="65"/>
      <c r="AJ121" s="65"/>
      <c r="AK121" s="16"/>
      <c r="AL121" s="65"/>
      <c r="AM121" s="65"/>
      <c r="AN121" s="65"/>
      <c r="AP121" s="16"/>
      <c r="AQ121" s="16"/>
      <c r="AR121" s="16"/>
      <c r="AS121" s="16"/>
      <c r="AT121" s="26"/>
      <c r="AU121" s="26"/>
      <c r="AV121" s="26"/>
      <c r="AW121" s="26"/>
      <c r="AX121" s="26"/>
      <c r="AZ121" s="18"/>
      <c r="BA121" s="18">
        <f>+BA120/BA119-1</f>
        <v>-0.10960211217067695</v>
      </c>
      <c r="BB121" s="18">
        <f>+BB120/BB119-1</f>
        <v>-3.7605037599155788E-2</v>
      </c>
    </row>
    <row r="122" spans="1:61" x14ac:dyDescent="0.2">
      <c r="B122" t="s">
        <v>118</v>
      </c>
      <c r="D122" s="72" t="s">
        <v>119</v>
      </c>
      <c r="E122" s="72" t="s">
        <v>119</v>
      </c>
      <c r="F122" s="19">
        <f t="shared" ref="F122:Z122" si="804">+AVERAGE(E114:F114)</f>
        <v>25</v>
      </c>
      <c r="G122" s="19">
        <f t="shared" si="804"/>
        <v>28.25</v>
      </c>
      <c r="H122" s="19">
        <f t="shared" si="804"/>
        <v>31.7</v>
      </c>
      <c r="I122" s="19">
        <f t="shared" si="804"/>
        <v>35.200000000000003</v>
      </c>
      <c r="J122" s="19">
        <f t="shared" si="804"/>
        <v>39.299999999999997</v>
      </c>
      <c r="K122" s="19">
        <f t="shared" si="804"/>
        <v>44.45</v>
      </c>
      <c r="L122" s="19">
        <f t="shared" si="804"/>
        <v>49.650000000000006</v>
      </c>
      <c r="M122" s="19">
        <f t="shared" si="804"/>
        <v>54.55</v>
      </c>
      <c r="N122" s="19">
        <f t="shared" si="804"/>
        <v>60.8</v>
      </c>
      <c r="O122" s="19">
        <f t="shared" si="804"/>
        <v>69.3</v>
      </c>
      <c r="P122" s="19">
        <f t="shared" si="804"/>
        <v>78.7</v>
      </c>
      <c r="Q122" s="19">
        <f t="shared" si="804"/>
        <v>88.38</v>
      </c>
      <c r="R122" s="19">
        <f t="shared" si="804"/>
        <v>98.45</v>
      </c>
      <c r="S122" s="19">
        <f t="shared" si="804"/>
        <v>110.62</v>
      </c>
      <c r="T122" s="19">
        <f t="shared" si="804"/>
        <v>123.5</v>
      </c>
      <c r="U122" s="19">
        <f t="shared" si="804"/>
        <v>133.75</v>
      </c>
      <c r="V122" s="19">
        <f t="shared" si="804"/>
        <v>141.39999999999998</v>
      </c>
      <c r="W122" s="19">
        <f t="shared" si="804"/>
        <v>150.87</v>
      </c>
      <c r="X122" s="19">
        <f t="shared" si="804"/>
        <v>161.01999999999998</v>
      </c>
      <c r="Y122" s="19">
        <f t="shared" si="804"/>
        <v>168.9</v>
      </c>
      <c r="Z122" s="19">
        <f t="shared" si="804"/>
        <v>177.35000000000002</v>
      </c>
      <c r="AA122" s="19">
        <f t="shared" ref="AA122:AC122" si="805">+AVERAGE(Z114:AA114)</f>
        <v>188.05</v>
      </c>
      <c r="AB122" s="19">
        <f t="shared" si="805"/>
        <v>197.75</v>
      </c>
      <c r="AC122" s="19">
        <f t="shared" si="805"/>
        <v>203.55</v>
      </c>
      <c r="AD122" s="19">
        <f t="shared" ref="AD122" si="806">+AVERAGE(AC114:AD114)</f>
        <v>210.1275</v>
      </c>
      <c r="AE122" s="19">
        <f t="shared" ref="AE122" si="807">+AVERAGE(AD114:AE114)</f>
        <v>219.66750000000002</v>
      </c>
      <c r="AG122" s="19">
        <f>+AVERAGE(AQ114,AG114)</f>
        <v>20.9</v>
      </c>
      <c r="AH122" s="19">
        <f>+AVERAGE(AG114:AH114)</f>
        <v>26.65</v>
      </c>
      <c r="AI122" s="19">
        <f>+AVERAGE(AH114:AI114)</f>
        <v>33.4</v>
      </c>
      <c r="AJ122" s="19">
        <f>+AVERAGE(AI114:AJ114)</f>
        <v>42.05</v>
      </c>
      <c r="AK122" s="19">
        <f>+AVERAGE(AJ114:AK114)</f>
        <v>52.1</v>
      </c>
      <c r="AL122" s="19">
        <f>+AL124/AL123</f>
        <v>65.05</v>
      </c>
      <c r="AM122" s="19">
        <f>+AM124/AM123</f>
        <v>83.566740331491715</v>
      </c>
      <c r="AN122" s="19">
        <f>+AN124/AN123</f>
        <v>104.535</v>
      </c>
      <c r="AP122" s="72" t="s">
        <v>119</v>
      </c>
      <c r="AQ122" s="19">
        <f>+AVERAGE(AP114:AQ114)</f>
        <v>14.45</v>
      </c>
      <c r="AR122" s="19">
        <f t="shared" ref="AR122:AX122" si="808">+AR124/AR123</f>
        <v>23.87191780821918</v>
      </c>
      <c r="AS122" s="19">
        <f t="shared" si="808"/>
        <v>37.701917808219179</v>
      </c>
      <c r="AT122" s="19">
        <f t="shared" si="808"/>
        <v>58.6103825136612</v>
      </c>
      <c r="AU122" s="19">
        <f t="shared" si="808"/>
        <v>94.13704109589041</v>
      </c>
      <c r="AV122" s="19">
        <f t="shared" si="808"/>
        <v>137.46600000000001</v>
      </c>
      <c r="AW122" s="19">
        <f t="shared" si="808"/>
        <v>173.91369863013699</v>
      </c>
      <c r="AX122" s="19">
        <f t="shared" si="808"/>
        <v>207.8126775956284</v>
      </c>
      <c r="BA122" s="10"/>
    </row>
    <row r="123" spans="1:61" ht="13.5" x14ac:dyDescent="0.35">
      <c r="B123" t="s">
        <v>120</v>
      </c>
      <c r="D123" s="229">
        <f>+(D8-D7+1)/365</f>
        <v>0.24657534246575341</v>
      </c>
      <c r="E123" s="229">
        <f t="shared" ref="E123:AA123" si="809">+(E8-E7+1)/365</f>
        <v>0.24931506849315069</v>
      </c>
      <c r="F123" s="229">
        <f t="shared" si="809"/>
        <v>0.25205479452054796</v>
      </c>
      <c r="G123" s="229">
        <f t="shared" si="809"/>
        <v>0.25205479452054796</v>
      </c>
      <c r="H123" s="229">
        <f t="shared" si="809"/>
        <v>0.24657534246575341</v>
      </c>
      <c r="I123" s="229">
        <f t="shared" si="809"/>
        <v>0.24931506849315069</v>
      </c>
      <c r="J123" s="229">
        <f t="shared" si="809"/>
        <v>0.25205479452054796</v>
      </c>
      <c r="K123" s="229">
        <f t="shared" si="809"/>
        <v>0.25205479452054796</v>
      </c>
      <c r="L123" s="229">
        <f t="shared" si="809"/>
        <v>0.24931506849315069</v>
      </c>
      <c r="M123" s="229">
        <f t="shared" si="809"/>
        <v>0.24931506849315069</v>
      </c>
      <c r="N123" s="229">
        <f t="shared" si="809"/>
        <v>0.25205479452054796</v>
      </c>
      <c r="O123" s="229">
        <f t="shared" si="809"/>
        <v>0.25205479452054796</v>
      </c>
      <c r="P123" s="229">
        <f t="shared" si="809"/>
        <v>0.24657534246575341</v>
      </c>
      <c r="Q123" s="229">
        <f t="shared" si="809"/>
        <v>0.24931506849315069</v>
      </c>
      <c r="R123" s="229">
        <f t="shared" si="809"/>
        <v>0.25205479452054796</v>
      </c>
      <c r="S123" s="229">
        <f t="shared" si="809"/>
        <v>0.25205479452054796</v>
      </c>
      <c r="T123" s="229">
        <f t="shared" si="809"/>
        <v>0.24657534246575341</v>
      </c>
      <c r="U123" s="229">
        <f t="shared" si="809"/>
        <v>0.24931506849315069</v>
      </c>
      <c r="V123" s="229">
        <f t="shared" si="809"/>
        <v>0.25205479452054796</v>
      </c>
      <c r="W123" s="229">
        <f t="shared" si="809"/>
        <v>0.25205479452054796</v>
      </c>
      <c r="X123" s="229">
        <f t="shared" ref="X123:Y123" si="810">+(X8-X7+1)/365</f>
        <v>0.24657534246575341</v>
      </c>
      <c r="Y123" s="229">
        <f t="shared" si="810"/>
        <v>0.24931506849315069</v>
      </c>
      <c r="Z123" s="229">
        <f t="shared" ref="Z123" si="811">+(Z8-Z7+1)/365</f>
        <v>0.25205479452054796</v>
      </c>
      <c r="AA123" s="229">
        <f t="shared" si="809"/>
        <v>0.25205479452054796</v>
      </c>
      <c r="AB123" s="229">
        <f t="shared" ref="AB123:AC123" si="812">+(AB8-AB7+1)/365</f>
        <v>0.24931506849315069</v>
      </c>
      <c r="AC123" s="229">
        <f t="shared" si="812"/>
        <v>0.24931506849315069</v>
      </c>
      <c r="AD123" s="229">
        <f t="shared" ref="AD123:AE123" si="813">+(AD8-AD7+1)/365</f>
        <v>0.25205479452054796</v>
      </c>
      <c r="AE123" s="229">
        <f t="shared" si="813"/>
        <v>0.25205479452054796</v>
      </c>
      <c r="AF123" s="34"/>
      <c r="AG123" s="38">
        <v>0.5</v>
      </c>
      <c r="AH123" s="38">
        <f>+SUM(F123:G123)</f>
        <v>0.50410958904109593</v>
      </c>
      <c r="AI123" s="38">
        <f>+SUM(H123:I123)</f>
        <v>0.49589041095890407</v>
      </c>
      <c r="AJ123" s="38">
        <f>+SUM(J123:K123)</f>
        <v>0.50410958904109593</v>
      </c>
      <c r="AK123" s="38">
        <f>+SUM(L123:M123)</f>
        <v>0.49863013698630138</v>
      </c>
      <c r="AL123" s="38">
        <f>+SUM(N123:O123)</f>
        <v>0.50410958904109593</v>
      </c>
      <c r="AM123" s="38">
        <f>+SUM(P123:Q123)</f>
        <v>0.49589041095890407</v>
      </c>
      <c r="AN123" s="38">
        <f>+SUM(R123:S123)</f>
        <v>0.50410958904109593</v>
      </c>
      <c r="AO123" s="34"/>
      <c r="AP123" s="229">
        <f t="shared" ref="AP123:AX123" si="814">+(AP8-AP7+1)/365</f>
        <v>1.0027397260273974</v>
      </c>
      <c r="AQ123" s="229">
        <f t="shared" si="814"/>
        <v>1</v>
      </c>
      <c r="AR123" s="229">
        <f t="shared" si="814"/>
        <v>1</v>
      </c>
      <c r="AS123" s="229">
        <f t="shared" si="814"/>
        <v>1</v>
      </c>
      <c r="AT123" s="229">
        <f t="shared" si="814"/>
        <v>1.0027397260273974</v>
      </c>
      <c r="AU123" s="229">
        <f t="shared" si="814"/>
        <v>1</v>
      </c>
      <c r="AV123" s="229">
        <f t="shared" si="814"/>
        <v>1</v>
      </c>
      <c r="AW123" s="229">
        <f t="shared" si="814"/>
        <v>1</v>
      </c>
      <c r="AX123" s="229">
        <f t="shared" si="814"/>
        <v>1.0027397260273974</v>
      </c>
      <c r="BB123" s="18"/>
    </row>
    <row r="124" spans="1:61" x14ac:dyDescent="0.2">
      <c r="B124" s="9" t="s">
        <v>121</v>
      </c>
      <c r="D124" s="72" t="str">
        <f t="shared" ref="D124:N124" si="815">+IFERROR(D122*D123,"n/a")</f>
        <v>n/a</v>
      </c>
      <c r="E124" s="72" t="str">
        <f t="shared" si="815"/>
        <v>n/a</v>
      </c>
      <c r="F124" s="72">
        <f t="shared" si="815"/>
        <v>6.3013698630136989</v>
      </c>
      <c r="G124" s="72">
        <f t="shared" si="815"/>
        <v>7.1205479452054803</v>
      </c>
      <c r="H124" s="72">
        <f t="shared" si="815"/>
        <v>7.8164383561643831</v>
      </c>
      <c r="I124" s="72">
        <f t="shared" si="815"/>
        <v>8.7758904109589047</v>
      </c>
      <c r="J124" s="72">
        <f t="shared" si="815"/>
        <v>9.9057534246575347</v>
      </c>
      <c r="K124" s="72">
        <f t="shared" si="815"/>
        <v>11.203835616438358</v>
      </c>
      <c r="L124" s="72">
        <f t="shared" si="815"/>
        <v>12.378493150684934</v>
      </c>
      <c r="M124" s="72">
        <f t="shared" si="815"/>
        <v>13.600136986301369</v>
      </c>
      <c r="N124" s="72">
        <f t="shared" si="815"/>
        <v>15.324931506849316</v>
      </c>
      <c r="O124" s="72">
        <f t="shared" ref="O124" si="816">+IFERROR(O122*O123,"n/a")</f>
        <v>17.467397260273973</v>
      </c>
      <c r="P124" s="72">
        <f t="shared" ref="P124:Q124" si="817">+IFERROR(P122*P123,"n/a")</f>
        <v>19.405479452054795</v>
      </c>
      <c r="Q124" s="72">
        <f t="shared" si="817"/>
        <v>22.034465753424655</v>
      </c>
      <c r="R124" s="72">
        <f t="shared" ref="R124:S124" si="818">+IFERROR(R122*R123,"n/a")</f>
        <v>24.814794520547949</v>
      </c>
      <c r="S124" s="72">
        <f t="shared" si="818"/>
        <v>27.882301369863018</v>
      </c>
      <c r="T124" s="72">
        <f t="shared" ref="T124:U124" si="819">+IFERROR(T122*T123,"n/a")</f>
        <v>30.452054794520546</v>
      </c>
      <c r="U124" s="72">
        <f t="shared" si="819"/>
        <v>33.345890410958901</v>
      </c>
      <c r="V124" s="72">
        <f t="shared" ref="V124:W124" si="820">+IFERROR(V122*V123,"n/a")</f>
        <v>35.640547945205476</v>
      </c>
      <c r="W124" s="72">
        <f t="shared" si="820"/>
        <v>38.027506849315074</v>
      </c>
      <c r="X124" s="72">
        <f t="shared" ref="X124:Y124" si="821">+IFERROR(X122*X123,"n/a")</f>
        <v>39.703561643835613</v>
      </c>
      <c r="Y124" s="72">
        <f t="shared" si="821"/>
        <v>42.109315068493153</v>
      </c>
      <c r="Z124" s="72">
        <f t="shared" ref="Z124" si="822">+IFERROR(Z122*Z123,"n/a")</f>
        <v>44.701917808219186</v>
      </c>
      <c r="AA124" s="72">
        <f t="shared" ref="AA124:AE124" si="823">+IFERROR(AA122*AA123,"n/a")</f>
        <v>47.398904109589047</v>
      </c>
      <c r="AB124" s="72">
        <f t="shared" ref="AB124:AC124" si="824">+IFERROR(AB122*AB123,"n/a")</f>
        <v>49.302054794520551</v>
      </c>
      <c r="AC124" s="72">
        <f t="shared" si="824"/>
        <v>50.748082191780824</v>
      </c>
      <c r="AD124" s="72">
        <f t="shared" si="823"/>
        <v>52.963643835616445</v>
      </c>
      <c r="AE124" s="72">
        <f t="shared" si="823"/>
        <v>55.368246575342475</v>
      </c>
      <c r="AG124" s="72">
        <f>+IFERROR(AG122*AG123,"n/a")</f>
        <v>10.45</v>
      </c>
      <c r="AH124" s="19">
        <f>+SUM(F124:G124)</f>
        <v>13.421917808219179</v>
      </c>
      <c r="AI124" s="19">
        <f>+SUM(H124:I124)</f>
        <v>16.592328767123288</v>
      </c>
      <c r="AJ124" s="19">
        <f>+SUM(J124:K124)</f>
        <v>21.109589041095894</v>
      </c>
      <c r="AK124" s="19">
        <f>+SUM(L124:M124)</f>
        <v>25.978630136986304</v>
      </c>
      <c r="AL124" s="19">
        <f>+SUM(N124:O124)</f>
        <v>32.792328767123287</v>
      </c>
      <c r="AM124" s="19">
        <f>+SUM(P124:Q124)</f>
        <v>41.439945205479447</v>
      </c>
      <c r="AN124" s="19">
        <f>+SUM(R124:S124)</f>
        <v>52.697095890410964</v>
      </c>
      <c r="AP124" s="72" t="str">
        <f>+IFERROR(AP122*AP123,"n/a")</f>
        <v>n/a</v>
      </c>
      <c r="AQ124" s="19">
        <f>+AQ122*AQ123</f>
        <v>14.45</v>
      </c>
      <c r="AR124" s="19">
        <f>+SUM(AG124:AH124)</f>
        <v>23.87191780821918</v>
      </c>
      <c r="AS124" s="19">
        <f>+SUM(AI124:AJ124)</f>
        <v>37.701917808219179</v>
      </c>
      <c r="AT124" s="19">
        <f>+SUM(AK124:AL124)</f>
        <v>58.770958904109591</v>
      </c>
      <c r="AU124" s="19">
        <f>+SUM(AM124:AN124)</f>
        <v>94.13704109589041</v>
      </c>
      <c r="AV124" s="19">
        <f>+SUM(T124:W124)</f>
        <v>137.46600000000001</v>
      </c>
      <c r="AW124" s="19">
        <f>+SUM(X124:AA124)</f>
        <v>173.91369863013699</v>
      </c>
      <c r="AX124" s="19">
        <f>+SUM(AB124:AE124)</f>
        <v>208.38202739726029</v>
      </c>
    </row>
    <row r="125" spans="1:61" s="1" customFormat="1" x14ac:dyDescent="0.2">
      <c r="B125" s="39" t="s">
        <v>16</v>
      </c>
      <c r="C125" s="15"/>
      <c r="D125" s="52"/>
      <c r="E125" s="52"/>
      <c r="F125" s="52"/>
      <c r="G125" s="60"/>
      <c r="H125" s="193" t="str">
        <f t="shared" ref="H125:Z125" si="825">+IFERROR(H124/D124-1,"n/a")</f>
        <v>n/a</v>
      </c>
      <c r="I125" s="193" t="str">
        <f t="shared" si="825"/>
        <v>n/a</v>
      </c>
      <c r="J125" s="193">
        <f t="shared" si="825"/>
        <v>0.57200000000000006</v>
      </c>
      <c r="K125" s="193">
        <f t="shared" si="825"/>
        <v>0.57345132743362837</v>
      </c>
      <c r="L125" s="193">
        <f t="shared" si="825"/>
        <v>0.58364879074658282</v>
      </c>
      <c r="M125" s="193">
        <f t="shared" si="825"/>
        <v>0.54971590909090895</v>
      </c>
      <c r="N125" s="193">
        <f t="shared" si="825"/>
        <v>0.54707379134860057</v>
      </c>
      <c r="O125" s="193">
        <f t="shared" si="825"/>
        <v>0.55905511811023612</v>
      </c>
      <c r="P125" s="193">
        <f t="shared" si="825"/>
        <v>0.56767703595498142</v>
      </c>
      <c r="Q125" s="193">
        <f t="shared" si="825"/>
        <v>0.6201649862511458</v>
      </c>
      <c r="R125" s="193">
        <f t="shared" si="825"/>
        <v>0.61924342105263164</v>
      </c>
      <c r="S125" s="193">
        <f t="shared" si="825"/>
        <v>0.59624819624819647</v>
      </c>
      <c r="T125" s="193">
        <f t="shared" si="825"/>
        <v>0.5692503176620074</v>
      </c>
      <c r="U125" s="193">
        <f t="shared" si="825"/>
        <v>0.51335143697669161</v>
      </c>
      <c r="V125" s="193">
        <f t="shared" si="825"/>
        <v>0.43626206196038564</v>
      </c>
      <c r="W125" s="193">
        <f t="shared" si="825"/>
        <v>0.36385825348038336</v>
      </c>
      <c r="X125" s="193">
        <f t="shared" si="825"/>
        <v>0.30380566801619424</v>
      </c>
      <c r="Y125" s="193">
        <f t="shared" si="825"/>
        <v>0.26280373831775727</v>
      </c>
      <c r="Z125" s="193">
        <f t="shared" si="825"/>
        <v>0.2542432814710045</v>
      </c>
      <c r="AA125" s="193">
        <f t="shared" ref="AA125:AC125" si="826">+IFERROR(AA124/W124-1,"n/a")</f>
        <v>0.24643733015178637</v>
      </c>
      <c r="AB125" s="193">
        <f t="shared" si="826"/>
        <v>0.24175395741039774</v>
      </c>
      <c r="AC125" s="193">
        <f t="shared" si="826"/>
        <v>0.20515097690941375</v>
      </c>
      <c r="AD125" s="193">
        <f t="shared" ref="AD125" si="827">+IFERROR(AD124/Z124-1,"n/a")</f>
        <v>0.1848181561883282</v>
      </c>
      <c r="AE125" s="193">
        <f t="shared" ref="AE125" si="828">+IFERROR(AE124/AA124-1,"n/a")</f>
        <v>0.16813347513959065</v>
      </c>
      <c r="AF125" s="194"/>
      <c r="AG125" s="194"/>
      <c r="AH125" s="194"/>
      <c r="AI125" s="193">
        <f>+IFERROR(AI124/AG124-1,"n/a")</f>
        <v>0.58778265714098454</v>
      </c>
      <c r="AJ125" s="193">
        <f>+IFERROR(AJ124/AH124-1,"n/a")</f>
        <v>0.57276995305164347</v>
      </c>
      <c r="AK125" s="193">
        <f>+IFERROR(AK124/AI124-1,"n/a")</f>
        <v>0.56570126481952387</v>
      </c>
      <c r="AL125" s="193">
        <f>+IFERROR(AL124/AJ124-1,"n/a")</f>
        <v>0.55343283582089531</v>
      </c>
      <c r="AM125" s="193"/>
      <c r="AN125" s="193"/>
      <c r="AO125" s="194"/>
      <c r="AP125" s="194"/>
      <c r="AQ125" s="193"/>
      <c r="AR125" s="193">
        <f t="shared" ref="AR125:AX125" si="829">+IFERROR(AR124/AQ124-1,"n/a")</f>
        <v>0.65203583447883617</v>
      </c>
      <c r="AS125" s="193">
        <f t="shared" si="829"/>
        <v>0.57934180701804716</v>
      </c>
      <c r="AT125" s="193">
        <f t="shared" si="829"/>
        <v>0.55883207859779671</v>
      </c>
      <c r="AU125" s="193">
        <f t="shared" si="829"/>
        <v>0.60176119041181453</v>
      </c>
      <c r="AV125" s="193">
        <f t="shared" si="829"/>
        <v>0.46027534326231478</v>
      </c>
      <c r="AW125" s="193">
        <f t="shared" si="829"/>
        <v>0.26513973368059718</v>
      </c>
      <c r="AX125" s="193">
        <f t="shared" si="829"/>
        <v>0.19819214379671868</v>
      </c>
      <c r="BA125"/>
      <c r="BB125"/>
    </row>
    <row r="126" spans="1:61" s="1" customFormat="1" x14ac:dyDescent="0.2">
      <c r="B126" s="40"/>
      <c r="D126" s="70"/>
      <c r="E126" s="70"/>
      <c r="F126" s="45"/>
      <c r="G126" s="45"/>
      <c r="H126" s="45"/>
      <c r="I126" s="45"/>
      <c r="J126" s="45"/>
      <c r="K126" s="45"/>
      <c r="L126" s="45"/>
      <c r="M126" s="45"/>
      <c r="N126" s="45"/>
      <c r="O126" s="45"/>
      <c r="P126" s="45"/>
      <c r="Q126" s="45"/>
      <c r="R126" s="45"/>
      <c r="S126" s="191"/>
      <c r="T126" s="191"/>
      <c r="U126" s="191"/>
      <c r="V126" s="45"/>
      <c r="W126" s="45"/>
      <c r="X126" s="45"/>
      <c r="Y126" s="45"/>
      <c r="Z126" s="45"/>
      <c r="AA126" s="45"/>
      <c r="AB126" s="45"/>
      <c r="AC126" s="45"/>
      <c r="AD126" s="45"/>
      <c r="AE126" s="45"/>
      <c r="AG126" s="45"/>
      <c r="AH126" s="45"/>
      <c r="AI126" s="45"/>
      <c r="AJ126" s="45"/>
      <c r="AK126" s="45"/>
      <c r="AL126" s="45"/>
      <c r="AM126" s="45"/>
      <c r="AN126" s="45"/>
      <c r="AP126" s="71"/>
      <c r="AQ126" s="45"/>
      <c r="AR126" s="45"/>
      <c r="AS126" s="45"/>
      <c r="AT126" s="45"/>
      <c r="AU126" s="45"/>
      <c r="AV126" s="45"/>
      <c r="AW126" s="45"/>
      <c r="AX126" s="45"/>
      <c r="BA126"/>
    </row>
    <row r="127" spans="1:61" x14ac:dyDescent="0.2">
      <c r="B127" t="s">
        <v>121</v>
      </c>
      <c r="D127" s="72" t="str">
        <f>+D124</f>
        <v>n/a</v>
      </c>
      <c r="E127" s="72" t="str">
        <f t="shared" ref="E127:M127" si="830">+E124</f>
        <v>n/a</v>
      </c>
      <c r="F127" s="72">
        <f t="shared" si="830"/>
        <v>6.3013698630136989</v>
      </c>
      <c r="G127" s="72">
        <f t="shared" si="830"/>
        <v>7.1205479452054803</v>
      </c>
      <c r="H127" s="72">
        <f t="shared" si="830"/>
        <v>7.8164383561643831</v>
      </c>
      <c r="I127" s="72">
        <f t="shared" si="830"/>
        <v>8.7758904109589047</v>
      </c>
      <c r="J127" s="72">
        <f t="shared" si="830"/>
        <v>9.9057534246575347</v>
      </c>
      <c r="K127" s="72">
        <f t="shared" si="830"/>
        <v>11.203835616438358</v>
      </c>
      <c r="L127" s="72">
        <f t="shared" si="830"/>
        <v>12.378493150684934</v>
      </c>
      <c r="M127" s="72">
        <f t="shared" si="830"/>
        <v>13.600136986301369</v>
      </c>
      <c r="N127" s="72">
        <f t="shared" ref="N127:P127" si="831">+N124</f>
        <v>15.324931506849316</v>
      </c>
      <c r="O127" s="72">
        <f t="shared" si="831"/>
        <v>17.467397260273973</v>
      </c>
      <c r="P127" s="72">
        <f t="shared" si="831"/>
        <v>19.405479452054795</v>
      </c>
      <c r="Q127" s="72">
        <f t="shared" ref="Q127" si="832">+Q124</f>
        <v>22.034465753424655</v>
      </c>
      <c r="R127" s="72">
        <f t="shared" ref="R127:S127" si="833">+R124</f>
        <v>24.814794520547949</v>
      </c>
      <c r="S127" s="72">
        <f t="shared" si="833"/>
        <v>27.882301369863018</v>
      </c>
      <c r="T127" s="72">
        <f t="shared" ref="T127" si="834">+T124</f>
        <v>30.452054794520546</v>
      </c>
      <c r="U127" s="72">
        <f t="shared" ref="U127:V127" si="835">+U124</f>
        <v>33.345890410958901</v>
      </c>
      <c r="V127" s="72">
        <f t="shared" si="835"/>
        <v>35.640547945205476</v>
      </c>
      <c r="W127" s="72">
        <f t="shared" ref="W127" si="836">+W124</f>
        <v>38.027506849315074</v>
      </c>
      <c r="X127" s="72">
        <f t="shared" ref="X127:Y127" si="837">+X124</f>
        <v>39.703561643835613</v>
      </c>
      <c r="Y127" s="72">
        <f t="shared" si="837"/>
        <v>42.109315068493153</v>
      </c>
      <c r="Z127" s="72">
        <f t="shared" ref="Z127:AA127" si="838">+Z124</f>
        <v>44.701917808219186</v>
      </c>
      <c r="AA127" s="72">
        <f t="shared" si="838"/>
        <v>47.398904109589047</v>
      </c>
      <c r="AB127" s="72">
        <f t="shared" ref="AB127:AC127" si="839">+AB124</f>
        <v>49.302054794520551</v>
      </c>
      <c r="AC127" s="72">
        <f t="shared" si="839"/>
        <v>50.748082191780824</v>
      </c>
      <c r="AD127" s="72">
        <f t="shared" ref="AD127:AE127" si="840">+AD124</f>
        <v>52.963643835616445</v>
      </c>
      <c r="AE127" s="72">
        <f t="shared" si="840"/>
        <v>55.368246575342475</v>
      </c>
      <c r="AG127" s="72">
        <f t="shared" ref="AG127:AN127" si="841">+AG124</f>
        <v>10.45</v>
      </c>
      <c r="AH127" s="72">
        <f t="shared" si="841"/>
        <v>13.421917808219179</v>
      </c>
      <c r="AI127" s="72">
        <f t="shared" si="841"/>
        <v>16.592328767123288</v>
      </c>
      <c r="AJ127" s="72">
        <f t="shared" si="841"/>
        <v>21.109589041095894</v>
      </c>
      <c r="AK127" s="72">
        <f t="shared" si="841"/>
        <v>25.978630136986304</v>
      </c>
      <c r="AL127" s="72">
        <f t="shared" si="841"/>
        <v>32.792328767123287</v>
      </c>
      <c r="AM127" s="72">
        <f t="shared" si="841"/>
        <v>41.439945205479447</v>
      </c>
      <c r="AN127" s="72">
        <f t="shared" si="841"/>
        <v>52.697095890410964</v>
      </c>
      <c r="AP127" s="72" t="str">
        <f t="shared" ref="AP127:AV127" si="842">+AP124</f>
        <v>n/a</v>
      </c>
      <c r="AQ127" s="72">
        <f t="shared" si="842"/>
        <v>14.45</v>
      </c>
      <c r="AR127" s="72">
        <f t="shared" si="842"/>
        <v>23.87191780821918</v>
      </c>
      <c r="AS127" s="72">
        <f t="shared" si="842"/>
        <v>37.701917808219179</v>
      </c>
      <c r="AT127" s="72">
        <f t="shared" si="842"/>
        <v>58.770958904109591</v>
      </c>
      <c r="AU127" s="72">
        <f t="shared" si="842"/>
        <v>94.13704109589041</v>
      </c>
      <c r="AV127" s="72">
        <f t="shared" si="842"/>
        <v>137.46600000000001</v>
      </c>
      <c r="AW127" s="72">
        <f t="shared" ref="AW127:AX127" si="843">+AW124</f>
        <v>173.91369863013699</v>
      </c>
      <c r="AX127" s="72">
        <f t="shared" si="843"/>
        <v>208.38202739726029</v>
      </c>
    </row>
    <row r="128" spans="1:61" ht="13.5" x14ac:dyDescent="0.35">
      <c r="B128" t="s">
        <v>122</v>
      </c>
      <c r="D128" s="73" t="str">
        <f>+IFERROR(D129/D127,"n/a")</f>
        <v>n/a</v>
      </c>
      <c r="E128" s="73" t="str">
        <f t="shared" ref="E128:M128" si="844">+IFERROR(E129/E127,"n/a")</f>
        <v>n/a</v>
      </c>
      <c r="F128" s="73">
        <f t="shared" si="844"/>
        <v>1.0062891304347825</v>
      </c>
      <c r="G128" s="73">
        <f t="shared" si="844"/>
        <v>1.0342257445171221</v>
      </c>
      <c r="H128" s="73">
        <f t="shared" si="844"/>
        <v>0.97179810725552063</v>
      </c>
      <c r="I128" s="73">
        <f t="shared" si="844"/>
        <v>0.98427858547702296</v>
      </c>
      <c r="J128" s="73">
        <f t="shared" si="844"/>
        <v>0.98952594313530251</v>
      </c>
      <c r="K128" s="73">
        <f t="shared" si="844"/>
        <v>1.0038526434195725</v>
      </c>
      <c r="L128" s="73">
        <f t="shared" si="844"/>
        <v>0.98541881079645421</v>
      </c>
      <c r="M128" s="73">
        <f t="shared" si="844"/>
        <v>0.98528419335018802</v>
      </c>
      <c r="N128" s="73">
        <f t="shared" ref="N128:S128" si="845">+IFERROR(N129/N127,"n/a")</f>
        <v>0.98538776458810073</v>
      </c>
      <c r="O128" s="73">
        <f t="shared" si="845"/>
        <v>0.95698287220026357</v>
      </c>
      <c r="P128" s="73">
        <f t="shared" si="845"/>
        <v>1.0190420725681208</v>
      </c>
      <c r="Q128" s="73">
        <f t="shared" si="845"/>
        <v>1.0730462115390833</v>
      </c>
      <c r="R128" s="73">
        <f t="shared" si="845"/>
        <v>1.009760527303641</v>
      </c>
      <c r="S128" s="73">
        <f t="shared" si="845"/>
        <v>0.98485414226533441</v>
      </c>
      <c r="T128" s="73">
        <f t="shared" ref="T128" si="846">+IFERROR(T129/T127,"n/a")</f>
        <v>0.95652001799370223</v>
      </c>
      <c r="U128" s="73">
        <f t="shared" ref="U128:V128" si="847">+IFERROR(U129/U127,"n/a")</f>
        <v>0.95711944130635729</v>
      </c>
      <c r="V128" s="73">
        <f t="shared" si="847"/>
        <v>0.96179778303917363</v>
      </c>
      <c r="W128" s="73">
        <f t="shared" ref="W128" si="848">+IFERROR(W129/W127,"n/a")</f>
        <v>0.9538884614165376</v>
      </c>
      <c r="X128" s="73">
        <f t="shared" ref="X128:Y128" si="849">+IFERROR(X129/X127,"n/a")</f>
        <v>0.9783505154639176</v>
      </c>
      <c r="Y128" s="73">
        <f t="shared" si="849"/>
        <v>0.96999915419098359</v>
      </c>
      <c r="Z128" s="73">
        <f t="shared" ref="Z128:AA128" si="850">+IFERROR(Z129/Z127,"n/a")</f>
        <v>0.97508120763413031</v>
      </c>
      <c r="AA128" s="73">
        <f t="shared" si="850"/>
        <v>0.98073997433615001</v>
      </c>
      <c r="AB128" s="73">
        <f t="shared" ref="AB128:AC128" si="851">+IFERROR(AB129/AB127,"n/a")</f>
        <v>0.97135910865367248</v>
      </c>
      <c r="AC128" s="73">
        <f t="shared" si="851"/>
        <v>0.98173168025784086</v>
      </c>
      <c r="AD128" s="28">
        <v>0.97</v>
      </c>
      <c r="AE128" s="28">
        <v>0.97</v>
      </c>
      <c r="AG128" s="73">
        <f>+IFERROR(AG129/AG127,"n/a")</f>
        <v>0.97379866028708129</v>
      </c>
      <c r="AH128" s="73">
        <f t="shared" ref="AH128:AN128" si="852">+IFERROR(AH129/AH127,"n/a")</f>
        <v>1.0211099632578078</v>
      </c>
      <c r="AI128" s="73">
        <f t="shared" si="852"/>
        <v>0.97841702800435926</v>
      </c>
      <c r="AJ128" s="73">
        <f t="shared" si="852"/>
        <v>0.99712978585334178</v>
      </c>
      <c r="AK128" s="73">
        <f t="shared" si="852"/>
        <v>0.98534833688384538</v>
      </c>
      <c r="AL128" s="73">
        <f t="shared" si="852"/>
        <v>0.9702574106874311</v>
      </c>
      <c r="AM128" s="73">
        <f t="shared" si="852"/>
        <v>1.0477571769148688</v>
      </c>
      <c r="AN128" s="73">
        <f t="shared" si="852"/>
        <v>0.99658243234531374</v>
      </c>
      <c r="AO128" s="19"/>
      <c r="AP128" s="73" t="str">
        <f t="shared" ref="AP128:AV128" si="853">+IFERROR(AP129/AP127,"n/a")</f>
        <v>n/a</v>
      </c>
      <c r="AQ128" s="73">
        <f t="shared" si="853"/>
        <v>0.98335993079584771</v>
      </c>
      <c r="AR128" s="73">
        <f t="shared" si="853"/>
        <v>1.0003993056551803</v>
      </c>
      <c r="AS128" s="73">
        <f t="shared" si="853"/>
        <v>0.9888944427084847</v>
      </c>
      <c r="AT128" s="73">
        <f t="shared" si="853"/>
        <v>0.9769280792862004</v>
      </c>
      <c r="AU128" s="73">
        <f t="shared" si="853"/>
        <v>1.0191100005180438</v>
      </c>
      <c r="AV128" s="73">
        <f t="shared" si="853"/>
        <v>0.95730580652670483</v>
      </c>
      <c r="AW128" s="73">
        <f t="shared" ref="AW128:AX128" si="854">+IFERROR(AW129/AW127,"n/a")</f>
        <v>0.97613932276282511</v>
      </c>
      <c r="AX128" s="73">
        <f t="shared" si="854"/>
        <v>0.97317861924831417</v>
      </c>
    </row>
    <row r="129" spans="2:62" s="29" customFormat="1" x14ac:dyDescent="0.2">
      <c r="B129" s="56" t="s">
        <v>109</v>
      </c>
      <c r="D129" s="30">
        <f>+D150</f>
        <v>4.7448919999999992</v>
      </c>
      <c r="E129" s="30">
        <f t="shared" ref="E129:M129" si="855">+E150</f>
        <v>5.4313039999999999</v>
      </c>
      <c r="F129" s="30">
        <f t="shared" si="855"/>
        <v>6.3410000000000002</v>
      </c>
      <c r="G129" s="30">
        <f t="shared" si="855"/>
        <v>7.3642540000000016</v>
      </c>
      <c r="H129" s="30">
        <f t="shared" si="855"/>
        <v>7.5960000000000001</v>
      </c>
      <c r="I129" s="30">
        <f t="shared" si="855"/>
        <v>8.6379210000000004</v>
      </c>
      <c r="J129" s="30">
        <f t="shared" si="855"/>
        <v>9.8019999999999996</v>
      </c>
      <c r="K129" s="30">
        <f t="shared" si="855"/>
        <v>11.247</v>
      </c>
      <c r="L129" s="30">
        <f t="shared" si="855"/>
        <v>12.198</v>
      </c>
      <c r="M129" s="30">
        <f t="shared" si="855"/>
        <v>13.4</v>
      </c>
      <c r="N129" s="30">
        <f t="shared" ref="N129:S129" si="856">+N150</f>
        <v>15.101000000000001</v>
      </c>
      <c r="O129" s="30">
        <f t="shared" si="856"/>
        <v>16.716000000000001</v>
      </c>
      <c r="P129" s="30">
        <f t="shared" si="856"/>
        <v>19.774999999999999</v>
      </c>
      <c r="Q129" s="30">
        <f t="shared" si="856"/>
        <v>23.643999999999998</v>
      </c>
      <c r="R129" s="30">
        <f t="shared" si="856"/>
        <v>25.056999999999999</v>
      </c>
      <c r="S129" s="30">
        <f t="shared" si="856"/>
        <v>27.46</v>
      </c>
      <c r="T129" s="30">
        <f t="shared" ref="T129" si="857">+T150</f>
        <v>29.128</v>
      </c>
      <c r="U129" s="30">
        <f t="shared" ref="U129:V129" si="858">+U150</f>
        <v>31.916</v>
      </c>
      <c r="V129" s="30">
        <f t="shared" si="858"/>
        <v>34.279000000000003</v>
      </c>
      <c r="W129" s="30">
        <f t="shared" ref="W129" si="859">+W150</f>
        <v>36.274000000000001</v>
      </c>
      <c r="X129" s="30">
        <f t="shared" ref="X129:Y129" si="860">+X150</f>
        <v>38.844000000000001</v>
      </c>
      <c r="Y129" s="30">
        <f t="shared" si="860"/>
        <v>40.845999999999997</v>
      </c>
      <c r="Z129" s="30">
        <f t="shared" ref="Z129:AA129" si="861">+Z150</f>
        <v>43.588000000000001</v>
      </c>
      <c r="AA129" s="30">
        <f t="shared" si="861"/>
        <v>46.485999999999997</v>
      </c>
      <c r="AB129" s="30">
        <f t="shared" ref="AB129:AC129" si="862">+AB150</f>
        <v>47.89</v>
      </c>
      <c r="AC129" s="30">
        <f t="shared" si="862"/>
        <v>49.820999999999998</v>
      </c>
      <c r="AD129" s="30">
        <f t="shared" ref="AD129:AE129" si="863">+AD127*AD128</f>
        <v>51.374734520547953</v>
      </c>
      <c r="AE129" s="30">
        <f t="shared" si="863"/>
        <v>53.707199178082199</v>
      </c>
      <c r="AG129" s="30">
        <f>+AG150</f>
        <v>10.176195999999999</v>
      </c>
      <c r="AH129" s="30">
        <f>+AH150</f>
        <v>13.705254000000002</v>
      </c>
      <c r="AI129" s="30">
        <f>+AI150</f>
        <v>16.234217000000001</v>
      </c>
      <c r="AJ129" s="30">
        <f>+AJ150</f>
        <v>21.048999999999999</v>
      </c>
      <c r="AK129" s="30">
        <f>+AK150</f>
        <v>25.597999999999999</v>
      </c>
      <c r="AL129" s="30">
        <f>+SUM(N129:O129)</f>
        <v>31.817</v>
      </c>
      <c r="AM129" s="30">
        <f>+SUM(P129:Q129)</f>
        <v>43.418999999999997</v>
      </c>
      <c r="AN129" s="30">
        <f>+SUM(R129:S129)</f>
        <v>52.516999999999996</v>
      </c>
      <c r="AO129" s="30"/>
      <c r="AP129" s="30">
        <f>+AP150</f>
        <v>7.6910400000000001</v>
      </c>
      <c r="AQ129" s="30">
        <f>+AQ150</f>
        <v>14.209550999999999</v>
      </c>
      <c r="AR129" s="30">
        <f>+AR150</f>
        <v>23.881450000000001</v>
      </c>
      <c r="AS129" s="30">
        <f>+SUM(AI129:AJ129)</f>
        <v>37.283217</v>
      </c>
      <c r="AT129" s="30">
        <f>+SUM(AK129:AL129)</f>
        <v>57.414999999999999</v>
      </c>
      <c r="AU129" s="30">
        <f>+SUM(AM129:AN129)</f>
        <v>95.935999999999993</v>
      </c>
      <c r="AV129" s="30">
        <f>+SUM(T129:W129)</f>
        <v>131.59700000000001</v>
      </c>
      <c r="AW129" s="30">
        <f>+SUM(X129:AA129)</f>
        <v>169.76399999999998</v>
      </c>
      <c r="AX129" s="30">
        <f>+SUM(AB129:AE129)</f>
        <v>202.79293369863015</v>
      </c>
    </row>
    <row r="130" spans="2:62" x14ac:dyDescent="0.2">
      <c r="B130" s="39" t="s">
        <v>16</v>
      </c>
      <c r="H130" s="193">
        <f t="shared" ref="H130:Z130" si="864">+IFERROR(H129/D129-1,"n/a")</f>
        <v>0.60087942992169285</v>
      </c>
      <c r="I130" s="193">
        <f t="shared" si="864"/>
        <v>0.5903954188533731</v>
      </c>
      <c r="J130" s="193">
        <f t="shared" si="864"/>
        <v>0.54581296325500706</v>
      </c>
      <c r="K130" s="193">
        <f t="shared" si="864"/>
        <v>0.52724227056807083</v>
      </c>
      <c r="L130" s="193">
        <f t="shared" si="864"/>
        <v>0.60584518167456558</v>
      </c>
      <c r="M130" s="193">
        <f t="shared" si="864"/>
        <v>0.55129920729768189</v>
      </c>
      <c r="N130" s="193">
        <f t="shared" si="864"/>
        <v>0.54060395837584174</v>
      </c>
      <c r="O130" s="193">
        <f t="shared" si="864"/>
        <v>0.48626300346759144</v>
      </c>
      <c r="P130" s="193">
        <f t="shared" si="864"/>
        <v>0.62116740449253949</v>
      </c>
      <c r="Q130" s="193">
        <f t="shared" si="864"/>
        <v>0.76447761194029829</v>
      </c>
      <c r="R130" s="193">
        <f t="shared" si="864"/>
        <v>0.65929408648433863</v>
      </c>
      <c r="S130" s="193">
        <f t="shared" si="864"/>
        <v>0.64273749700885374</v>
      </c>
      <c r="T130" s="193">
        <f t="shared" si="864"/>
        <v>0.47297092288242748</v>
      </c>
      <c r="U130" s="193">
        <f t="shared" si="864"/>
        <v>0.34985620030451714</v>
      </c>
      <c r="V130" s="193">
        <f t="shared" si="864"/>
        <v>0.36804086682364234</v>
      </c>
      <c r="W130" s="193">
        <f t="shared" si="864"/>
        <v>0.32097596504005832</v>
      </c>
      <c r="X130" s="193">
        <f t="shared" si="864"/>
        <v>0.33356220818456461</v>
      </c>
      <c r="Y130" s="193">
        <f t="shared" si="864"/>
        <v>0.2797969670384759</v>
      </c>
      <c r="Z130" s="193">
        <f t="shared" si="864"/>
        <v>0.27156568161264905</v>
      </c>
      <c r="AA130" s="193">
        <f t="shared" ref="AA130:AC130" si="865">+IFERROR(AA129/W129-1,"n/a")</f>
        <v>0.28152395655290285</v>
      </c>
      <c r="AB130" s="193">
        <f t="shared" si="865"/>
        <v>0.23288023890433518</v>
      </c>
      <c r="AC130" s="193">
        <f t="shared" si="865"/>
        <v>0.21972775791999233</v>
      </c>
      <c r="AD130" s="193">
        <f t="shared" ref="AD130" si="866">+IFERROR(AD129/Z129-1,"n/a")</f>
        <v>0.17864399652537277</v>
      </c>
      <c r="AE130" s="193">
        <f t="shared" ref="AE130" si="867">+IFERROR(AE129/AA129-1,"n/a")</f>
        <v>0.15534137542662751</v>
      </c>
      <c r="AF130" s="52"/>
      <c r="AG130" s="52"/>
      <c r="AH130" s="52"/>
      <c r="AI130" s="60">
        <f t="shared" ref="AI130:AN130" si="868">+IFERROR(AI129/AG129-1,"n/a")</f>
        <v>0.59531292439728967</v>
      </c>
      <c r="AJ130" s="60">
        <f t="shared" si="868"/>
        <v>0.53583435958209868</v>
      </c>
      <c r="AK130" s="60">
        <f t="shared" si="868"/>
        <v>0.57679301687294182</v>
      </c>
      <c r="AL130" s="60">
        <f t="shared" si="868"/>
        <v>0.51156824552235269</v>
      </c>
      <c r="AM130" s="60">
        <f t="shared" si="868"/>
        <v>0.69618720212516605</v>
      </c>
      <c r="AN130" s="60">
        <f t="shared" si="868"/>
        <v>0.65059559355061736</v>
      </c>
      <c r="AO130" s="52"/>
      <c r="AP130" s="52"/>
      <c r="AQ130" s="193">
        <f t="shared" ref="AQ130:AX130" si="869">+IFERROR(AQ129/AP129-1,"n/a")</f>
        <v>0.84754610559820254</v>
      </c>
      <c r="AR130" s="193">
        <f t="shared" si="869"/>
        <v>0.68066183090514265</v>
      </c>
      <c r="AS130" s="193">
        <f t="shared" si="869"/>
        <v>0.56117894851443273</v>
      </c>
      <c r="AT130" s="193">
        <f t="shared" si="869"/>
        <v>0.53996904290742931</v>
      </c>
      <c r="AU130" s="193">
        <f t="shared" si="869"/>
        <v>0.67092223286597563</v>
      </c>
      <c r="AV130" s="193">
        <f t="shared" si="869"/>
        <v>0.37171656104069406</v>
      </c>
      <c r="AW130" s="193">
        <f t="shared" si="869"/>
        <v>0.29002940796522703</v>
      </c>
      <c r="AX130" s="193">
        <f t="shared" si="869"/>
        <v>0.19455793748162264</v>
      </c>
    </row>
    <row r="131" spans="2:62" ht="13.5" x14ac:dyDescent="0.35">
      <c r="B131" s="39" t="s">
        <v>92</v>
      </c>
      <c r="H131" s="193">
        <f>+H130</f>
        <v>0.60087942992169285</v>
      </c>
      <c r="I131" s="193">
        <f t="shared" ref="I131:N131" si="870">+I130</f>
        <v>0.5903954188533731</v>
      </c>
      <c r="J131" s="193">
        <f t="shared" si="870"/>
        <v>0.54581296325500706</v>
      </c>
      <c r="K131" s="193">
        <f t="shared" si="870"/>
        <v>0.52724227056807083</v>
      </c>
      <c r="L131" s="193">
        <f t="shared" si="870"/>
        <v>0.60584518167456558</v>
      </c>
      <c r="M131" s="193">
        <f t="shared" si="870"/>
        <v>0.55129920729768189</v>
      </c>
      <c r="N131" s="193">
        <f t="shared" si="870"/>
        <v>0.54060395837584174</v>
      </c>
      <c r="O131" s="193">
        <f>+O142</f>
        <v>0.45477312468510128</v>
      </c>
      <c r="P131" s="193">
        <f>+P142</f>
        <v>0.57761518281685498</v>
      </c>
      <c r="Q131" s="193">
        <f>+Q142</f>
        <v>0.72483208955223855</v>
      </c>
      <c r="R131" s="193">
        <f>+R142</f>
        <v>0.6241142970664193</v>
      </c>
      <c r="S131" s="193">
        <f>+S142</f>
        <v>0.6321438541915928</v>
      </c>
      <c r="T131" s="193">
        <f t="shared" ref="T131:Y131" si="871">+T130</f>
        <v>0.47297092288242748</v>
      </c>
      <c r="U131" s="193">
        <f t="shared" si="871"/>
        <v>0.34985620030451714</v>
      </c>
      <c r="V131" s="193">
        <f t="shared" si="871"/>
        <v>0.36804086682364234</v>
      </c>
      <c r="W131" s="193">
        <f t="shared" si="871"/>
        <v>0.32097596504005832</v>
      </c>
      <c r="X131" s="193">
        <f t="shared" si="871"/>
        <v>0.33356220818456461</v>
      </c>
      <c r="Y131" s="193">
        <f t="shared" si="871"/>
        <v>0.2797969670384759</v>
      </c>
      <c r="Z131" s="193">
        <f t="shared" ref="Z131" si="872">+Z130</f>
        <v>0.27156568161264905</v>
      </c>
      <c r="AA131" s="193">
        <f t="shared" ref="AA131:AE131" si="873">+AA130</f>
        <v>0.28152395655290285</v>
      </c>
      <c r="AB131" s="193">
        <f t="shared" ref="AB131:AC131" si="874">+AB130</f>
        <v>0.23288023890433518</v>
      </c>
      <c r="AC131" s="193">
        <f t="shared" si="874"/>
        <v>0.21972775791999233</v>
      </c>
      <c r="AD131" s="193">
        <f t="shared" si="873"/>
        <v>0.17864399652537277</v>
      </c>
      <c r="AE131" s="193">
        <f t="shared" si="873"/>
        <v>0.15534137542662751</v>
      </c>
      <c r="AH131" s="17"/>
      <c r="AI131" s="60">
        <f t="shared" ref="AI131" si="875">+AI130</f>
        <v>0.59531292439728967</v>
      </c>
      <c r="AJ131" s="60">
        <f t="shared" ref="AJ131" si="876">+AJ130</f>
        <v>0.53583435958209868</v>
      </c>
      <c r="AK131" s="60">
        <f t="shared" ref="AK131" si="877">+AK130</f>
        <v>0.57679301687294182</v>
      </c>
      <c r="AL131" s="60">
        <f t="shared" ref="AL131:AN131" si="878">+AL142</f>
        <v>0.49474242640188776</v>
      </c>
      <c r="AM131" s="60">
        <f t="shared" si="878"/>
        <v>0.65468005312915079</v>
      </c>
      <c r="AN131" s="60">
        <f t="shared" si="878"/>
        <v>0.62833286188725079</v>
      </c>
      <c r="AQ131" s="193">
        <f t="shared" ref="AQ131" si="879">+AQ130</f>
        <v>0.84754610559820254</v>
      </c>
      <c r="AR131" s="193">
        <f t="shared" ref="AR131:AR132" si="880">+AR130</f>
        <v>0.68066183090514265</v>
      </c>
      <c r="AS131" s="193">
        <f t="shared" ref="AS131:AT132" si="881">+AS130</f>
        <v>0.56117894851443273</v>
      </c>
      <c r="AT131" s="193">
        <f t="shared" ref="AT131:AU131" si="882">+AT142</f>
        <v>0.5304696838079539</v>
      </c>
      <c r="AU131" s="193">
        <f t="shared" si="882"/>
        <v>0.64007953786757221</v>
      </c>
      <c r="AV131" s="193">
        <f>+AV130</f>
        <v>0.37171656104069406</v>
      </c>
      <c r="AW131" s="193">
        <f>+AW130</f>
        <v>0.29002940796522703</v>
      </c>
      <c r="AX131" s="193">
        <f>+AX130</f>
        <v>0.19455793748162264</v>
      </c>
      <c r="BB131" s="4"/>
      <c r="BC131" s="4"/>
      <c r="BD131" s="4"/>
      <c r="BE131" s="4"/>
      <c r="BF131" s="4"/>
      <c r="BG131" s="4"/>
      <c r="BH131" s="4"/>
      <c r="BI131" s="4"/>
      <c r="BJ131" s="4"/>
    </row>
    <row r="132" spans="2:62" x14ac:dyDescent="0.2">
      <c r="B132" s="39" t="s">
        <v>129</v>
      </c>
      <c r="H132" s="194">
        <f>+H131</f>
        <v>0.60087942992169285</v>
      </c>
      <c r="I132" s="194">
        <f t="shared" ref="I132:P132" si="883">+I131</f>
        <v>0.5903954188533731</v>
      </c>
      <c r="J132" s="194">
        <f t="shared" si="883"/>
        <v>0.54581296325500706</v>
      </c>
      <c r="K132" s="194">
        <f t="shared" si="883"/>
        <v>0.52724227056807083</v>
      </c>
      <c r="L132" s="194">
        <f t="shared" si="883"/>
        <v>0.60584518167456558</v>
      </c>
      <c r="M132" s="194">
        <f t="shared" si="883"/>
        <v>0.55129920729768189</v>
      </c>
      <c r="N132" s="194">
        <f t="shared" si="883"/>
        <v>0.54060395837584174</v>
      </c>
      <c r="O132" s="194">
        <f t="shared" si="883"/>
        <v>0.45477312468510128</v>
      </c>
      <c r="P132" s="194">
        <f t="shared" si="883"/>
        <v>0.57761518281685498</v>
      </c>
      <c r="Q132" s="195">
        <f>+Q142-1.1/M129</f>
        <v>0.64274253731343256</v>
      </c>
      <c r="R132" s="194">
        <f>+R131</f>
        <v>0.6241142970664193</v>
      </c>
      <c r="S132" s="194">
        <f>+S131</f>
        <v>0.6321438541915928</v>
      </c>
      <c r="T132" s="194">
        <f>+T131</f>
        <v>0.47297092288242748</v>
      </c>
      <c r="U132" s="205">
        <v>0.41</v>
      </c>
      <c r="V132" s="194">
        <f>+V131</f>
        <v>0.36804086682364234</v>
      </c>
      <c r="W132" s="194">
        <f>+W131</f>
        <v>0.32097596504005832</v>
      </c>
      <c r="X132" s="194">
        <f>+X131</f>
        <v>0.33356220818456461</v>
      </c>
      <c r="Y132" s="194">
        <f>+Y131</f>
        <v>0.2797969670384759</v>
      </c>
      <c r="Z132" s="194">
        <f>+Z131</f>
        <v>0.27156568161264905</v>
      </c>
      <c r="AA132" s="194">
        <f t="shared" ref="AA132:AE132" si="884">+AA131</f>
        <v>0.28152395655290285</v>
      </c>
      <c r="AB132" s="194">
        <f t="shared" ref="AB132:AC132" si="885">+AB131</f>
        <v>0.23288023890433518</v>
      </c>
      <c r="AC132" s="194">
        <f t="shared" si="885"/>
        <v>0.21972775791999233</v>
      </c>
      <c r="AD132" s="194">
        <f t="shared" si="884"/>
        <v>0.17864399652537277</v>
      </c>
      <c r="AE132" s="194">
        <f t="shared" si="884"/>
        <v>0.15534137542662751</v>
      </c>
      <c r="AH132" s="17"/>
      <c r="AI132" s="17"/>
      <c r="AJ132" s="17"/>
      <c r="AK132" s="17"/>
      <c r="AL132" s="17"/>
      <c r="AM132" s="17"/>
      <c r="AN132" s="17"/>
      <c r="AQ132" s="194">
        <f>+AQ131</f>
        <v>0.84754610559820254</v>
      </c>
      <c r="AR132" s="194">
        <f t="shared" si="880"/>
        <v>0.68066183090514265</v>
      </c>
      <c r="AS132" s="194">
        <f t="shared" si="881"/>
        <v>0.56117894851443273</v>
      </c>
      <c r="AT132" s="194">
        <f t="shared" si="881"/>
        <v>0.5304696838079539</v>
      </c>
      <c r="AU132" s="195">
        <f>+AU142-1.1/AT129</f>
        <v>0.6209207814450346</v>
      </c>
      <c r="AV132" s="195">
        <f>+AV129/(AU129-1.1)-1</f>
        <v>0.38762706145345671</v>
      </c>
      <c r="AW132" s="194">
        <f t="shared" ref="AW132:AX132" si="886">+AW131</f>
        <v>0.29002940796522703</v>
      </c>
      <c r="AX132" s="194">
        <f t="shared" si="886"/>
        <v>0.19455793748162264</v>
      </c>
    </row>
    <row r="133" spans="2:62" s="15" customFormat="1" x14ac:dyDescent="0.2">
      <c r="B133" s="39" t="s">
        <v>271</v>
      </c>
      <c r="D133" s="52"/>
      <c r="E133" s="52"/>
      <c r="F133" s="52"/>
      <c r="G133" s="52"/>
      <c r="H133" s="212">
        <f t="shared" ref="H133:T133" si="887">+(1+H132)/(1+H272)-1</f>
        <v>0.64054514580278488</v>
      </c>
      <c r="I133" s="212">
        <f t="shared" si="887"/>
        <v>0.62517826012602784</v>
      </c>
      <c r="J133" s="212">
        <f t="shared" si="887"/>
        <v>0.57231978750426116</v>
      </c>
      <c r="K133" s="212">
        <f t="shared" si="887"/>
        <v>0.53873011062872633</v>
      </c>
      <c r="L133" s="212">
        <f t="shared" si="887"/>
        <v>0.61918449145287413</v>
      </c>
      <c r="M133" s="212">
        <f t="shared" si="887"/>
        <v>0.56588021669069777</v>
      </c>
      <c r="N133" s="212">
        <f t="shared" si="887"/>
        <v>0.51713656892260196</v>
      </c>
      <c r="O133" s="212">
        <f t="shared" si="887"/>
        <v>0.42731416327552796</v>
      </c>
      <c r="P133" s="212">
        <f t="shared" si="887"/>
        <v>0.533446693880679</v>
      </c>
      <c r="Q133" s="212">
        <f t="shared" si="887"/>
        <v>0.58606253049859225</v>
      </c>
      <c r="R133" s="212">
        <f t="shared" si="887"/>
        <v>0.60897804718971993</v>
      </c>
      <c r="S133" s="212">
        <f t="shared" si="887"/>
        <v>0.6422031037967797</v>
      </c>
      <c r="T133" s="212">
        <f t="shared" si="887"/>
        <v>0.4991564976697842</v>
      </c>
      <c r="U133" s="205">
        <v>0.46</v>
      </c>
      <c r="V133" s="205">
        <v>0.43</v>
      </c>
      <c r="W133" s="205">
        <v>0.37</v>
      </c>
      <c r="X133" s="205">
        <v>0.36</v>
      </c>
      <c r="Y133" s="212">
        <f t="shared" ref="Y133:Z133" si="888">+(1+Y132)/(1+Y272)-1</f>
        <v>0.27815557262323609</v>
      </c>
      <c r="Z133" s="212">
        <f t="shared" si="888"/>
        <v>0.25057032683125469</v>
      </c>
      <c r="AA133" s="212">
        <f>+(1+AA132)/(1+AA272)-1</f>
        <v>0.2656221520054558</v>
      </c>
      <c r="AB133" s="212">
        <f>+(1+AB132)/(1+AB272)-1</f>
        <v>0.22670657147797724</v>
      </c>
      <c r="AC133" s="212">
        <f>+(1+AC132)/(1+AC272)-1</f>
        <v>0.22277299387132743</v>
      </c>
      <c r="AD133" s="212">
        <f t="shared" ref="AD133:AE133" si="889">+(1+AD132)/(1+AD272)-1</f>
        <v>0.1756738864308498</v>
      </c>
      <c r="AE133" s="212">
        <f t="shared" si="889"/>
        <v>0.14240473697078992</v>
      </c>
      <c r="AF133" s="194"/>
      <c r="AG133" s="194"/>
      <c r="AH133" s="194"/>
      <c r="AI133" s="193"/>
      <c r="AJ133" s="193"/>
      <c r="AK133" s="193"/>
      <c r="AL133" s="193"/>
      <c r="AM133" s="193"/>
      <c r="AN133" s="193"/>
      <c r="AO133" s="194"/>
      <c r="AP133" s="194"/>
      <c r="AQ133" s="212">
        <f t="shared" ref="AQ133:AW133" si="890">+(1+AQ132)/(1+AQ272)-1</f>
        <v>0.84228724154996004</v>
      </c>
      <c r="AR133" s="212">
        <f t="shared" si="890"/>
        <v>0.6536495241937943</v>
      </c>
      <c r="AS133" s="212">
        <f t="shared" si="890"/>
        <v>0.58977792069646617</v>
      </c>
      <c r="AT133" s="212">
        <f t="shared" si="890"/>
        <v>0.52375680056636553</v>
      </c>
      <c r="AU133" s="212">
        <f t="shared" si="890"/>
        <v>0.59446768815002171</v>
      </c>
      <c r="AV133" s="212">
        <f t="shared" si="890"/>
        <v>0.43158445279152358</v>
      </c>
      <c r="AW133" s="212">
        <f t="shared" si="890"/>
        <v>0.28587395146578176</v>
      </c>
      <c r="AX133" s="212">
        <f t="shared" ref="AX133" si="891">+(1+AX132)/(1+AX272)-1</f>
        <v>0.18962799625599414</v>
      </c>
    </row>
    <row r="134" spans="2:62" s="15" customFormat="1" x14ac:dyDescent="0.2">
      <c r="B134" s="39" t="s">
        <v>111</v>
      </c>
      <c r="D134" s="52"/>
      <c r="E134" s="64">
        <f>+IFERROR(E129-D129,"n/a")</f>
        <v>0.68641200000000069</v>
      </c>
      <c r="F134" s="64">
        <f t="shared" ref="F134" si="892">+IFERROR(F129-E129,"n/a")</f>
        <v>0.90969600000000028</v>
      </c>
      <c r="G134" s="64">
        <f t="shared" ref="G134" si="893">+IFERROR(G129-F129,"n/a")</f>
        <v>1.0232540000000014</v>
      </c>
      <c r="H134" s="64">
        <f t="shared" ref="H134" si="894">+IFERROR(H129-G129,"n/a")</f>
        <v>0.23174599999999845</v>
      </c>
      <c r="I134" s="64">
        <f t="shared" ref="I134" si="895">+IFERROR(I129-H129,"n/a")</f>
        <v>1.0419210000000003</v>
      </c>
      <c r="J134" s="64">
        <f t="shared" ref="J134" si="896">+IFERROR(J129-I129,"n/a")</f>
        <v>1.1640789999999992</v>
      </c>
      <c r="K134" s="64">
        <f t="shared" ref="K134" si="897">+IFERROR(K129-J129,"n/a")</f>
        <v>1.4450000000000003</v>
      </c>
      <c r="L134" s="64">
        <f t="shared" ref="L134" si="898">+IFERROR(L129-K129,"n/a")</f>
        <v>0.95100000000000051</v>
      </c>
      <c r="M134" s="64">
        <f t="shared" ref="M134" si="899">+IFERROR(M129-L129,"n/a")</f>
        <v>1.202</v>
      </c>
      <c r="N134" s="64">
        <f t="shared" ref="N134" si="900">+IFERROR(N129-M129,"n/a")</f>
        <v>1.7010000000000005</v>
      </c>
      <c r="O134" s="64">
        <f t="shared" ref="O134" si="901">+IFERROR(O129-N129,"n/a")</f>
        <v>1.6150000000000002</v>
      </c>
      <c r="P134" s="64">
        <f t="shared" ref="P134" si="902">+IFERROR(P129-O129,"n/a")</f>
        <v>3.0589999999999975</v>
      </c>
      <c r="Q134" s="64">
        <f t="shared" ref="Q134" si="903">+IFERROR(Q129-P129,"n/a")</f>
        <v>3.8689999999999998</v>
      </c>
      <c r="R134" s="64">
        <f t="shared" ref="R134" si="904">+IFERROR(R129-Q129,"n/a")</f>
        <v>1.4130000000000003</v>
      </c>
      <c r="S134" s="64">
        <f t="shared" ref="S134" si="905">+IFERROR(S129-R129,"n/a")</f>
        <v>2.4030000000000022</v>
      </c>
      <c r="T134" s="64">
        <f t="shared" ref="T134" si="906">+IFERROR(T129-S129,"n/a")</f>
        <v>1.6679999999999993</v>
      </c>
      <c r="U134" s="64">
        <f t="shared" ref="U134" si="907">+IFERROR(U129-T129,"n/a")</f>
        <v>2.7880000000000003</v>
      </c>
      <c r="V134" s="64">
        <f t="shared" ref="V134" si="908">+IFERROR(V129-U129,"n/a")</f>
        <v>2.3630000000000031</v>
      </c>
      <c r="W134" s="64">
        <f t="shared" ref="W134" si="909">+IFERROR(W129-V129,"n/a")</f>
        <v>1.9949999999999974</v>
      </c>
      <c r="X134" s="64">
        <f t="shared" ref="X134:Z134" si="910">+IFERROR(X129-W129,"n/a")</f>
        <v>2.5700000000000003</v>
      </c>
      <c r="Y134" s="64">
        <f t="shared" si="910"/>
        <v>2.0019999999999953</v>
      </c>
      <c r="Z134" s="64">
        <f t="shared" si="910"/>
        <v>2.7420000000000044</v>
      </c>
      <c r="AA134" s="64">
        <f t="shared" ref="AA134:AC134" si="911">+IFERROR(AA129-Z129,"n/a")</f>
        <v>2.8979999999999961</v>
      </c>
      <c r="AB134" s="64">
        <f t="shared" si="911"/>
        <v>1.4040000000000035</v>
      </c>
      <c r="AC134" s="64">
        <f t="shared" si="911"/>
        <v>1.9309999999999974</v>
      </c>
      <c r="AD134" s="64">
        <f t="shared" ref="AD134" si="912">+IFERROR(AD129-AC129,"n/a")</f>
        <v>1.5537345205479554</v>
      </c>
      <c r="AE134" s="64">
        <f t="shared" ref="AE134" si="913">+IFERROR(AE129-AD129,"n/a")</f>
        <v>2.3324646575342456</v>
      </c>
      <c r="AF134" s="194"/>
      <c r="AG134" s="194"/>
      <c r="AH134" s="194"/>
      <c r="AI134" s="193"/>
      <c r="AJ134" s="193"/>
      <c r="AK134" s="193"/>
      <c r="AL134" s="193"/>
      <c r="AM134" s="193"/>
      <c r="AN134" s="193"/>
      <c r="AO134" s="194"/>
      <c r="AP134" s="194"/>
      <c r="AQ134" s="64">
        <f t="shared" ref="AQ134" si="914">+IFERROR(AQ129-AP129,"n/a")</f>
        <v>6.5185109999999993</v>
      </c>
      <c r="AR134" s="64">
        <f t="shared" ref="AR134" si="915">+IFERROR(AR129-AQ129,"n/a")</f>
        <v>9.6718990000000016</v>
      </c>
      <c r="AS134" s="64">
        <f t="shared" ref="AS134" si="916">+IFERROR(AS129-AR129,"n/a")</f>
        <v>13.401767</v>
      </c>
      <c r="AT134" s="64">
        <f t="shared" ref="AT134" si="917">+IFERROR(AT129-AS129,"n/a")</f>
        <v>20.131782999999999</v>
      </c>
      <c r="AU134" s="64">
        <f t="shared" ref="AU134" si="918">+IFERROR(AU129-AT129,"n/a")</f>
        <v>38.520999999999994</v>
      </c>
      <c r="AV134" s="64">
        <f t="shared" ref="AV134" si="919">+IFERROR(AV129-AU129,"n/a")</f>
        <v>35.661000000000016</v>
      </c>
      <c r="AW134" s="64">
        <f t="shared" ref="AW134:AX134" si="920">+IFERROR(AW129-AV129,"n/a")</f>
        <v>38.166999999999973</v>
      </c>
      <c r="AX134" s="64">
        <f t="shared" si="920"/>
        <v>33.028933698630169</v>
      </c>
    </row>
    <row r="135" spans="2:62" s="15" customFormat="1" x14ac:dyDescent="0.2">
      <c r="B135" s="39" t="s">
        <v>280</v>
      </c>
      <c r="D135" s="52"/>
      <c r="E135" s="64">
        <f>E134</f>
        <v>0.68641200000000069</v>
      </c>
      <c r="F135" s="64">
        <f t="shared" ref="F135:F136" si="921">F134</f>
        <v>0.90969600000000028</v>
      </c>
      <c r="G135" s="64">
        <f t="shared" ref="G135:G136" si="922">G134</f>
        <v>1.0232540000000014</v>
      </c>
      <c r="H135" s="64">
        <f>H134</f>
        <v>0.23174599999999845</v>
      </c>
      <c r="I135" s="64">
        <f t="shared" ref="I135:S136" si="923">I134</f>
        <v>1.0419210000000003</v>
      </c>
      <c r="J135" s="64">
        <f t="shared" si="923"/>
        <v>1.1640789999999992</v>
      </c>
      <c r="K135" s="64">
        <f t="shared" si="923"/>
        <v>1.4450000000000003</v>
      </c>
      <c r="L135" s="64">
        <f t="shared" si="923"/>
        <v>0.95100000000000051</v>
      </c>
      <c r="M135" s="64">
        <f t="shared" si="923"/>
        <v>1.202</v>
      </c>
      <c r="N135" s="64">
        <f t="shared" si="923"/>
        <v>1.7010000000000005</v>
      </c>
      <c r="O135" s="64">
        <f>O134-O141</f>
        <v>1.2608333333333335</v>
      </c>
      <c r="P135" s="64">
        <f>P134-(P141-O141)</f>
        <v>2.881916666666664</v>
      </c>
      <c r="Q135" s="64">
        <f>Q134</f>
        <v>3.8689999999999998</v>
      </c>
      <c r="R135" s="64">
        <f t="shared" ref="R135:AA136" si="924">R134</f>
        <v>1.4130000000000003</v>
      </c>
      <c r="S135" s="64">
        <f t="shared" si="924"/>
        <v>2.4030000000000022</v>
      </c>
      <c r="T135" s="64">
        <f t="shared" si="924"/>
        <v>1.6679999999999993</v>
      </c>
      <c r="U135" s="64">
        <f t="shared" si="924"/>
        <v>2.7880000000000003</v>
      </c>
      <c r="V135" s="64">
        <f t="shared" si="924"/>
        <v>2.3630000000000031</v>
      </c>
      <c r="W135" s="64">
        <f t="shared" si="924"/>
        <v>1.9949999999999974</v>
      </c>
      <c r="X135" s="64">
        <f t="shared" si="924"/>
        <v>2.5700000000000003</v>
      </c>
      <c r="Y135" s="64">
        <f t="shared" ref="Y135:Z135" si="925">Y134</f>
        <v>2.0019999999999953</v>
      </c>
      <c r="Z135" s="64">
        <f t="shared" si="925"/>
        <v>2.7420000000000044</v>
      </c>
      <c r="AA135" s="64">
        <f t="shared" si="924"/>
        <v>2.8979999999999961</v>
      </c>
      <c r="AB135" s="64">
        <f t="shared" ref="AB135:AC135" si="926">AB134</f>
        <v>1.4040000000000035</v>
      </c>
      <c r="AC135" s="64">
        <f t="shared" si="926"/>
        <v>1.9309999999999974</v>
      </c>
      <c r="AD135" s="64">
        <f t="shared" ref="AD135:AE135" si="927">AD134</f>
        <v>1.5537345205479554</v>
      </c>
      <c r="AE135" s="64">
        <f t="shared" si="927"/>
        <v>2.3324646575342456</v>
      </c>
      <c r="AF135" s="194"/>
      <c r="AG135" s="194"/>
      <c r="AH135" s="194"/>
      <c r="AI135" s="193"/>
      <c r="AJ135" s="193"/>
      <c r="AK135" s="193"/>
      <c r="AL135" s="193"/>
      <c r="AM135" s="193"/>
      <c r="AN135" s="193"/>
      <c r="AO135" s="194"/>
      <c r="AP135" s="194"/>
      <c r="AQ135" s="64">
        <f t="shared" ref="AQ135:AT136" si="928">AQ134</f>
        <v>6.5185109999999993</v>
      </c>
      <c r="AR135" s="64">
        <f t="shared" si="928"/>
        <v>9.6718990000000016</v>
      </c>
      <c r="AS135" s="64">
        <f t="shared" si="928"/>
        <v>13.401767</v>
      </c>
      <c r="AT135" s="64">
        <f>AT134-AT141</f>
        <v>19.777616333333331</v>
      </c>
      <c r="AU135" s="64">
        <f>AU134-(AU141-AT141)</f>
        <v>37.104333333333329</v>
      </c>
      <c r="AV135" s="64">
        <f t="shared" ref="AV135:AW136" si="929">AV134</f>
        <v>35.661000000000016</v>
      </c>
      <c r="AW135" s="64">
        <f t="shared" si="929"/>
        <v>38.166999999999973</v>
      </c>
      <c r="AX135" s="64">
        <f t="shared" ref="AX135" si="930">AX134</f>
        <v>33.028933698630169</v>
      </c>
    </row>
    <row r="136" spans="2:62" s="15" customFormat="1" x14ac:dyDescent="0.2">
      <c r="B136" s="39" t="s">
        <v>281</v>
      </c>
      <c r="D136" s="52"/>
      <c r="E136" s="64">
        <f>E135</f>
        <v>0.68641200000000069</v>
      </c>
      <c r="F136" s="64">
        <f t="shared" si="921"/>
        <v>0.90969600000000028</v>
      </c>
      <c r="G136" s="64">
        <f t="shared" si="922"/>
        <v>1.0232540000000014</v>
      </c>
      <c r="H136" s="64">
        <f>H135</f>
        <v>0.23174599999999845</v>
      </c>
      <c r="I136" s="64">
        <f t="shared" si="923"/>
        <v>1.0419210000000003</v>
      </c>
      <c r="J136" s="64">
        <f t="shared" si="923"/>
        <v>1.1640789999999992</v>
      </c>
      <c r="K136" s="64">
        <f t="shared" si="923"/>
        <v>1.4450000000000003</v>
      </c>
      <c r="L136" s="64">
        <f t="shared" si="923"/>
        <v>0.95100000000000051</v>
      </c>
      <c r="M136" s="64">
        <f t="shared" si="923"/>
        <v>1.202</v>
      </c>
      <c r="N136" s="64">
        <f t="shared" si="923"/>
        <v>1.7010000000000005</v>
      </c>
      <c r="O136" s="64">
        <f t="shared" si="923"/>
        <v>1.2608333333333335</v>
      </c>
      <c r="P136" s="64">
        <f t="shared" si="923"/>
        <v>2.881916666666664</v>
      </c>
      <c r="Q136" s="213">
        <f>Q135-1.1</f>
        <v>2.7689999999999997</v>
      </c>
      <c r="R136" s="213">
        <f>R135+1.1</f>
        <v>2.5130000000000003</v>
      </c>
      <c r="S136" s="64">
        <f t="shared" si="923"/>
        <v>2.4030000000000022</v>
      </c>
      <c r="T136" s="64">
        <f t="shared" si="924"/>
        <v>1.6679999999999993</v>
      </c>
      <c r="U136" s="64">
        <f t="shared" si="924"/>
        <v>2.7880000000000003</v>
      </c>
      <c r="V136" s="64">
        <f t="shared" si="924"/>
        <v>2.3630000000000031</v>
      </c>
      <c r="W136" s="64">
        <f t="shared" si="924"/>
        <v>1.9949999999999974</v>
      </c>
      <c r="X136" s="64">
        <f t="shared" si="924"/>
        <v>2.5700000000000003</v>
      </c>
      <c r="Y136" s="64">
        <f t="shared" ref="Y136:Z136" si="931">Y135</f>
        <v>2.0019999999999953</v>
      </c>
      <c r="Z136" s="64">
        <f t="shared" si="931"/>
        <v>2.7420000000000044</v>
      </c>
      <c r="AA136" s="64">
        <f t="shared" si="924"/>
        <v>2.8979999999999961</v>
      </c>
      <c r="AB136" s="64">
        <f t="shared" ref="AB136:AC136" si="932">AB135</f>
        <v>1.4040000000000035</v>
      </c>
      <c r="AC136" s="64">
        <f t="shared" si="932"/>
        <v>1.9309999999999974</v>
      </c>
      <c r="AD136" s="64">
        <f t="shared" ref="AD136:AE136" si="933">AD135</f>
        <v>1.5537345205479554</v>
      </c>
      <c r="AE136" s="64">
        <f t="shared" si="933"/>
        <v>2.3324646575342456</v>
      </c>
      <c r="AF136" s="194"/>
      <c r="AG136" s="194"/>
      <c r="AH136" s="194"/>
      <c r="AI136" s="193"/>
      <c r="AJ136" s="193"/>
      <c r="AK136" s="193"/>
      <c r="AL136" s="193"/>
      <c r="AM136" s="193"/>
      <c r="AN136" s="193"/>
      <c r="AO136" s="194"/>
      <c r="AP136" s="194"/>
      <c r="AQ136" s="64">
        <f t="shared" si="928"/>
        <v>6.5185109999999993</v>
      </c>
      <c r="AR136" s="64">
        <f t="shared" si="928"/>
        <v>9.6718990000000016</v>
      </c>
      <c r="AS136" s="64">
        <f t="shared" si="928"/>
        <v>13.401767</v>
      </c>
      <c r="AT136" s="64">
        <f t="shared" si="928"/>
        <v>19.777616333333331</v>
      </c>
      <c r="AU136" s="213">
        <f>AU135-1.1</f>
        <v>36.004333333333328</v>
      </c>
      <c r="AV136" s="213">
        <f>AV135+1.1</f>
        <v>36.761000000000017</v>
      </c>
      <c r="AW136" s="64">
        <f t="shared" si="929"/>
        <v>38.166999999999973</v>
      </c>
      <c r="AX136" s="64">
        <f t="shared" ref="AX136" si="934">AX135</f>
        <v>33.028933698630169</v>
      </c>
    </row>
    <row r="137" spans="2:62" s="15" customFormat="1" x14ac:dyDescent="0.2">
      <c r="B137" s="39" t="s">
        <v>282</v>
      </c>
      <c r="D137" s="52"/>
      <c r="E137" s="26">
        <f t="shared" ref="E137:AC137" si="935">+E136-E282*D129</f>
        <v>0.73110075430156862</v>
      </c>
      <c r="F137" s="26">
        <f t="shared" si="935"/>
        <v>0.96740324019421031</v>
      </c>
      <c r="G137" s="26">
        <f t="shared" si="935"/>
        <v>1.0653717705709052</v>
      </c>
      <c r="H137" s="26">
        <f t="shared" si="935"/>
        <v>0.23535498532806259</v>
      </c>
      <c r="I137" s="26">
        <f t="shared" si="935"/>
        <v>1.0689376652856182</v>
      </c>
      <c r="J137" s="26">
        <f t="shared" si="935"/>
        <v>1.2087726742142031</v>
      </c>
      <c r="K137" s="26">
        <f t="shared" si="935"/>
        <v>1.4195056371076378</v>
      </c>
      <c r="L137" s="26">
        <f t="shared" si="935"/>
        <v>0.97613030220115415</v>
      </c>
      <c r="M137" s="26">
        <f t="shared" si="935"/>
        <v>1.251129716527251</v>
      </c>
      <c r="N137" s="26">
        <f t="shared" si="935"/>
        <v>1.4571806219375949</v>
      </c>
      <c r="O137" s="26">
        <f t="shared" si="935"/>
        <v>1.1551253492936497</v>
      </c>
      <c r="P137" s="26">
        <f t="shared" si="935"/>
        <v>2.7622916991007083</v>
      </c>
      <c r="Q137" s="26">
        <f t="shared" si="935"/>
        <v>2.7199112135566144</v>
      </c>
      <c r="R137" s="26">
        <f t="shared" si="935"/>
        <v>2.6628517735192059</v>
      </c>
      <c r="S137" s="26">
        <f t="shared" si="935"/>
        <v>2.5927765054883189</v>
      </c>
      <c r="T137" s="26">
        <f t="shared" si="935"/>
        <v>1.7802511533602727</v>
      </c>
      <c r="U137" s="26">
        <f t="shared" si="935"/>
        <v>3.2029261087779006</v>
      </c>
      <c r="V137" s="26">
        <f t="shared" si="935"/>
        <v>2.8316483243080004</v>
      </c>
      <c r="W137" s="26">
        <f t="shared" si="935"/>
        <v>1.9897299221262463</v>
      </c>
      <c r="X137" s="26">
        <f t="shared" si="935"/>
        <v>2.1769794208096958</v>
      </c>
      <c r="Y137" s="26">
        <f t="shared" si="935"/>
        <v>1.8118561584596651</v>
      </c>
      <c r="Z137" s="26">
        <f t="shared" si="935"/>
        <v>2.709894885377222</v>
      </c>
      <c r="AA137" s="26">
        <f t="shared" si="935"/>
        <v>3.0645888362942251</v>
      </c>
      <c r="AB137" s="26">
        <f t="shared" si="935"/>
        <v>1.2561615222398166</v>
      </c>
      <c r="AC137" s="26">
        <f t="shared" si="935"/>
        <v>2.0540664937514133</v>
      </c>
      <c r="AD137" s="26">
        <f t="shared" ref="AD137" si="936">+AD136-AD282*AC129</f>
        <v>1.2644176750354623</v>
      </c>
      <c r="AE137" s="26">
        <f t="shared" ref="AE137" si="937">+AE136-AE282*AD129</f>
        <v>2.0787435449226233</v>
      </c>
      <c r="AF137" s="194"/>
      <c r="AG137" s="194"/>
      <c r="AH137" s="194"/>
      <c r="AI137" s="193"/>
      <c r="AJ137" s="193"/>
      <c r="AK137" s="193"/>
      <c r="AL137" s="193"/>
      <c r="AM137" s="193"/>
      <c r="AN137" s="193"/>
      <c r="AO137" s="194"/>
      <c r="AP137" s="194"/>
      <c r="AQ137" s="26">
        <f t="shared" ref="AQ137:AX137" si="938">+AQ136-AQ282*AP129</f>
        <v>6.4965566962207655</v>
      </c>
      <c r="AR137" s="26">
        <f t="shared" si="938"/>
        <v>9.4397864850886695</v>
      </c>
      <c r="AS137" s="26">
        <f t="shared" si="938"/>
        <v>13.83137727155127</v>
      </c>
      <c r="AT137" s="26">
        <f t="shared" si="938"/>
        <v>19.613365789874706</v>
      </c>
      <c r="AU137" s="26">
        <f t="shared" si="938"/>
        <v>35.051786999016983</v>
      </c>
      <c r="AV137" s="26">
        <f t="shared" si="938"/>
        <v>39.706754466099206</v>
      </c>
      <c r="AW137" s="26">
        <f t="shared" si="938"/>
        <v>37.741728449600984</v>
      </c>
      <c r="AX137" s="26">
        <f t="shared" si="938"/>
        <v>32.325414157343673</v>
      </c>
    </row>
    <row r="138" spans="2:62" s="15" customFormat="1" x14ac:dyDescent="0.2">
      <c r="B138" s="63" t="s">
        <v>16</v>
      </c>
      <c r="D138" s="52"/>
      <c r="E138" s="52"/>
      <c r="F138" s="52"/>
      <c r="G138" s="52"/>
      <c r="H138" s="193" t="str">
        <f t="shared" ref="H138" si="939">+IFERROR(H137/D137-1,"n/a")</f>
        <v>n/a</v>
      </c>
      <c r="I138" s="193">
        <f t="shared" ref="I138" si="940">+IFERROR(I137/E137-1,"n/a")</f>
        <v>0.46209350625932566</v>
      </c>
      <c r="J138" s="193">
        <f t="shared" ref="J138" si="941">+IFERROR(J137/F137-1,"n/a")</f>
        <v>0.24950240395260281</v>
      </c>
      <c r="K138" s="193">
        <f t="shared" ref="K138" si="942">+IFERROR(K137/G137-1,"n/a")</f>
        <v>0.33240402676237757</v>
      </c>
      <c r="L138" s="193">
        <f t="shared" ref="L138" si="943">+IFERROR(L137/H137-1,"n/a")</f>
        <v>3.1474808822958256</v>
      </c>
      <c r="M138" s="193">
        <f t="shared" ref="M138" si="944">+IFERROR(M137/I137-1,"n/a")</f>
        <v>0.17044216623515784</v>
      </c>
      <c r="N138" s="193">
        <f t="shared" ref="N138" si="945">+IFERROR(N137/J137-1,"n/a")</f>
        <v>0.20550427141718464</v>
      </c>
      <c r="O138" s="193">
        <f t="shared" ref="O138" si="946">+IFERROR(O137/K137-1,"n/a")</f>
        <v>-0.18624814224245356</v>
      </c>
      <c r="P138" s="193">
        <f t="shared" ref="P138" si="947">+IFERROR(P137/L137-1,"n/a")</f>
        <v>1.8298391033162233</v>
      </c>
      <c r="Q138" s="193">
        <f t="shared" ref="Q138" si="948">+IFERROR(Q137/M137-1,"n/a")</f>
        <v>1.1739642002159827</v>
      </c>
      <c r="R138" s="193">
        <f t="shared" ref="R138" si="949">+IFERROR(R137/N137-1,"n/a")</f>
        <v>0.82739993479905394</v>
      </c>
      <c r="S138" s="193">
        <f t="shared" ref="S138" si="950">+IFERROR(S137/O137-1,"n/a")</f>
        <v>1.2445845440702881</v>
      </c>
      <c r="T138" s="193">
        <f t="shared" ref="T138" si="951">+IFERROR(T137/P137-1,"n/a")</f>
        <v>-0.35551659734565644</v>
      </c>
      <c r="U138" s="193">
        <f t="shared" ref="U138" si="952">+IFERROR(U137/Q137-1,"n/a")</f>
        <v>0.17758480233245755</v>
      </c>
      <c r="V138" s="193">
        <f t="shared" ref="V138" si="953">+IFERROR(V137/R137-1,"n/a")</f>
        <v>6.3389390452520011E-2</v>
      </c>
      <c r="W138" s="193">
        <f t="shared" ref="W138" si="954">+IFERROR(W137/S137-1,"n/a")</f>
        <v>-0.2325871829236188</v>
      </c>
      <c r="X138" s="193">
        <f t="shared" ref="X138:Z138" si="955">+IFERROR(X137/T137-1,"n/a")</f>
        <v>0.22284960563041212</v>
      </c>
      <c r="Y138" s="193">
        <f t="shared" si="955"/>
        <v>-0.43431222047423634</v>
      </c>
      <c r="Z138" s="193">
        <f t="shared" si="955"/>
        <v>-4.2997372903124331E-2</v>
      </c>
      <c r="AA138" s="193">
        <f t="shared" ref="AA138:AC138" si="956">+IFERROR(AA137/W137-1,"n/a")</f>
        <v>0.54020342269335386</v>
      </c>
      <c r="AB138" s="193">
        <f t="shared" si="956"/>
        <v>-0.42297960640684162</v>
      </c>
      <c r="AC138" s="193">
        <f t="shared" si="956"/>
        <v>0.13368077491187891</v>
      </c>
      <c r="AD138" s="193">
        <f t="shared" ref="AD138" si="957">+IFERROR(AD137/Z137-1,"n/a")</f>
        <v>-0.53340711410676978</v>
      </c>
      <c r="AE138" s="193">
        <f t="shared" ref="AE138" si="958">+IFERROR(AE137/AA137-1,"n/a")</f>
        <v>-0.32168925230560774</v>
      </c>
      <c r="AF138" s="194"/>
      <c r="AG138" s="194"/>
      <c r="AH138" s="194"/>
      <c r="AI138" s="193"/>
      <c r="AJ138" s="193"/>
      <c r="AK138" s="193"/>
      <c r="AL138" s="193"/>
      <c r="AM138" s="193"/>
      <c r="AN138" s="193"/>
      <c r="AO138" s="194"/>
      <c r="AP138" s="194"/>
      <c r="AQ138" s="26"/>
      <c r="AR138" s="193">
        <f t="shared" ref="AR138" si="959">+IFERROR(AR137/AQ137-1,"n/a")</f>
        <v>0.45304457830408307</v>
      </c>
      <c r="AS138" s="193">
        <f t="shared" ref="AS138" si="960">+IFERROR(AS137/AR137-1,"n/a")</f>
        <v>0.46522141082318669</v>
      </c>
      <c r="AT138" s="193">
        <f t="shared" ref="AT138" si="961">+IFERROR(AT137/AS137-1,"n/a")</f>
        <v>0.41803418450713337</v>
      </c>
      <c r="AU138" s="193">
        <f t="shared" ref="AU138" si="962">+IFERROR(AU137/AT137-1,"n/a")</f>
        <v>0.78713778015154734</v>
      </c>
      <c r="AV138" s="193">
        <f t="shared" ref="AV138" si="963">+IFERROR(AV137/AU137-1,"n/a")</f>
        <v>0.1328025720118855</v>
      </c>
      <c r="AW138" s="193">
        <f t="shared" ref="AW138:AX138" si="964">+IFERROR(AW137/AV137-1,"n/a")</f>
        <v>-4.9488457138342046E-2</v>
      </c>
      <c r="AX138" s="193">
        <f t="shared" si="964"/>
        <v>-0.14350996932983795</v>
      </c>
    </row>
    <row r="139" spans="2:62" hidden="1" outlineLevel="1" x14ac:dyDescent="0.2">
      <c r="B139" s="39"/>
      <c r="H139" s="17"/>
      <c r="I139" s="17"/>
      <c r="J139" s="17"/>
      <c r="K139" s="17"/>
      <c r="L139" s="17"/>
      <c r="M139" s="17"/>
      <c r="N139" s="17"/>
      <c r="O139" s="17"/>
      <c r="P139" s="17"/>
      <c r="Q139" s="72"/>
      <c r="R139" s="17"/>
      <c r="S139" s="17"/>
      <c r="T139" s="17"/>
      <c r="U139" s="17"/>
      <c r="V139" s="17"/>
      <c r="W139" s="17"/>
      <c r="X139" s="17"/>
      <c r="Y139" s="17"/>
      <c r="Z139" s="17"/>
      <c r="AA139" s="17"/>
      <c r="AB139" s="17"/>
      <c r="AC139" s="17"/>
      <c r="AD139" s="17"/>
      <c r="AE139" s="17"/>
      <c r="AH139" s="17"/>
      <c r="AI139" s="17"/>
      <c r="AJ139" s="17"/>
      <c r="AK139" s="17"/>
      <c r="AL139" s="17"/>
      <c r="AM139" s="17"/>
      <c r="AN139" s="17"/>
      <c r="AQ139" s="17"/>
      <c r="AR139" s="17"/>
      <c r="AS139" s="17"/>
      <c r="AT139" s="17"/>
      <c r="AU139" s="17"/>
      <c r="AV139" s="17"/>
      <c r="AW139" s="17"/>
      <c r="AX139" s="17"/>
      <c r="BB139" s="168"/>
      <c r="BC139" s="168"/>
      <c r="BD139" s="168"/>
      <c r="BE139" s="168"/>
      <c r="BF139" s="168"/>
      <c r="BG139" s="168"/>
      <c r="BH139" s="168"/>
      <c r="BI139" s="168"/>
      <c r="BJ139" s="168"/>
    </row>
    <row r="140" spans="2:62" hidden="1" outlineLevel="2" x14ac:dyDescent="0.2">
      <c r="B140" s="170" t="s">
        <v>29</v>
      </c>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H140" s="17"/>
      <c r="AI140" s="17"/>
      <c r="AJ140" s="17"/>
      <c r="AK140" s="17"/>
      <c r="AL140" s="17"/>
      <c r="AM140" s="17"/>
      <c r="AN140" s="17"/>
      <c r="AQ140" s="17"/>
      <c r="AR140" s="17"/>
      <c r="BB140" s="168"/>
      <c r="BC140" s="168"/>
      <c r="BD140" s="168"/>
      <c r="BE140" s="168"/>
      <c r="BF140" s="168"/>
      <c r="BG140" s="168"/>
      <c r="BH140" s="168"/>
      <c r="BI140" s="168"/>
      <c r="BJ140" s="168"/>
    </row>
    <row r="141" spans="2:62" hidden="1" outlineLevel="2" x14ac:dyDescent="0.2">
      <c r="B141" s="39" t="s">
        <v>123</v>
      </c>
      <c r="I141" s="17"/>
      <c r="J141" s="17"/>
      <c r="K141" s="17"/>
      <c r="L141" s="17"/>
      <c r="M141" s="17"/>
      <c r="N141" s="17"/>
      <c r="O141" s="175">
        <f>+O169*0.85</f>
        <v>0.35416666666666669</v>
      </c>
      <c r="P141" s="175">
        <f t="shared" ref="P141:S141" si="965">+P169*0.85</f>
        <v>0.53125</v>
      </c>
      <c r="Q141" s="175">
        <f t="shared" si="965"/>
        <v>0.53125</v>
      </c>
      <c r="R141" s="175">
        <f t="shared" si="965"/>
        <v>0.53125</v>
      </c>
      <c r="S141" s="175">
        <f t="shared" si="965"/>
        <v>0.17708333333333331</v>
      </c>
      <c r="T141" s="175"/>
      <c r="U141" s="192"/>
      <c r="V141" s="175"/>
      <c r="W141" s="175"/>
      <c r="X141" s="175"/>
      <c r="Y141" s="175"/>
      <c r="Z141" s="175"/>
      <c r="AA141" s="175"/>
      <c r="AB141" s="175"/>
      <c r="AC141" s="175"/>
      <c r="AD141" s="175"/>
      <c r="AE141" s="175"/>
      <c r="AH141" s="17"/>
      <c r="AI141" s="17"/>
      <c r="AJ141" s="17"/>
      <c r="AK141" s="17"/>
      <c r="AL141" s="176">
        <f>+SUM(N141:O141)</f>
        <v>0.35416666666666669</v>
      </c>
      <c r="AM141" s="176">
        <f>+SUM(P141:Q141)</f>
        <v>1.0625</v>
      </c>
      <c r="AN141" s="176">
        <f>+SUM(R141:S141)</f>
        <v>0.70833333333333326</v>
      </c>
      <c r="AQ141" s="17"/>
      <c r="AR141" s="17"/>
      <c r="AT141" s="176">
        <f>+SUM(AK141:AL141)</f>
        <v>0.35416666666666669</v>
      </c>
      <c r="AU141" s="176">
        <f>+SUM(AM141:AN141)</f>
        <v>1.7708333333333333</v>
      </c>
      <c r="AV141" s="176"/>
      <c r="AW141" s="176"/>
      <c r="AX141" s="176"/>
      <c r="BB141" s="168"/>
      <c r="BC141" s="168"/>
      <c r="BD141" s="168"/>
      <c r="BE141" s="168"/>
      <c r="BF141" s="168"/>
      <c r="BG141" s="168"/>
      <c r="BH141" s="168"/>
      <c r="BI141" s="168"/>
      <c r="BJ141" s="168"/>
    </row>
    <row r="142" spans="2:62" hidden="1" outlineLevel="2" x14ac:dyDescent="0.2">
      <c r="B142" s="39" t="s">
        <v>92</v>
      </c>
      <c r="I142" s="17"/>
      <c r="J142" s="17"/>
      <c r="K142" s="17"/>
      <c r="L142" s="17"/>
      <c r="M142" s="17"/>
      <c r="N142" s="17"/>
      <c r="O142" s="188">
        <f>+O130-O141/K129</f>
        <v>0.45477312468510128</v>
      </c>
      <c r="P142" s="188">
        <f>+P130-P141/L129</f>
        <v>0.57761518281685498</v>
      </c>
      <c r="Q142" s="188">
        <f>+Q130-Q141/M129</f>
        <v>0.72483208955223855</v>
      </c>
      <c r="R142" s="188">
        <f>+R130-R141/N129</f>
        <v>0.6241142970664193</v>
      </c>
      <c r="S142" s="188">
        <f>+S130-S141/O129</f>
        <v>0.6321438541915928</v>
      </c>
      <c r="T142" s="188"/>
      <c r="U142" s="188"/>
      <c r="V142" s="188"/>
      <c r="W142" s="188"/>
      <c r="X142" s="188"/>
      <c r="Y142" s="188"/>
      <c r="Z142" s="188"/>
      <c r="AA142" s="188"/>
      <c r="AB142" s="188"/>
      <c r="AC142" s="188"/>
      <c r="AD142" s="188"/>
      <c r="AE142" s="188"/>
      <c r="AF142" s="196"/>
      <c r="AG142" s="196"/>
      <c r="AH142" s="188"/>
      <c r="AI142" s="188"/>
      <c r="AJ142" s="188"/>
      <c r="AK142" s="188"/>
      <c r="AL142" s="188">
        <f>+AL130-AL141/AJ129</f>
        <v>0.49474242640188776</v>
      </c>
      <c r="AM142" s="188">
        <f>+AM130-AM141/AK129</f>
        <v>0.65468005312915079</v>
      </c>
      <c r="AN142" s="188">
        <f>+AN130-AN141/AL129</f>
        <v>0.62833286188725079</v>
      </c>
      <c r="AO142" s="196"/>
      <c r="AP142" s="196"/>
      <c r="AQ142" s="188"/>
      <c r="AR142" s="188"/>
      <c r="AS142" s="196"/>
      <c r="AT142" s="188">
        <f>+AT130-AT141/AS129</f>
        <v>0.5304696838079539</v>
      </c>
      <c r="AU142" s="188">
        <f>+AU130-AU141/AT129</f>
        <v>0.64007953786757221</v>
      </c>
      <c r="AV142" s="17"/>
      <c r="AW142" s="17"/>
      <c r="AX142" s="17"/>
    </row>
    <row r="143" spans="2:62" collapsed="1" x14ac:dyDescent="0.2">
      <c r="B143" s="14"/>
      <c r="H143" s="17"/>
      <c r="I143" s="19"/>
      <c r="J143" s="19"/>
      <c r="K143" s="19"/>
      <c r="L143" s="19"/>
      <c r="M143" s="19"/>
      <c r="N143" s="19"/>
      <c r="O143" s="19"/>
      <c r="P143" s="19"/>
      <c r="Q143" s="19"/>
      <c r="R143" s="19"/>
      <c r="S143" s="19"/>
      <c r="T143" s="292"/>
      <c r="U143" s="292"/>
      <c r="V143" s="292"/>
      <c r="W143" s="292"/>
      <c r="X143" s="292"/>
      <c r="Y143" s="292"/>
      <c r="Z143" s="17"/>
      <c r="AA143" s="17"/>
      <c r="AB143" s="17"/>
      <c r="AC143" s="17"/>
      <c r="AD143" s="17"/>
      <c r="AE143" s="17"/>
      <c r="AH143" s="17"/>
      <c r="AI143" s="17"/>
      <c r="AJ143" s="17"/>
      <c r="AK143" s="17"/>
      <c r="AL143" s="17"/>
      <c r="AM143" s="17"/>
      <c r="AN143" s="17"/>
      <c r="AQ143" s="17"/>
      <c r="AR143" s="17"/>
      <c r="AS143" s="17"/>
      <c r="AT143" s="17"/>
      <c r="AU143" s="17"/>
      <c r="AV143" s="17"/>
      <c r="AW143" s="17"/>
      <c r="AX143" s="17"/>
    </row>
    <row r="144" spans="2:62" x14ac:dyDescent="0.2">
      <c r="B144" s="24" t="s">
        <v>124</v>
      </c>
      <c r="H144" s="17"/>
      <c r="I144" s="17"/>
      <c r="J144" s="17"/>
      <c r="K144" s="17"/>
      <c r="L144" s="17"/>
      <c r="M144" s="17"/>
      <c r="N144" s="17"/>
      <c r="O144" s="17"/>
      <c r="P144" s="17"/>
      <c r="Q144" s="17"/>
      <c r="R144" s="17"/>
      <c r="S144" s="17"/>
      <c r="T144" s="17"/>
      <c r="U144" s="17"/>
      <c r="V144" s="17"/>
      <c r="W144" s="19"/>
      <c r="X144" s="17"/>
      <c r="Y144" s="17"/>
      <c r="Z144" s="17"/>
      <c r="AA144" s="17"/>
      <c r="AB144" s="17"/>
      <c r="AC144" s="17"/>
      <c r="AD144" s="17"/>
      <c r="AE144" s="17"/>
      <c r="AH144" s="17"/>
      <c r="AI144" s="17"/>
      <c r="AJ144" s="17"/>
      <c r="AK144" s="17"/>
      <c r="AL144" s="17"/>
      <c r="AM144" s="17"/>
      <c r="AN144" s="17"/>
      <c r="AQ144" s="17"/>
      <c r="AR144" s="17"/>
      <c r="AS144" s="17"/>
      <c r="AT144" s="17"/>
      <c r="AU144" s="17"/>
      <c r="AV144" s="17"/>
      <c r="AW144" s="17"/>
      <c r="AX144" s="17"/>
    </row>
    <row r="145" spans="2:53" x14ac:dyDescent="0.2">
      <c r="B145" t="s">
        <v>124</v>
      </c>
      <c r="D145" s="19">
        <f>+D151</f>
        <v>0.9518070000000014</v>
      </c>
      <c r="E145" s="19">
        <f t="shared" ref="E145:M145" si="966">+E151</f>
        <v>1.0048690000000002</v>
      </c>
      <c r="F145" s="19">
        <f t="shared" si="966"/>
        <v>0.55100000000000016</v>
      </c>
      <c r="G145" s="19">
        <f t="shared" si="966"/>
        <v>0.68545999999999641</v>
      </c>
      <c r="H145" s="19">
        <f t="shared" si="966"/>
        <v>1.0397939999999988</v>
      </c>
      <c r="I145" s="19">
        <f t="shared" si="966"/>
        <v>1.284635999999999</v>
      </c>
      <c r="J145" s="19">
        <f t="shared" si="966"/>
        <v>0.78500000000000014</v>
      </c>
      <c r="K145" s="19">
        <f t="shared" si="966"/>
        <v>1.0510000000000002</v>
      </c>
      <c r="L145" s="19">
        <f t="shared" si="966"/>
        <v>1.331999999999999</v>
      </c>
      <c r="M145" s="19">
        <f t="shared" si="966"/>
        <v>1.1349999999999998</v>
      </c>
      <c r="N145" s="19">
        <f t="shared" ref="N145:S145" si="967">+N151</f>
        <v>0.99499999999999922</v>
      </c>
      <c r="O145" s="19">
        <f t="shared" si="967"/>
        <v>2.0399999999999991</v>
      </c>
      <c r="P145" s="19">
        <f t="shared" si="967"/>
        <v>1.9670000000000023</v>
      </c>
      <c r="Q145" s="19">
        <f t="shared" si="967"/>
        <v>1.9870000000000019</v>
      </c>
      <c r="R145" s="19">
        <f t="shared" si="967"/>
        <v>2.0110000000000028</v>
      </c>
      <c r="S145" s="19">
        <f t="shared" si="967"/>
        <v>2.34</v>
      </c>
      <c r="T145" s="19">
        <f t="shared" ref="T145:U145" si="968">+T151</f>
        <v>2.9269999999999996</v>
      </c>
      <c r="U145" s="19">
        <f t="shared" si="968"/>
        <v>3.0199999999999996</v>
      </c>
      <c r="V145" s="19">
        <f t="shared" ref="V145:W145" si="969">+V151</f>
        <v>2.6869999999999976</v>
      </c>
      <c r="W145" s="19">
        <f t="shared" si="969"/>
        <v>2.6809999999999974</v>
      </c>
      <c r="X145" s="19">
        <f t="shared" ref="X145:Y145" si="970">+X151</f>
        <v>2.615000000000002</v>
      </c>
      <c r="Y145" s="19">
        <f t="shared" si="970"/>
        <v>2.7480000000000047</v>
      </c>
      <c r="Z145" s="19">
        <f t="shared" ref="Z145:AA145" si="971">+Z151</f>
        <v>2.9179999999999993</v>
      </c>
      <c r="AA145" s="19">
        <f t="shared" si="971"/>
        <v>2.794000000000004</v>
      </c>
      <c r="AB145" s="19">
        <f t="shared" ref="AB145:AC145" si="972">+AB151</f>
        <v>3.5129999999999981</v>
      </c>
      <c r="AC145" s="19">
        <f t="shared" si="972"/>
        <v>3.2330000000000041</v>
      </c>
      <c r="AD145" s="19">
        <f t="shared" ref="AD145" si="973">+Z145*(1+AD146)</f>
        <v>2.9179999999999993</v>
      </c>
      <c r="AE145" s="19">
        <f t="shared" ref="AE145" si="974">+AA145*(1+AE146)</f>
        <v>2.794000000000004</v>
      </c>
      <c r="AG145" s="19">
        <f>+AG151</f>
        <v>1.9566760000000016</v>
      </c>
      <c r="AH145" s="19">
        <f>+AH151</f>
        <v>1.2364599999999975</v>
      </c>
      <c r="AI145" s="19">
        <f>+AI151</f>
        <v>2.3241339999999973</v>
      </c>
      <c r="AJ145" s="19">
        <f>+AJ151</f>
        <v>1.8359999999999985</v>
      </c>
      <c r="AK145" s="19">
        <f>+AK151</f>
        <v>2.4669999999999987</v>
      </c>
      <c r="AL145" s="19">
        <f>+SUM(N145:O145)</f>
        <v>3.0349999999999984</v>
      </c>
      <c r="AM145" s="19">
        <f>+SUM(P145:Q145)</f>
        <v>3.9540000000000042</v>
      </c>
      <c r="AN145" s="19">
        <f>+SUM(R145:S145)</f>
        <v>4.3510000000000026</v>
      </c>
      <c r="AP145" s="19">
        <f>+AP151</f>
        <v>2.1611479999999998</v>
      </c>
      <c r="AQ145" s="19">
        <f>+AQ151</f>
        <v>2.9165900000000011</v>
      </c>
      <c r="AR145" s="19">
        <f>+AR151</f>
        <v>3.1931359999999991</v>
      </c>
      <c r="AS145" s="19">
        <f>+AS151</f>
        <v>4.1601339999999922</v>
      </c>
      <c r="AT145" s="19">
        <f>+SUM(AK145:AL145)</f>
        <v>5.5019999999999971</v>
      </c>
      <c r="AU145" s="19">
        <f>+SUM(AM145:AN145)</f>
        <v>8.3050000000000068</v>
      </c>
      <c r="AV145" s="19">
        <f>+SUM(T145:W145)</f>
        <v>11.314999999999994</v>
      </c>
      <c r="AW145" s="19">
        <f>+SUM(X145:AA145)</f>
        <v>11.07500000000001</v>
      </c>
      <c r="AX145" s="19">
        <f>+SUM(AB145:AE145)</f>
        <v>12.458000000000006</v>
      </c>
    </row>
    <row r="146" spans="2:53" x14ac:dyDescent="0.2">
      <c r="B146" s="14" t="s">
        <v>16</v>
      </c>
      <c r="H146" s="193">
        <f t="shared" ref="H146:AC146" si="975">+H145/D145-1</f>
        <v>9.2442060207581278E-2</v>
      </c>
      <c r="I146" s="193">
        <f t="shared" si="975"/>
        <v>0.27841141482123422</v>
      </c>
      <c r="J146" s="193">
        <f t="shared" si="975"/>
        <v>0.4246823956442829</v>
      </c>
      <c r="K146" s="193">
        <f t="shared" si="975"/>
        <v>0.53327692352581568</v>
      </c>
      <c r="L146" s="193">
        <f t="shared" si="975"/>
        <v>0.28102297185788783</v>
      </c>
      <c r="M146" s="193">
        <f t="shared" si="975"/>
        <v>-0.11648124449260278</v>
      </c>
      <c r="N146" s="193">
        <f t="shared" si="975"/>
        <v>0.26751592356687781</v>
      </c>
      <c r="O146" s="193">
        <f t="shared" si="975"/>
        <v>0.94100856327307225</v>
      </c>
      <c r="P146" s="193">
        <f t="shared" si="975"/>
        <v>0.47672672672672967</v>
      </c>
      <c r="Q146" s="193">
        <f t="shared" si="975"/>
        <v>0.75066079295154386</v>
      </c>
      <c r="R146" s="193">
        <f t="shared" si="975"/>
        <v>1.0211055276381953</v>
      </c>
      <c r="S146" s="193">
        <f t="shared" si="975"/>
        <v>0.14705882352941213</v>
      </c>
      <c r="T146" s="193">
        <f t="shared" si="975"/>
        <v>0.48805287239450745</v>
      </c>
      <c r="U146" s="193">
        <f t="shared" si="975"/>
        <v>0.51987921489682765</v>
      </c>
      <c r="V146" s="193">
        <f t="shared" si="975"/>
        <v>0.33615116857284622</v>
      </c>
      <c r="W146" s="193">
        <f t="shared" si="975"/>
        <v>0.14572649572649476</v>
      </c>
      <c r="X146" s="193">
        <f t="shared" si="975"/>
        <v>-0.10659378202938086</v>
      </c>
      <c r="Y146" s="193">
        <f t="shared" si="975"/>
        <v>-9.0066225165561287E-2</v>
      </c>
      <c r="Z146" s="193">
        <f t="shared" si="975"/>
        <v>8.5969482694455479E-2</v>
      </c>
      <c r="AA146" s="193">
        <f t="shared" si="975"/>
        <v>4.214845207012563E-2</v>
      </c>
      <c r="AB146" s="193">
        <f t="shared" si="975"/>
        <v>0.34340344168259862</v>
      </c>
      <c r="AC146" s="193">
        <f t="shared" si="975"/>
        <v>0.1764919941775831</v>
      </c>
      <c r="AD146" s="197">
        <v>0</v>
      </c>
      <c r="AE146" s="197">
        <v>0</v>
      </c>
      <c r="AF146" s="194"/>
      <c r="AG146" s="194"/>
      <c r="AH146" s="194"/>
      <c r="AI146" s="193">
        <f t="shared" ref="AI146:AN146" si="976">+AI145/AG145-1</f>
        <v>0.18779705991180728</v>
      </c>
      <c r="AJ146" s="193">
        <f t="shared" si="976"/>
        <v>0.48488426637335813</v>
      </c>
      <c r="AK146" s="193">
        <f t="shared" si="976"/>
        <v>6.1470638095738828E-2</v>
      </c>
      <c r="AL146" s="193">
        <f t="shared" si="976"/>
        <v>0.65305010893246229</v>
      </c>
      <c r="AM146" s="193">
        <f t="shared" si="976"/>
        <v>0.60275638427239819</v>
      </c>
      <c r="AN146" s="193">
        <f t="shared" si="976"/>
        <v>0.43360790774299995</v>
      </c>
      <c r="AO146" s="194"/>
      <c r="AP146" s="194"/>
      <c r="AQ146" s="193">
        <f t="shared" ref="AQ146:AX146" si="977">+AQ145/AP145-1</f>
        <v>0.34955588418747885</v>
      </c>
      <c r="AR146" s="193">
        <f t="shared" si="977"/>
        <v>9.4818263794361757E-2</v>
      </c>
      <c r="AS146" s="193">
        <f t="shared" si="977"/>
        <v>0.30283645920499258</v>
      </c>
      <c r="AT146" s="193">
        <f t="shared" si="977"/>
        <v>0.32255355236153638</v>
      </c>
      <c r="AU146" s="193">
        <f t="shared" si="977"/>
        <v>0.50945110868775201</v>
      </c>
      <c r="AV146" s="193">
        <f t="shared" si="977"/>
        <v>0.36243226971703613</v>
      </c>
      <c r="AW146" s="193">
        <f t="shared" si="977"/>
        <v>-2.1210782147590312E-2</v>
      </c>
      <c r="AX146" s="193">
        <f t="shared" si="977"/>
        <v>0.12487584650112815</v>
      </c>
    </row>
    <row r="147" spans="2:53" x14ac:dyDescent="0.2">
      <c r="B147" s="14" t="s">
        <v>92</v>
      </c>
      <c r="H147" s="193">
        <f>+H146</f>
        <v>9.2442060207581278E-2</v>
      </c>
      <c r="I147" s="193">
        <f t="shared" ref="I147:N147" si="978">+I146</f>
        <v>0.27841141482123422</v>
      </c>
      <c r="J147" s="193">
        <f t="shared" si="978"/>
        <v>0.4246823956442829</v>
      </c>
      <c r="K147" s="193">
        <f t="shared" si="978"/>
        <v>0.53327692352581568</v>
      </c>
      <c r="L147" s="193">
        <f t="shared" si="978"/>
        <v>0.28102297185788783</v>
      </c>
      <c r="M147" s="193">
        <f t="shared" si="978"/>
        <v>-0.11648124449260278</v>
      </c>
      <c r="N147" s="193">
        <f t="shared" si="978"/>
        <v>0.26751592356687781</v>
      </c>
      <c r="O147" s="193">
        <f t="shared" ref="O147:AC147" si="979">+O146-(O169-O141)/K145</f>
        <v>0.88154138915318647</v>
      </c>
      <c r="P147" s="193">
        <f t="shared" si="979"/>
        <v>0.4063438438438467</v>
      </c>
      <c r="Q147" s="193">
        <f t="shared" si="979"/>
        <v>0.66806167400881256</v>
      </c>
      <c r="R147" s="193">
        <f t="shared" si="979"/>
        <v>0.92688442211055699</v>
      </c>
      <c r="S147" s="193">
        <f t="shared" si="979"/>
        <v>0.13174019607843174</v>
      </c>
      <c r="T147" s="193">
        <f t="shared" si="979"/>
        <v>0.48805287239450745</v>
      </c>
      <c r="U147" s="193">
        <f t="shared" si="979"/>
        <v>0.51987921489682765</v>
      </c>
      <c r="V147" s="193">
        <f t="shared" si="979"/>
        <v>0.33615116857284622</v>
      </c>
      <c r="W147" s="193">
        <f t="shared" si="979"/>
        <v>0.14572649572649476</v>
      </c>
      <c r="X147" s="193">
        <f t="shared" si="979"/>
        <v>-0.10659378202938086</v>
      </c>
      <c r="Y147" s="193">
        <f t="shared" si="979"/>
        <v>-9.0066225165561287E-2</v>
      </c>
      <c r="Z147" s="193">
        <f t="shared" si="979"/>
        <v>8.5969482694455479E-2</v>
      </c>
      <c r="AA147" s="193">
        <f t="shared" si="979"/>
        <v>4.214845207012563E-2</v>
      </c>
      <c r="AB147" s="193">
        <f t="shared" si="979"/>
        <v>0.34340344168259862</v>
      </c>
      <c r="AC147" s="193">
        <f t="shared" si="979"/>
        <v>0.1764919941775831</v>
      </c>
      <c r="AD147" s="193">
        <f t="shared" ref="AD147" si="980">+AD146-(AD169-AD141)/Z145</f>
        <v>0</v>
      </c>
      <c r="AE147" s="193">
        <f t="shared" ref="AE147" si="981">+AE146-(AE169-AE141)/AA145</f>
        <v>0</v>
      </c>
      <c r="AF147" s="194"/>
      <c r="AG147" s="194"/>
      <c r="AH147" s="194"/>
      <c r="AI147" s="193">
        <f t="shared" ref="AI147:AK147" si="982">+AI146</f>
        <v>0.18779705991180728</v>
      </c>
      <c r="AJ147" s="193">
        <f t="shared" si="982"/>
        <v>0.48488426637335813</v>
      </c>
      <c r="AK147" s="193">
        <f t="shared" si="982"/>
        <v>6.1470638095738828E-2</v>
      </c>
      <c r="AL147" s="193">
        <f>+AL146-(AL169-AL141)/AJ145</f>
        <v>0.61900871459695028</v>
      </c>
      <c r="AM147" s="193">
        <f>+AM146-(AM169-AM141)/AK145</f>
        <v>0.52675314146737184</v>
      </c>
      <c r="AN147" s="193">
        <f>+AN146-(AN169-AN141)/AL145</f>
        <v>0.39242174629324705</v>
      </c>
      <c r="AO147" s="194"/>
      <c r="AP147" s="194"/>
      <c r="AQ147" s="193">
        <f t="shared" ref="AQ147:AS147" si="983">+AQ146</f>
        <v>0.34955588418747885</v>
      </c>
      <c r="AR147" s="193">
        <f t="shared" si="983"/>
        <v>9.4818263794361757E-2</v>
      </c>
      <c r="AS147" s="193">
        <f t="shared" si="983"/>
        <v>0.30283645920499258</v>
      </c>
      <c r="AT147" s="193">
        <f>+AT146-(AT169-AT141)/AS145</f>
        <v>0.30752999783180246</v>
      </c>
      <c r="AU147" s="193">
        <f>+AU146-(AU169-AU141)/AT145</f>
        <v>0.45265358051617804</v>
      </c>
      <c r="AV147" s="193">
        <f>+AV146-(AV169-AV141)/AU145</f>
        <v>0.36243226971703613</v>
      </c>
      <c r="AW147" s="193">
        <f>+AW146-(AW169-AW141)/AV145</f>
        <v>-2.1210782147590312E-2</v>
      </c>
      <c r="AX147" s="193">
        <f>+AX146-(AX169-AX141)/AW145</f>
        <v>0.12487584650112815</v>
      </c>
    </row>
    <row r="148" spans="2:53" x14ac:dyDescent="0.2">
      <c r="B148" s="14"/>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H148" s="17"/>
      <c r="AI148" s="17"/>
      <c r="AJ148" s="17"/>
      <c r="AK148" s="17"/>
      <c r="AL148" s="17"/>
      <c r="AM148" s="17"/>
      <c r="AN148" s="17"/>
      <c r="AQ148" s="17"/>
      <c r="AR148" s="17"/>
      <c r="AS148" s="17"/>
      <c r="AT148" s="17"/>
      <c r="AU148" s="17"/>
      <c r="AV148" s="17"/>
      <c r="AW148" s="17"/>
      <c r="AX148" s="17"/>
    </row>
    <row r="149" spans="2:53" x14ac:dyDescent="0.2">
      <c r="B149" s="24" t="s">
        <v>125</v>
      </c>
    </row>
    <row r="150" spans="2:53" x14ac:dyDescent="0.2">
      <c r="B150" t="s">
        <v>126</v>
      </c>
      <c r="D150" s="19">
        <f>+AG150-E150</f>
        <v>4.7448919999999992</v>
      </c>
      <c r="E150" s="27">
        <v>5.4313039999999999</v>
      </c>
      <c r="F150" s="27">
        <v>6.3410000000000002</v>
      </c>
      <c r="G150" s="46">
        <f>+AH150-F150</f>
        <v>7.3642540000000016</v>
      </c>
      <c r="H150" s="27">
        <v>7.5960000000000001</v>
      </c>
      <c r="I150" s="27">
        <v>8.6379210000000004</v>
      </c>
      <c r="J150" s="27">
        <v>9.8019999999999996</v>
      </c>
      <c r="K150" s="27">
        <v>11.247</v>
      </c>
      <c r="L150" s="27">
        <v>12.198</v>
      </c>
      <c r="M150" s="27">
        <v>13.4</v>
      </c>
      <c r="N150" s="27">
        <v>15.101000000000001</v>
      </c>
      <c r="O150" s="27">
        <v>16.716000000000001</v>
      </c>
      <c r="P150" s="27">
        <v>19.774999999999999</v>
      </c>
      <c r="Q150" s="27">
        <v>23.643999999999998</v>
      </c>
      <c r="R150" s="27">
        <v>25.056999999999999</v>
      </c>
      <c r="S150" s="27">
        <v>27.46</v>
      </c>
      <c r="T150" s="27">
        <v>29.128</v>
      </c>
      <c r="U150" s="27">
        <v>31.916</v>
      </c>
      <c r="V150" s="27">
        <v>34.279000000000003</v>
      </c>
      <c r="W150" s="27">
        <v>36.274000000000001</v>
      </c>
      <c r="X150" s="27">
        <v>38.844000000000001</v>
      </c>
      <c r="Y150" s="27">
        <v>40.845999999999997</v>
      </c>
      <c r="Z150" s="27">
        <v>43.588000000000001</v>
      </c>
      <c r="AA150" s="27">
        <v>46.485999999999997</v>
      </c>
      <c r="AB150" s="27">
        <v>47.89</v>
      </c>
      <c r="AC150" s="27">
        <v>49.820999999999998</v>
      </c>
      <c r="AD150" s="19">
        <f t="shared" ref="AD150:AE150" si="984">+AD129</f>
        <v>51.374734520547953</v>
      </c>
      <c r="AE150" s="19">
        <f t="shared" si="984"/>
        <v>53.707199178082199</v>
      </c>
      <c r="AF150" s="19"/>
      <c r="AG150" s="27">
        <v>10.176195999999999</v>
      </c>
      <c r="AH150" s="19">
        <f>+AR150-AG150</f>
        <v>13.705254000000002</v>
      </c>
      <c r="AI150" s="27">
        <v>16.234217000000001</v>
      </c>
      <c r="AJ150" s="19">
        <f>+SUM(J150:K150)</f>
        <v>21.048999999999999</v>
      </c>
      <c r="AK150" s="19">
        <f>+SUM(L150:M150)</f>
        <v>25.597999999999999</v>
      </c>
      <c r="AL150" s="19">
        <f>+AL129</f>
        <v>31.817</v>
      </c>
      <c r="AM150" s="19">
        <f>+AM129</f>
        <v>43.418999999999997</v>
      </c>
      <c r="AN150" s="19">
        <f>+AN129</f>
        <v>52.516999999999996</v>
      </c>
      <c r="AO150" s="19"/>
      <c r="AP150" s="27">
        <v>7.6910400000000001</v>
      </c>
      <c r="AQ150" s="27">
        <v>14.209550999999999</v>
      </c>
      <c r="AR150" s="27">
        <v>23.881450000000001</v>
      </c>
      <c r="AS150" s="19">
        <f>+SUM(AI150:AJ150)</f>
        <v>37.283217</v>
      </c>
      <c r="AT150" s="19">
        <f>+SUM(AK150:AL150)</f>
        <v>57.414999999999999</v>
      </c>
      <c r="AU150" s="19">
        <f>+SUM(AM150:AN150)</f>
        <v>95.935999999999993</v>
      </c>
      <c r="AV150" s="19">
        <f>+SUM(T150:W150)</f>
        <v>131.59700000000001</v>
      </c>
      <c r="AW150" s="19">
        <f>+SUM(X150:AA150)</f>
        <v>169.76399999999998</v>
      </c>
      <c r="AX150" s="19">
        <f>+SUM(AB150:AE150)</f>
        <v>202.79293369863015</v>
      </c>
      <c r="BA150" s="165"/>
    </row>
    <row r="151" spans="2:53" ht="13.5" x14ac:dyDescent="0.35">
      <c r="B151" t="s">
        <v>127</v>
      </c>
      <c r="D151" s="47">
        <f t="shared" ref="D151:K151" si="985">+D152-D150</f>
        <v>0.9518070000000014</v>
      </c>
      <c r="E151" s="47">
        <f t="shared" si="985"/>
        <v>1.0048690000000002</v>
      </c>
      <c r="F151" s="47">
        <f t="shared" si="985"/>
        <v>0.55100000000000016</v>
      </c>
      <c r="G151" s="47">
        <f t="shared" si="985"/>
        <v>0.68545999999999641</v>
      </c>
      <c r="H151" s="47">
        <f t="shared" si="985"/>
        <v>1.0397939999999988</v>
      </c>
      <c r="I151" s="47">
        <f t="shared" si="985"/>
        <v>1.284635999999999</v>
      </c>
      <c r="J151" s="47">
        <f t="shared" si="985"/>
        <v>0.78500000000000014</v>
      </c>
      <c r="K151" s="47">
        <f t="shared" si="985"/>
        <v>1.0510000000000002</v>
      </c>
      <c r="L151" s="47">
        <f t="shared" ref="L151:Q151" si="986">+L152-L150</f>
        <v>1.331999999999999</v>
      </c>
      <c r="M151" s="47">
        <f t="shared" si="986"/>
        <v>1.1349999999999998</v>
      </c>
      <c r="N151" s="47">
        <f t="shared" si="986"/>
        <v>0.99499999999999922</v>
      </c>
      <c r="O151" s="47">
        <f t="shared" si="986"/>
        <v>2.0399999999999991</v>
      </c>
      <c r="P151" s="47">
        <f t="shared" si="986"/>
        <v>1.9670000000000023</v>
      </c>
      <c r="Q151" s="47">
        <f t="shared" si="986"/>
        <v>1.9870000000000019</v>
      </c>
      <c r="R151" s="47">
        <f t="shared" ref="R151:S151" si="987">+R152-R150</f>
        <v>2.0110000000000028</v>
      </c>
      <c r="S151" s="47">
        <f t="shared" si="987"/>
        <v>2.34</v>
      </c>
      <c r="T151" s="47">
        <f t="shared" ref="T151:V151" si="988">+T152-T150</f>
        <v>2.9269999999999996</v>
      </c>
      <c r="U151" s="47">
        <f t="shared" si="988"/>
        <v>3.0199999999999996</v>
      </c>
      <c r="V151" s="47">
        <f t="shared" si="988"/>
        <v>2.6869999999999976</v>
      </c>
      <c r="W151" s="47">
        <f t="shared" ref="W151:X151" si="989">+W152-W150</f>
        <v>2.6809999999999974</v>
      </c>
      <c r="X151" s="47">
        <f t="shared" si="989"/>
        <v>2.615000000000002</v>
      </c>
      <c r="Y151" s="47">
        <f t="shared" ref="Y151:Z151" si="990">+Y152-Y150</f>
        <v>2.7480000000000047</v>
      </c>
      <c r="Z151" s="47">
        <f t="shared" si="990"/>
        <v>2.9179999999999993</v>
      </c>
      <c r="AA151" s="47">
        <f t="shared" ref="AA151" si="991">+AA152-AA150</f>
        <v>2.794000000000004</v>
      </c>
      <c r="AB151" s="47">
        <f t="shared" ref="AB151:AC151" si="992">+AB152-AB150</f>
        <v>3.5129999999999981</v>
      </c>
      <c r="AC151" s="47">
        <f t="shared" si="992"/>
        <v>3.2330000000000041</v>
      </c>
      <c r="AD151" s="47">
        <f t="shared" ref="AD151:AE151" si="993">+AD145</f>
        <v>2.9179999999999993</v>
      </c>
      <c r="AE151" s="47">
        <f t="shared" si="993"/>
        <v>2.794000000000004</v>
      </c>
      <c r="AF151" s="19"/>
      <c r="AG151" s="47">
        <f>+AG152-AG150</f>
        <v>1.9566760000000016</v>
      </c>
      <c r="AH151" s="47">
        <f t="shared" ref="AH151:AP151" si="994">+AH152-AH150</f>
        <v>1.2364599999999975</v>
      </c>
      <c r="AI151" s="47">
        <f t="shared" si="994"/>
        <v>2.3241339999999973</v>
      </c>
      <c r="AJ151" s="47">
        <f t="shared" si="994"/>
        <v>1.8359999999999985</v>
      </c>
      <c r="AK151" s="47">
        <f t="shared" si="994"/>
        <v>2.4669999999999987</v>
      </c>
      <c r="AL151" s="47">
        <f>+AL145</f>
        <v>3.0349999999999984</v>
      </c>
      <c r="AM151" s="47">
        <f>+AM145</f>
        <v>3.9540000000000042</v>
      </c>
      <c r="AN151" s="47">
        <f>+AN145</f>
        <v>4.3510000000000026</v>
      </c>
      <c r="AO151" s="19"/>
      <c r="AP151" s="47">
        <f t="shared" si="994"/>
        <v>2.1611479999999998</v>
      </c>
      <c r="AQ151" s="47">
        <f>+AQ152-AQ150</f>
        <v>2.9165900000000011</v>
      </c>
      <c r="AR151" s="47">
        <f>+AR152-AR150</f>
        <v>3.1931359999999991</v>
      </c>
      <c r="AS151" s="47">
        <f>+AS152-AS150</f>
        <v>4.1601339999999922</v>
      </c>
      <c r="AT151" s="47">
        <f>+SUM(AK151:AL151)</f>
        <v>5.5019999999999971</v>
      </c>
      <c r="AU151" s="47">
        <f>+SUM(AM151:AN151)</f>
        <v>8.3050000000000068</v>
      </c>
      <c r="AV151" s="47">
        <f>+SUM(T151:W151)</f>
        <v>11.314999999999994</v>
      </c>
      <c r="AW151" s="47">
        <f>+SUM(X151:AA151)</f>
        <v>11.07500000000001</v>
      </c>
      <c r="AX151" s="47">
        <f t="shared" ref="AX151:AX152" si="995">+SUM(AB151:AE151)</f>
        <v>12.458000000000006</v>
      </c>
    </row>
    <row r="152" spans="2:53" s="29" customFormat="1" x14ac:dyDescent="0.2">
      <c r="B152" s="56" t="s">
        <v>128</v>
      </c>
      <c r="D152" s="30">
        <f t="shared" ref="D152:M152" si="996">+D318</f>
        <v>5.6966990000000006</v>
      </c>
      <c r="E152" s="30">
        <f t="shared" si="996"/>
        <v>6.4361730000000001</v>
      </c>
      <c r="F152" s="30">
        <f t="shared" si="996"/>
        <v>6.8920000000000003</v>
      </c>
      <c r="G152" s="30">
        <f t="shared" si="996"/>
        <v>8.049713999999998</v>
      </c>
      <c r="H152" s="30">
        <f t="shared" si="996"/>
        <v>8.6357939999999989</v>
      </c>
      <c r="I152" s="30">
        <f t="shared" si="996"/>
        <v>9.9225569999999994</v>
      </c>
      <c r="J152" s="30">
        <f t="shared" si="996"/>
        <v>10.587</v>
      </c>
      <c r="K152" s="30">
        <f t="shared" si="996"/>
        <v>12.298</v>
      </c>
      <c r="L152" s="30">
        <f t="shared" si="996"/>
        <v>13.53</v>
      </c>
      <c r="M152" s="30">
        <f t="shared" si="996"/>
        <v>14.535</v>
      </c>
      <c r="N152" s="30">
        <f t="shared" ref="N152:S152" si="997">+N318</f>
        <v>16.096</v>
      </c>
      <c r="O152" s="30">
        <f t="shared" si="997"/>
        <v>18.756</v>
      </c>
      <c r="P152" s="30">
        <f t="shared" si="997"/>
        <v>21.742000000000001</v>
      </c>
      <c r="Q152" s="30">
        <f t="shared" si="997"/>
        <v>25.631</v>
      </c>
      <c r="R152" s="30">
        <f t="shared" si="997"/>
        <v>27.068000000000001</v>
      </c>
      <c r="S152" s="30">
        <f t="shared" si="997"/>
        <v>29.8</v>
      </c>
      <c r="T152" s="30">
        <f t="shared" ref="T152:V152" si="998">+T318</f>
        <v>32.055</v>
      </c>
      <c r="U152" s="30">
        <f t="shared" si="998"/>
        <v>34.936</v>
      </c>
      <c r="V152" s="30">
        <f t="shared" si="998"/>
        <v>36.966000000000001</v>
      </c>
      <c r="W152" s="30">
        <f t="shared" ref="W152:X152" si="999">+W318</f>
        <v>38.954999999999998</v>
      </c>
      <c r="X152" s="30">
        <f t="shared" si="999"/>
        <v>41.459000000000003</v>
      </c>
      <c r="Y152" s="30">
        <f t="shared" ref="Y152:Z152" si="1000">+Y318</f>
        <v>43.594000000000001</v>
      </c>
      <c r="Z152" s="30">
        <f t="shared" si="1000"/>
        <v>46.506</v>
      </c>
      <c r="AA152" s="30">
        <f t="shared" ref="AA152" si="1001">+AA318</f>
        <v>49.28</v>
      </c>
      <c r="AB152" s="30">
        <f t="shared" ref="AB152:AC152" si="1002">+AB318</f>
        <v>51.402999999999999</v>
      </c>
      <c r="AC152" s="30">
        <f t="shared" si="1002"/>
        <v>53.054000000000002</v>
      </c>
      <c r="AD152" s="30">
        <f t="shared" ref="AD152:AE152" si="1003">SUM(AD150:AD151)</f>
        <v>54.292734520547953</v>
      </c>
      <c r="AE152" s="30">
        <f t="shared" si="1003"/>
        <v>56.501199178082203</v>
      </c>
      <c r="AF152" s="30"/>
      <c r="AG152" s="30">
        <f>+AG318</f>
        <v>12.132872000000001</v>
      </c>
      <c r="AH152" s="30">
        <f>+AH318</f>
        <v>14.941713999999999</v>
      </c>
      <c r="AI152" s="30">
        <f>+AI318</f>
        <v>18.558350999999998</v>
      </c>
      <c r="AJ152" s="30">
        <f>+AJ318</f>
        <v>22.884999999999998</v>
      </c>
      <c r="AK152" s="30">
        <f>+AK318</f>
        <v>28.064999999999998</v>
      </c>
      <c r="AL152" s="30">
        <f>SUM(AL150:AL151)</f>
        <v>34.851999999999997</v>
      </c>
      <c r="AM152" s="30">
        <f>SUM(AM150:AM151)</f>
        <v>47.373000000000005</v>
      </c>
      <c r="AN152" s="30">
        <f>SUM(AN150:AN151)</f>
        <v>56.867999999999995</v>
      </c>
      <c r="AO152" s="30"/>
      <c r="AP152" s="30">
        <f>+AP318</f>
        <v>9.8521879999999999</v>
      </c>
      <c r="AQ152" s="30">
        <f>+AQ318</f>
        <v>17.126141000000001</v>
      </c>
      <c r="AR152" s="30">
        <f>+AR318</f>
        <v>27.074586</v>
      </c>
      <c r="AS152" s="30">
        <f>+AS318</f>
        <v>41.443350999999993</v>
      </c>
      <c r="AT152" s="30">
        <f>+SUM(AK152:AL152)</f>
        <v>62.916999999999994</v>
      </c>
      <c r="AU152" s="30">
        <f>+SUM(AM152:AN152)</f>
        <v>104.241</v>
      </c>
      <c r="AV152" s="30">
        <f>+SUM(T152:W152)</f>
        <v>142.91199999999998</v>
      </c>
      <c r="AW152" s="30">
        <f>+SUM(X152:AA152)</f>
        <v>180.839</v>
      </c>
      <c r="AX152" s="30">
        <f t="shared" si="995"/>
        <v>215.25093369863015</v>
      </c>
    </row>
    <row r="153" spans="2:53" s="15" customFormat="1" x14ac:dyDescent="0.2">
      <c r="B153" s="39" t="s">
        <v>16</v>
      </c>
      <c r="D153" s="52"/>
      <c r="E153" s="52"/>
      <c r="F153" s="52"/>
      <c r="G153" s="52"/>
      <c r="H153" s="193">
        <f t="shared" ref="H153:Z153" si="1004">+IFERROR(H152/D152-1,"n/a")</f>
        <v>0.515929488287866</v>
      </c>
      <c r="I153" s="193">
        <f t="shared" si="1004"/>
        <v>0.54168587450958805</v>
      </c>
      <c r="J153" s="193">
        <f t="shared" si="1004"/>
        <v>0.53612884503772484</v>
      </c>
      <c r="K153" s="193">
        <f t="shared" si="1004"/>
        <v>0.52775614139831584</v>
      </c>
      <c r="L153" s="193">
        <f t="shared" si="1004"/>
        <v>0.56673491748413651</v>
      </c>
      <c r="M153" s="193">
        <f t="shared" si="1004"/>
        <v>0.46484419288294343</v>
      </c>
      <c r="N153" s="193">
        <f t="shared" si="1004"/>
        <v>0.52035515254557474</v>
      </c>
      <c r="O153" s="193">
        <f t="shared" si="1004"/>
        <v>0.52512603675394365</v>
      </c>
      <c r="P153" s="193">
        <f t="shared" si="1004"/>
        <v>0.60694752402069496</v>
      </c>
      <c r="Q153" s="193">
        <f t="shared" si="1004"/>
        <v>0.76339869281045747</v>
      </c>
      <c r="R153" s="193">
        <f t="shared" si="1004"/>
        <v>0.68166003976143141</v>
      </c>
      <c r="S153" s="193">
        <f t="shared" si="1004"/>
        <v>0.58882490936233745</v>
      </c>
      <c r="T153" s="193">
        <f t="shared" si="1004"/>
        <v>0.47433538772881967</v>
      </c>
      <c r="U153" s="193">
        <f t="shared" si="1004"/>
        <v>0.36303694744645165</v>
      </c>
      <c r="V153" s="193">
        <f t="shared" si="1004"/>
        <v>0.36567164179104483</v>
      </c>
      <c r="W153" s="193">
        <f t="shared" si="1004"/>
        <v>0.30721476510067114</v>
      </c>
      <c r="X153" s="193">
        <f t="shared" si="1004"/>
        <v>0.29337076899079717</v>
      </c>
      <c r="Y153" s="193">
        <f t="shared" si="1004"/>
        <v>0.24782459354247766</v>
      </c>
      <c r="Z153" s="193">
        <f t="shared" si="1004"/>
        <v>0.2580749878266515</v>
      </c>
      <c r="AA153" s="193">
        <f t="shared" ref="AA153:AC153" si="1005">+IFERROR(AA152/W152-1,"n/a")</f>
        <v>0.26504941599281229</v>
      </c>
      <c r="AB153" s="193">
        <f t="shared" si="1005"/>
        <v>0.23985141947466149</v>
      </c>
      <c r="AC153" s="193">
        <f t="shared" si="1005"/>
        <v>0.21700233977152816</v>
      </c>
      <c r="AD153" s="193">
        <f t="shared" ref="AD153" si="1006">+IFERROR(AD152/Z152-1,"n/a")</f>
        <v>0.16743505183305274</v>
      </c>
      <c r="AE153" s="193">
        <f t="shared" ref="AE153" si="1007">+IFERROR(AE152/AA152-1,"n/a")</f>
        <v>0.14653407423056408</v>
      </c>
      <c r="AF153" s="194"/>
      <c r="AG153" s="194"/>
      <c r="AH153" s="194"/>
      <c r="AI153" s="193">
        <f t="shared" ref="AI153:AN153" si="1008">+IFERROR(AI152/AG152-1,"n/a")</f>
        <v>0.52959258121242825</v>
      </c>
      <c r="AJ153" s="193">
        <f t="shared" si="1008"/>
        <v>0.53161812627386662</v>
      </c>
      <c r="AK153" s="193">
        <f t="shared" si="1008"/>
        <v>0.51225720431734478</v>
      </c>
      <c r="AL153" s="193">
        <f t="shared" si="1008"/>
        <v>0.5229189425387808</v>
      </c>
      <c r="AM153" s="193">
        <f t="shared" si="1008"/>
        <v>0.68797434526990942</v>
      </c>
      <c r="AN153" s="193">
        <f t="shared" si="1008"/>
        <v>0.6316997589808333</v>
      </c>
      <c r="AO153" s="194"/>
      <c r="AP153" s="194"/>
      <c r="AQ153" s="193">
        <f t="shared" ref="AQ153:AX153" si="1009">+IFERROR(AQ152/AP152-1,"n/a")</f>
        <v>0.73830838388386422</v>
      </c>
      <c r="AR153" s="193">
        <f t="shared" si="1009"/>
        <v>0.58089239134490356</v>
      </c>
      <c r="AS153" s="193">
        <f t="shared" si="1009"/>
        <v>0.53071042342069386</v>
      </c>
      <c r="AT153" s="193">
        <f t="shared" si="1009"/>
        <v>0.51814461142391699</v>
      </c>
      <c r="AU153" s="193">
        <f t="shared" si="1009"/>
        <v>0.65680181826851269</v>
      </c>
      <c r="AV153" s="193">
        <f t="shared" si="1009"/>
        <v>0.37097687090492193</v>
      </c>
      <c r="AW153" s="193">
        <f t="shared" si="1009"/>
        <v>0.26538709135691918</v>
      </c>
      <c r="AX153" s="193">
        <f t="shared" si="1009"/>
        <v>0.19029044453149013</v>
      </c>
      <c r="AY153" s="65"/>
      <c r="AZ153" s="65"/>
    </row>
    <row r="154" spans="2:53" s="15" customFormat="1" x14ac:dyDescent="0.2">
      <c r="B154" s="39" t="s">
        <v>92</v>
      </c>
      <c r="D154" s="52"/>
      <c r="E154" s="52"/>
      <c r="F154" s="52"/>
      <c r="G154" s="52"/>
      <c r="H154" s="193">
        <f>+H153</f>
        <v>0.515929488287866</v>
      </c>
      <c r="I154" s="193">
        <f t="shared" ref="I154:N154" si="1010">+I153</f>
        <v>0.54168587450958805</v>
      </c>
      <c r="J154" s="193">
        <f t="shared" si="1010"/>
        <v>0.53612884503772484</v>
      </c>
      <c r="K154" s="193">
        <f t="shared" si="1010"/>
        <v>0.52775614139831584</v>
      </c>
      <c r="L154" s="193">
        <f t="shared" si="1010"/>
        <v>0.56673491748413651</v>
      </c>
      <c r="M154" s="193">
        <f t="shared" si="1010"/>
        <v>0.46484419288294343</v>
      </c>
      <c r="N154" s="193">
        <f t="shared" si="1010"/>
        <v>0.52035515254557474</v>
      </c>
      <c r="O154" s="193">
        <f>+O170</f>
        <v>0.49124518891960745</v>
      </c>
      <c r="P154" s="193">
        <f>+P170</f>
        <v>0.56075388026607564</v>
      </c>
      <c r="Q154" s="193">
        <f>+Q170</f>
        <v>0.72039903680770545</v>
      </c>
      <c r="R154" s="193">
        <f>+R170</f>
        <v>0.64283051689860837</v>
      </c>
      <c r="S154" s="193">
        <f>+S170</f>
        <v>0.57771735266936808</v>
      </c>
      <c r="T154" s="193">
        <f t="shared" ref="T154:Y154" si="1011">+T153</f>
        <v>0.47433538772881967</v>
      </c>
      <c r="U154" s="193">
        <f t="shared" si="1011"/>
        <v>0.36303694744645165</v>
      </c>
      <c r="V154" s="193">
        <f t="shared" si="1011"/>
        <v>0.36567164179104483</v>
      </c>
      <c r="W154" s="193">
        <f t="shared" si="1011"/>
        <v>0.30721476510067114</v>
      </c>
      <c r="X154" s="193">
        <f t="shared" si="1011"/>
        <v>0.29337076899079717</v>
      </c>
      <c r="Y154" s="193">
        <f t="shared" si="1011"/>
        <v>0.24782459354247766</v>
      </c>
      <c r="Z154" s="193">
        <f t="shared" ref="Z154" si="1012">+Z153</f>
        <v>0.2580749878266515</v>
      </c>
      <c r="AA154" s="193">
        <f t="shared" ref="AA154:AE154" si="1013">+AA153</f>
        <v>0.26504941599281229</v>
      </c>
      <c r="AB154" s="193">
        <f t="shared" ref="AB154:AC154" si="1014">+AB153</f>
        <v>0.23985141947466149</v>
      </c>
      <c r="AC154" s="193">
        <f t="shared" si="1014"/>
        <v>0.21700233977152816</v>
      </c>
      <c r="AD154" s="193">
        <f t="shared" si="1013"/>
        <v>0.16743505183305274</v>
      </c>
      <c r="AE154" s="193">
        <f t="shared" si="1013"/>
        <v>0.14653407423056408</v>
      </c>
      <c r="AF154" s="194"/>
      <c r="AG154" s="194"/>
      <c r="AH154" s="194"/>
      <c r="AI154" s="193">
        <f>+AI153</f>
        <v>0.52959258121242825</v>
      </c>
      <c r="AJ154" s="193">
        <f t="shared" ref="AJ154:AK154" si="1015">+AJ153</f>
        <v>0.53161812627386662</v>
      </c>
      <c r="AK154" s="193">
        <f t="shared" si="1015"/>
        <v>0.51225720431734478</v>
      </c>
      <c r="AL154" s="193">
        <f>+AL170</f>
        <v>0.50471196562522747</v>
      </c>
      <c r="AM154" s="193">
        <f t="shared" ref="AM154:AN154" si="1016">+AM170</f>
        <v>0.64343488330660992</v>
      </c>
      <c r="AN154" s="193">
        <f t="shared" si="1016"/>
        <v>0.60778912735758839</v>
      </c>
      <c r="AO154" s="194"/>
      <c r="AP154" s="194"/>
      <c r="AQ154" s="193">
        <f>+AQ153</f>
        <v>0.73830838388386422</v>
      </c>
      <c r="AR154" s="193">
        <f t="shared" ref="AR154:AS155" si="1017">+AR153</f>
        <v>0.58089239134490356</v>
      </c>
      <c r="AS154" s="193">
        <f t="shared" si="1017"/>
        <v>0.53071042342069386</v>
      </c>
      <c r="AT154" s="193">
        <f>+AT170</f>
        <v>0.50809072686553114</v>
      </c>
      <c r="AU154" s="193">
        <f>+AU170</f>
        <v>0.62368941091702845</v>
      </c>
      <c r="AV154" s="193">
        <f>+AV153</f>
        <v>0.37097687090492193</v>
      </c>
      <c r="AW154" s="193">
        <f>+AW153</f>
        <v>0.26538709135691918</v>
      </c>
      <c r="AX154" s="193">
        <f>+AX153</f>
        <v>0.19029044453149013</v>
      </c>
    </row>
    <row r="155" spans="2:53" s="15" customFormat="1" x14ac:dyDescent="0.2">
      <c r="B155" s="39" t="s">
        <v>129</v>
      </c>
      <c r="D155" s="52"/>
      <c r="E155" s="52"/>
      <c r="F155" s="52"/>
      <c r="G155" s="52"/>
      <c r="H155" s="193">
        <f>+H154</f>
        <v>0.515929488287866</v>
      </c>
      <c r="I155" s="193">
        <f t="shared" ref="I155:V155" si="1018">+I154</f>
        <v>0.54168587450958805</v>
      </c>
      <c r="J155" s="193">
        <f t="shared" si="1018"/>
        <v>0.53612884503772484</v>
      </c>
      <c r="K155" s="193">
        <f t="shared" si="1018"/>
        <v>0.52775614139831584</v>
      </c>
      <c r="L155" s="193">
        <f t="shared" si="1018"/>
        <v>0.56673491748413651</v>
      </c>
      <c r="M155" s="193">
        <f t="shared" si="1018"/>
        <v>0.46484419288294343</v>
      </c>
      <c r="N155" s="193">
        <f t="shared" si="1018"/>
        <v>0.52035515254557474</v>
      </c>
      <c r="O155" s="193">
        <f t="shared" si="1018"/>
        <v>0.49124518891960745</v>
      </c>
      <c r="P155" s="193">
        <f t="shared" si="1018"/>
        <v>0.56075388026607564</v>
      </c>
      <c r="Q155" s="195">
        <f>+Q154-1.1/M152</f>
        <v>0.64471964224286193</v>
      </c>
      <c r="R155" s="193">
        <f t="shared" si="1018"/>
        <v>0.64283051689860837</v>
      </c>
      <c r="S155" s="193">
        <f t="shared" si="1018"/>
        <v>0.57771735266936808</v>
      </c>
      <c r="T155" s="193">
        <f t="shared" si="1018"/>
        <v>0.47433538772881967</v>
      </c>
      <c r="U155" s="205">
        <v>0.42</v>
      </c>
      <c r="V155" s="193">
        <f t="shared" si="1018"/>
        <v>0.36567164179104483</v>
      </c>
      <c r="W155" s="193">
        <f t="shared" ref="W155:X155" si="1019">+W154</f>
        <v>0.30721476510067114</v>
      </c>
      <c r="X155" s="193">
        <f t="shared" si="1019"/>
        <v>0.29337076899079717</v>
      </c>
      <c r="Y155" s="193">
        <f t="shared" ref="Y155:Z155" si="1020">+Y154</f>
        <v>0.24782459354247766</v>
      </c>
      <c r="Z155" s="193">
        <f t="shared" si="1020"/>
        <v>0.2580749878266515</v>
      </c>
      <c r="AA155" s="193">
        <f t="shared" ref="AA155:AE155" si="1021">+AA154</f>
        <v>0.26504941599281229</v>
      </c>
      <c r="AB155" s="193">
        <f t="shared" ref="AB155:AC155" si="1022">+AB154</f>
        <v>0.23985141947466149</v>
      </c>
      <c r="AC155" s="193">
        <f t="shared" si="1022"/>
        <v>0.21700233977152816</v>
      </c>
      <c r="AD155" s="193">
        <f t="shared" si="1021"/>
        <v>0.16743505183305274</v>
      </c>
      <c r="AE155" s="193">
        <f t="shared" si="1021"/>
        <v>0.14653407423056408</v>
      </c>
      <c r="AF155" s="194"/>
      <c r="AG155" s="194"/>
      <c r="AH155" s="194"/>
      <c r="AI155" s="193"/>
      <c r="AJ155" s="193"/>
      <c r="AK155" s="193"/>
      <c r="AL155" s="193"/>
      <c r="AM155" s="193"/>
      <c r="AN155" s="193"/>
      <c r="AO155" s="194"/>
      <c r="AP155" s="194"/>
      <c r="AQ155" s="193">
        <f t="shared" ref="AQ155" si="1023">+AQ154</f>
        <v>0.73830838388386422</v>
      </c>
      <c r="AR155" s="193">
        <f t="shared" si="1017"/>
        <v>0.58089239134490356</v>
      </c>
      <c r="AS155" s="193">
        <f t="shared" si="1017"/>
        <v>0.53071042342069386</v>
      </c>
      <c r="AT155" s="193">
        <f t="shared" ref="AT155" si="1024">+AT154</f>
        <v>0.50809072686553114</v>
      </c>
      <c r="AU155" s="195">
        <f>+AU154-1.1/AT152</f>
        <v>0.60620605983544473</v>
      </c>
      <c r="AV155" s="195">
        <f>+AV152/(AU152-1.1)-1</f>
        <v>0.38559835564906275</v>
      </c>
      <c r="AW155" s="193">
        <f t="shared" ref="AW155:AX155" si="1025">+AW154</f>
        <v>0.26538709135691918</v>
      </c>
      <c r="AX155" s="193">
        <f t="shared" si="1025"/>
        <v>0.19029044453149013</v>
      </c>
    </row>
    <row r="156" spans="2:53" s="15" customFormat="1" x14ac:dyDescent="0.2">
      <c r="B156" s="39" t="s">
        <v>271</v>
      </c>
      <c r="D156" s="52"/>
      <c r="E156" s="52"/>
      <c r="F156" s="52"/>
      <c r="G156" s="52"/>
      <c r="H156" s="212">
        <f>+(1+H155)/(1+H272)-1</f>
        <v>0.55349036092718573</v>
      </c>
      <c r="I156" s="212">
        <f>+(1+I155)/(1+I272)-1</f>
        <v>0.57540341068309031</v>
      </c>
      <c r="J156" s="212">
        <f>+(1+J155)/(1+J272)-1</f>
        <v>0.56246961089201375</v>
      </c>
      <c r="K156" s="212">
        <f t="shared" ref="K156:T156" si="1026">+(1+K155)/(1+K272)-1</f>
        <v>0.53924784676968418</v>
      </c>
      <c r="L156" s="212">
        <f t="shared" si="1026"/>
        <v>0.57974934916367116</v>
      </c>
      <c r="M156" s="212">
        <f t="shared" si="1026"/>
        <v>0.47861259219318208</v>
      </c>
      <c r="N156" s="212">
        <f t="shared" si="1026"/>
        <v>0.49719620486271898</v>
      </c>
      <c r="O156" s="212">
        <f t="shared" si="1026"/>
        <v>0.46309781432219799</v>
      </c>
      <c r="P156" s="212">
        <f t="shared" si="1026"/>
        <v>0.51705745718174678</v>
      </c>
      <c r="Q156" s="212">
        <f t="shared" si="1026"/>
        <v>0.58797141882174975</v>
      </c>
      <c r="R156" s="212">
        <f t="shared" si="1026"/>
        <v>0.62751983756171725</v>
      </c>
      <c r="S156" s="212">
        <f t="shared" si="1026"/>
        <v>0.58744116017333159</v>
      </c>
      <c r="T156" s="212">
        <f t="shared" si="1026"/>
        <v>0.50054521913640215</v>
      </c>
      <c r="U156" s="205">
        <v>0.47</v>
      </c>
      <c r="V156" s="205">
        <v>0.42</v>
      </c>
      <c r="W156" s="205">
        <v>0.35</v>
      </c>
      <c r="X156" s="205">
        <v>0.32</v>
      </c>
      <c r="Y156" s="212">
        <f t="shared" ref="Y156:Z156" si="1027">+(1+Y155)/(1+Y272)-1</f>
        <v>0.24622420506540621</v>
      </c>
      <c r="Z156" s="212">
        <f t="shared" si="1027"/>
        <v>0.23730238355384659</v>
      </c>
      <c r="AA156" s="212">
        <f t="shared" ref="AA156:AE156" si="1028">+(1+AA155)/(1+AA272)-1</f>
        <v>0.24935203596872757</v>
      </c>
      <c r="AB156" s="212">
        <f t="shared" ref="AB156:AC156" si="1029">+(1+AB155)/(1+AB272)-1</f>
        <v>0.23364284375060174</v>
      </c>
      <c r="AC156" s="212">
        <f t="shared" si="1029"/>
        <v>0.22004077130173383</v>
      </c>
      <c r="AD156" s="212">
        <f t="shared" si="1028"/>
        <v>0.16449318758704523</v>
      </c>
      <c r="AE156" s="212">
        <f t="shared" si="1028"/>
        <v>0.13369605326888756</v>
      </c>
      <c r="AF156" s="194"/>
      <c r="AG156" s="194"/>
      <c r="AH156" s="194"/>
      <c r="AI156" s="193"/>
      <c r="AJ156" s="193"/>
      <c r="AK156" s="193"/>
      <c r="AL156" s="193"/>
      <c r="AM156" s="193"/>
      <c r="AN156" s="193"/>
      <c r="AO156" s="194"/>
      <c r="AP156" s="194"/>
      <c r="AQ156" s="212">
        <f>+(1+AQ155)/(1+AQ272)-1</f>
        <v>0.73336045460780142</v>
      </c>
      <c r="AR156" s="212">
        <f t="shared" ref="AR156:AV156" si="1030">+(1+AR155)/(1+AR272)-1</f>
        <v>0.55548362120008088</v>
      </c>
      <c r="AS156" s="212">
        <f t="shared" si="1030"/>
        <v>0.55875124786289732</v>
      </c>
      <c r="AT156" s="212">
        <f t="shared" si="1030"/>
        <v>0.50147600128535363</v>
      </c>
      <c r="AU156" s="212">
        <f t="shared" si="1030"/>
        <v>0.57999310776633539</v>
      </c>
      <c r="AV156" s="212">
        <f t="shared" si="1030"/>
        <v>0.42949148143809945</v>
      </c>
      <c r="AW156" s="212">
        <f t="shared" ref="AW156:AX156" si="1031">+(1+AW155)/(1+AW272)-1</f>
        <v>0.26131101295077852</v>
      </c>
      <c r="AX156" s="212">
        <f t="shared" si="1031"/>
        <v>0.1853781152514733</v>
      </c>
    </row>
    <row r="157" spans="2:53" s="15" customFormat="1" x14ac:dyDescent="0.2">
      <c r="B157" s="39" t="s">
        <v>111</v>
      </c>
      <c r="D157" s="52"/>
      <c r="E157" s="64">
        <f>+IFERROR(E152-D152,"n/a")</f>
        <v>0.73947399999999952</v>
      </c>
      <c r="F157" s="64">
        <f t="shared" ref="F157:AC157" si="1032">+IFERROR(F152-E152,"n/a")</f>
        <v>0.4558270000000002</v>
      </c>
      <c r="G157" s="64">
        <f t="shared" si="1032"/>
        <v>1.1577139999999977</v>
      </c>
      <c r="H157" s="64">
        <f t="shared" si="1032"/>
        <v>0.58608000000000082</v>
      </c>
      <c r="I157" s="64">
        <f t="shared" si="1032"/>
        <v>1.2867630000000005</v>
      </c>
      <c r="J157" s="64">
        <f t="shared" si="1032"/>
        <v>0.66444300000000034</v>
      </c>
      <c r="K157" s="64">
        <f t="shared" si="1032"/>
        <v>1.7110000000000003</v>
      </c>
      <c r="L157" s="64">
        <f t="shared" si="1032"/>
        <v>1.2319999999999993</v>
      </c>
      <c r="M157" s="64">
        <f t="shared" si="1032"/>
        <v>1.0050000000000008</v>
      </c>
      <c r="N157" s="64">
        <f t="shared" si="1032"/>
        <v>1.5609999999999999</v>
      </c>
      <c r="O157" s="64">
        <f t="shared" si="1032"/>
        <v>2.66</v>
      </c>
      <c r="P157" s="64">
        <f t="shared" si="1032"/>
        <v>2.9860000000000007</v>
      </c>
      <c r="Q157" s="64">
        <f t="shared" si="1032"/>
        <v>3.8889999999999993</v>
      </c>
      <c r="R157" s="64">
        <f t="shared" si="1032"/>
        <v>1.4370000000000012</v>
      </c>
      <c r="S157" s="64">
        <f t="shared" si="1032"/>
        <v>2.7319999999999993</v>
      </c>
      <c r="T157" s="64">
        <f t="shared" si="1032"/>
        <v>2.254999999999999</v>
      </c>
      <c r="U157" s="64">
        <f t="shared" si="1032"/>
        <v>2.8810000000000002</v>
      </c>
      <c r="V157" s="64">
        <f t="shared" si="1032"/>
        <v>2.0300000000000011</v>
      </c>
      <c r="W157" s="64">
        <f t="shared" si="1032"/>
        <v>1.9889999999999972</v>
      </c>
      <c r="X157" s="64">
        <f t="shared" si="1032"/>
        <v>2.5040000000000049</v>
      </c>
      <c r="Y157" s="64">
        <f t="shared" si="1032"/>
        <v>2.134999999999998</v>
      </c>
      <c r="Z157" s="64">
        <f t="shared" si="1032"/>
        <v>2.911999999999999</v>
      </c>
      <c r="AA157" s="64">
        <f t="shared" si="1032"/>
        <v>2.7740000000000009</v>
      </c>
      <c r="AB157" s="64">
        <f t="shared" si="1032"/>
        <v>2.1229999999999976</v>
      </c>
      <c r="AC157" s="64">
        <f t="shared" si="1032"/>
        <v>1.6510000000000034</v>
      </c>
      <c r="AD157" s="64">
        <f t="shared" ref="AD157" si="1033">+IFERROR(AD152-AC152,"n/a")</f>
        <v>1.2387345205479505</v>
      </c>
      <c r="AE157" s="64">
        <f t="shared" ref="AE157" si="1034">+IFERROR(AE152-AD152,"n/a")</f>
        <v>2.2084646575342504</v>
      </c>
      <c r="AF157" s="194"/>
      <c r="AG157" s="194"/>
      <c r="AH157" s="194"/>
      <c r="AI157" s="193"/>
      <c r="AJ157" s="193"/>
      <c r="AK157" s="193"/>
      <c r="AL157" s="193"/>
      <c r="AM157" s="193"/>
      <c r="AN157" s="193"/>
      <c r="AO157" s="194"/>
      <c r="AP157" s="194"/>
      <c r="AQ157" s="64">
        <f t="shared" ref="AQ157:AX157" si="1035">+IFERROR(AQ152-AP152,"n/a")</f>
        <v>7.2739530000000006</v>
      </c>
      <c r="AR157" s="64">
        <f t="shared" si="1035"/>
        <v>9.9484449999999995</v>
      </c>
      <c r="AS157" s="64">
        <f t="shared" si="1035"/>
        <v>14.368764999999993</v>
      </c>
      <c r="AT157" s="64">
        <f t="shared" si="1035"/>
        <v>21.473649000000002</v>
      </c>
      <c r="AU157" s="64">
        <f t="shared" si="1035"/>
        <v>41.324000000000005</v>
      </c>
      <c r="AV157" s="64">
        <f t="shared" si="1035"/>
        <v>38.670999999999978</v>
      </c>
      <c r="AW157" s="64">
        <f t="shared" si="1035"/>
        <v>37.927000000000021</v>
      </c>
      <c r="AX157" s="64">
        <f t="shared" si="1035"/>
        <v>34.411933698630151</v>
      </c>
    </row>
    <row r="158" spans="2:53" s="15" customFormat="1" x14ac:dyDescent="0.2">
      <c r="B158" s="39" t="s">
        <v>280</v>
      </c>
      <c r="D158" s="52"/>
      <c r="E158" s="64">
        <f>E157</f>
        <v>0.73947399999999952</v>
      </c>
      <c r="F158" s="64">
        <f t="shared" ref="F158:G159" si="1036">F157</f>
        <v>0.4558270000000002</v>
      </c>
      <c r="G158" s="64">
        <f t="shared" si="1036"/>
        <v>1.1577139999999977</v>
      </c>
      <c r="H158" s="64">
        <f>H157</f>
        <v>0.58608000000000082</v>
      </c>
      <c r="I158" s="64">
        <f t="shared" ref="I158:N159" si="1037">I157</f>
        <v>1.2867630000000005</v>
      </c>
      <c r="J158" s="64">
        <f t="shared" si="1037"/>
        <v>0.66444300000000034</v>
      </c>
      <c r="K158" s="64">
        <f t="shared" si="1037"/>
        <v>1.7110000000000003</v>
      </c>
      <c r="L158" s="64">
        <f t="shared" si="1037"/>
        <v>1.2319999999999993</v>
      </c>
      <c r="M158" s="64">
        <f t="shared" si="1037"/>
        <v>1.0050000000000008</v>
      </c>
      <c r="N158" s="64">
        <f t="shared" si="1037"/>
        <v>1.5609999999999999</v>
      </c>
      <c r="O158" s="64">
        <f>O157-O169</f>
        <v>2.2433333333333336</v>
      </c>
      <c r="P158" s="64">
        <f>P157-(P169-O169)</f>
        <v>2.7776666666666672</v>
      </c>
      <c r="Q158" s="64">
        <f>Q157</f>
        <v>3.8889999999999993</v>
      </c>
      <c r="R158" s="64">
        <f t="shared" ref="R158:AA159" si="1038">R157</f>
        <v>1.4370000000000012</v>
      </c>
      <c r="S158" s="64">
        <f t="shared" si="1038"/>
        <v>2.7319999999999993</v>
      </c>
      <c r="T158" s="64">
        <f t="shared" si="1038"/>
        <v>2.254999999999999</v>
      </c>
      <c r="U158" s="64">
        <f t="shared" si="1038"/>
        <v>2.8810000000000002</v>
      </c>
      <c r="V158" s="64">
        <f t="shared" ref="V158" si="1039">V157</f>
        <v>2.0300000000000011</v>
      </c>
      <c r="W158" s="64">
        <f t="shared" si="1038"/>
        <v>1.9889999999999972</v>
      </c>
      <c r="X158" s="64">
        <f t="shared" ref="X158" si="1040">X157</f>
        <v>2.5040000000000049</v>
      </c>
      <c r="Y158" s="64">
        <f t="shared" ref="Y158:Z158" si="1041">Y157</f>
        <v>2.134999999999998</v>
      </c>
      <c r="Z158" s="64">
        <f t="shared" si="1041"/>
        <v>2.911999999999999</v>
      </c>
      <c r="AA158" s="64">
        <f t="shared" si="1038"/>
        <v>2.7740000000000009</v>
      </c>
      <c r="AB158" s="64">
        <f t="shared" ref="AB158:AC158" si="1042">AB157</f>
        <v>2.1229999999999976</v>
      </c>
      <c r="AC158" s="64">
        <f t="shared" si="1042"/>
        <v>1.6510000000000034</v>
      </c>
      <c r="AD158" s="64">
        <f t="shared" ref="AD158:AE158" si="1043">AD157</f>
        <v>1.2387345205479505</v>
      </c>
      <c r="AE158" s="64">
        <f t="shared" si="1043"/>
        <v>2.2084646575342504</v>
      </c>
      <c r="AF158" s="194"/>
      <c r="AG158" s="194"/>
      <c r="AH158" s="194"/>
      <c r="AI158" s="193"/>
      <c r="AJ158" s="193"/>
      <c r="AK158" s="193"/>
      <c r="AL158" s="193"/>
      <c r="AM158" s="193"/>
      <c r="AN158" s="193"/>
      <c r="AO158" s="194"/>
      <c r="AP158" s="194"/>
      <c r="AQ158" s="64">
        <f t="shared" ref="AQ158:AQ159" si="1044">AQ157</f>
        <v>7.2739530000000006</v>
      </c>
      <c r="AR158" s="64">
        <f t="shared" ref="AR158:AR159" si="1045">AR157</f>
        <v>9.9484449999999995</v>
      </c>
      <c r="AS158" s="64">
        <f t="shared" ref="AS158:AS159" si="1046">AS157</f>
        <v>14.368764999999993</v>
      </c>
      <c r="AT158" s="64">
        <f>AT157-AT169</f>
        <v>21.056982333333334</v>
      </c>
      <c r="AU158" s="64">
        <f>AU157-(AU169-AT169)</f>
        <v>39.657333333333341</v>
      </c>
      <c r="AV158" s="64">
        <f t="shared" ref="AV158" si="1047">AV157</f>
        <v>38.670999999999978</v>
      </c>
      <c r="AW158" s="64">
        <f t="shared" ref="AW158:AX159" si="1048">AW157</f>
        <v>37.927000000000021</v>
      </c>
      <c r="AX158" s="64">
        <f t="shared" si="1048"/>
        <v>34.411933698630151</v>
      </c>
    </row>
    <row r="159" spans="2:53" s="15" customFormat="1" x14ac:dyDescent="0.2">
      <c r="B159" s="39" t="s">
        <v>281</v>
      </c>
      <c r="D159" s="52"/>
      <c r="E159" s="64">
        <f>E158</f>
        <v>0.73947399999999952</v>
      </c>
      <c r="F159" s="64">
        <f t="shared" si="1036"/>
        <v>0.4558270000000002</v>
      </c>
      <c r="G159" s="64">
        <f t="shared" si="1036"/>
        <v>1.1577139999999977</v>
      </c>
      <c r="H159" s="64">
        <f>H158</f>
        <v>0.58608000000000082</v>
      </c>
      <c r="I159" s="64">
        <f t="shared" si="1037"/>
        <v>1.2867630000000005</v>
      </c>
      <c r="J159" s="64">
        <f t="shared" si="1037"/>
        <v>0.66444300000000034</v>
      </c>
      <c r="K159" s="64">
        <f t="shared" si="1037"/>
        <v>1.7110000000000003</v>
      </c>
      <c r="L159" s="64">
        <f t="shared" si="1037"/>
        <v>1.2319999999999993</v>
      </c>
      <c r="M159" s="64">
        <f t="shared" si="1037"/>
        <v>1.0050000000000008</v>
      </c>
      <c r="N159" s="64">
        <f t="shared" si="1037"/>
        <v>1.5609999999999999</v>
      </c>
      <c r="O159" s="64">
        <f t="shared" ref="O159:S159" si="1049">O158</f>
        <v>2.2433333333333336</v>
      </c>
      <c r="P159" s="64">
        <f t="shared" si="1049"/>
        <v>2.7776666666666672</v>
      </c>
      <c r="Q159" s="213">
        <f>Q158-1.1</f>
        <v>2.7889999999999993</v>
      </c>
      <c r="R159" s="213">
        <f>R158+1.1</f>
        <v>2.5370000000000013</v>
      </c>
      <c r="S159" s="64">
        <f t="shared" si="1049"/>
        <v>2.7319999999999993</v>
      </c>
      <c r="T159" s="64">
        <f t="shared" si="1038"/>
        <v>2.254999999999999</v>
      </c>
      <c r="U159" s="64">
        <f t="shared" si="1038"/>
        <v>2.8810000000000002</v>
      </c>
      <c r="V159" s="64">
        <f t="shared" ref="V159" si="1050">V158</f>
        <v>2.0300000000000011</v>
      </c>
      <c r="W159" s="64">
        <f t="shared" si="1038"/>
        <v>1.9889999999999972</v>
      </c>
      <c r="X159" s="64">
        <f t="shared" ref="X159" si="1051">X158</f>
        <v>2.5040000000000049</v>
      </c>
      <c r="Y159" s="64">
        <f t="shared" ref="Y159:Z159" si="1052">Y158</f>
        <v>2.134999999999998</v>
      </c>
      <c r="Z159" s="64">
        <f t="shared" si="1052"/>
        <v>2.911999999999999</v>
      </c>
      <c r="AA159" s="64">
        <f t="shared" ref="AA159:AE159" si="1053">AA158</f>
        <v>2.7740000000000009</v>
      </c>
      <c r="AB159" s="64">
        <f t="shared" ref="AB159:AC159" si="1054">AB158</f>
        <v>2.1229999999999976</v>
      </c>
      <c r="AC159" s="64">
        <f t="shared" si="1054"/>
        <v>1.6510000000000034</v>
      </c>
      <c r="AD159" s="64">
        <f t="shared" si="1053"/>
        <v>1.2387345205479505</v>
      </c>
      <c r="AE159" s="64">
        <f t="shared" si="1053"/>
        <v>2.2084646575342504</v>
      </c>
      <c r="AF159" s="194"/>
      <c r="AG159" s="194"/>
      <c r="AH159" s="194"/>
      <c r="AI159" s="193"/>
      <c r="AJ159" s="193"/>
      <c r="AK159" s="193"/>
      <c r="AL159" s="193"/>
      <c r="AM159" s="193"/>
      <c r="AN159" s="193"/>
      <c r="AO159" s="194"/>
      <c r="AP159" s="194"/>
      <c r="AQ159" s="64">
        <f t="shared" si="1044"/>
        <v>7.2739530000000006</v>
      </c>
      <c r="AR159" s="64">
        <f t="shared" si="1045"/>
        <v>9.9484449999999995</v>
      </c>
      <c r="AS159" s="64">
        <f t="shared" si="1046"/>
        <v>14.368764999999993</v>
      </c>
      <c r="AT159" s="64">
        <f t="shared" ref="AT159" si="1055">AT158</f>
        <v>21.056982333333334</v>
      </c>
      <c r="AU159" s="213">
        <f>AU158-1.1</f>
        <v>38.557333333333339</v>
      </c>
      <c r="AV159" s="213">
        <f>AV158+1.1</f>
        <v>39.770999999999979</v>
      </c>
      <c r="AW159" s="64">
        <f t="shared" si="1048"/>
        <v>37.927000000000021</v>
      </c>
      <c r="AX159" s="64">
        <f t="shared" si="1048"/>
        <v>34.411933698630151</v>
      </c>
    </row>
    <row r="160" spans="2:53" s="15" customFormat="1" x14ac:dyDescent="0.2">
      <c r="B160" s="39" t="s">
        <v>282</v>
      </c>
      <c r="D160" s="52"/>
      <c r="E160" s="26">
        <f>+E159-E282*D152</f>
        <v>0.79312714572828757</v>
      </c>
      <c r="F160" s="26">
        <f t="shared" ref="F160:G160" si="1056">+F159-F282*E152</f>
        <v>0.52421090582491625</v>
      </c>
      <c r="G160" s="26">
        <f t="shared" si="1056"/>
        <v>1.2034915863073101</v>
      </c>
      <c r="H160" s="26">
        <f>+H159-H282*G152</f>
        <v>0.59002490734854041</v>
      </c>
      <c r="I160" s="26">
        <f t="shared" ref="I160:AC160" si="1057">+I159-I282*H152</f>
        <v>1.3174778967843013</v>
      </c>
      <c r="J160" s="26">
        <f t="shared" si="1057"/>
        <v>0.71578354015194989</v>
      </c>
      <c r="K160" s="26">
        <f t="shared" si="1057"/>
        <v>1.6834639032910184</v>
      </c>
      <c r="L160" s="26">
        <f t="shared" si="1057"/>
        <v>1.2594786571058754</v>
      </c>
      <c r="M160" s="26">
        <f t="shared" si="1057"/>
        <v>1.0594945945740053</v>
      </c>
      <c r="N160" s="26">
        <f t="shared" si="1057"/>
        <v>1.2965287567061892</v>
      </c>
      <c r="O160" s="26">
        <f t="shared" si="1057"/>
        <v>2.130660284455594</v>
      </c>
      <c r="P160" s="26">
        <f t="shared" si="1057"/>
        <v>2.6434428157653116</v>
      </c>
      <c r="Q160" s="26">
        <f t="shared" si="1057"/>
        <v>2.7350283997546345</v>
      </c>
      <c r="R160" s="26">
        <f t="shared" si="1057"/>
        <v>2.699445051897766</v>
      </c>
      <c r="S160" s="26">
        <f t="shared" si="1057"/>
        <v>2.9370074011476932</v>
      </c>
      <c r="T160" s="26">
        <f t="shared" si="1057"/>
        <v>2.3768166194514246</v>
      </c>
      <c r="U160" s="26">
        <f t="shared" si="1057"/>
        <v>3.3376209975582123</v>
      </c>
      <c r="V160" s="26">
        <f t="shared" si="1057"/>
        <v>2.5429934157796787</v>
      </c>
      <c r="W160" s="26">
        <f t="shared" si="1057"/>
        <v>1.9833168208325451</v>
      </c>
      <c r="X160" s="26">
        <f t="shared" si="1057"/>
        <v>2.081931392668078</v>
      </c>
      <c r="Y160" s="26">
        <f t="shared" si="1057"/>
        <v>1.9320555677473836</v>
      </c>
      <c r="Z160" s="26">
        <f t="shared" si="1057"/>
        <v>2.8777349467055373</v>
      </c>
      <c r="AA160" s="26">
        <f t="shared" si="1057"/>
        <v>2.9517411310612887</v>
      </c>
      <c r="AB160" s="26">
        <f t="shared" si="1057"/>
        <v>1.9662758210209068</v>
      </c>
      <c r="AC160" s="26">
        <f t="shared" si="1057"/>
        <v>1.7830941110524992</v>
      </c>
      <c r="AD160" s="26">
        <f t="shared" ref="AD160" si="1058">+AD159-AD282*AC152</f>
        <v>0.93064323531040394</v>
      </c>
      <c r="AE160" s="26">
        <f t="shared" ref="AE160" si="1059">+AE159-AE282*AD152</f>
        <v>1.9403326051190444</v>
      </c>
      <c r="AF160" s="194"/>
      <c r="AG160" s="194"/>
      <c r="AH160" s="194"/>
      <c r="AI160" s="193"/>
      <c r="AJ160" s="193"/>
      <c r="AK160" s="193"/>
      <c r="AL160" s="193"/>
      <c r="AM160" s="193"/>
      <c r="AN160" s="193"/>
      <c r="AO160" s="194"/>
      <c r="AP160" s="194"/>
      <c r="AQ160" s="26">
        <f t="shared" ref="AQ160" si="1060">+AQ159-AQ282*AP152</f>
        <v>7.2458296345979063</v>
      </c>
      <c r="AR160" s="26">
        <f t="shared" ref="AR160" si="1061">+AR159-AR282*AQ152</f>
        <v>9.6686900902047448</v>
      </c>
      <c r="AS160" s="26">
        <f t="shared" ref="AS160" si="1062">+AS159-AS282*AR152</f>
        <v>14.855817513293708</v>
      </c>
      <c r="AT160" s="26">
        <f t="shared" ref="AT160" si="1063">+AT159-AT282*AS152</f>
        <v>20.874404394189924</v>
      </c>
      <c r="AU160" s="26">
        <f t="shared" ref="AU160" si="1064">+AU159-AU282*AT152</f>
        <v>37.513505801918527</v>
      </c>
      <c r="AV160" s="26">
        <f t="shared" ref="AV160" si="1065">+AV159-AV282*AU152</f>
        <v>42.971762917993701</v>
      </c>
      <c r="AW160" s="26">
        <f t="shared" ref="AW160:AX160" si="1066">+AW159-AW282*AV152</f>
        <v>37.465162664721703</v>
      </c>
      <c r="AX160" s="26">
        <f t="shared" si="1066"/>
        <v>33.6625182140356</v>
      </c>
    </row>
    <row r="161" spans="2:54" s="15" customFormat="1" x14ac:dyDescent="0.2">
      <c r="B161" s="63" t="s">
        <v>16</v>
      </c>
      <c r="D161" s="52"/>
      <c r="E161" s="52"/>
      <c r="F161" s="52"/>
      <c r="G161" s="52"/>
      <c r="H161" s="193" t="str">
        <f t="shared" ref="H161" si="1067">+IFERROR(H160/D160-1,"n/a")</f>
        <v>n/a</v>
      </c>
      <c r="I161" s="193">
        <f t="shared" ref="I161" si="1068">+IFERROR(I160/E160-1,"n/a")</f>
        <v>0.66111814969405636</v>
      </c>
      <c r="J161" s="193">
        <f t="shared" ref="J161" si="1069">+IFERROR(J160/F160-1,"n/a")</f>
        <v>0.36544953986710449</v>
      </c>
      <c r="K161" s="193">
        <f t="shared" ref="K161" si="1070">+IFERROR(K160/G160-1,"n/a")</f>
        <v>0.39881651225864734</v>
      </c>
      <c r="L161" s="193">
        <f t="shared" ref="L161" si="1071">+IFERROR(L160/H160-1,"n/a")</f>
        <v>1.1346194735502482</v>
      </c>
      <c r="M161" s="193">
        <f t="shared" ref="M161" si="1072">+IFERROR(M160/I160-1,"n/a")</f>
        <v>-0.19581603823485871</v>
      </c>
      <c r="N161" s="193">
        <f t="shared" ref="N161" si="1073">+IFERROR(N160/J160-1,"n/a")</f>
        <v>0.81134195462353875</v>
      </c>
      <c r="O161" s="193">
        <f t="shared" ref="O161" si="1074">+IFERROR(O160/K160-1,"n/a")</f>
        <v>0.26564061177097265</v>
      </c>
      <c r="P161" s="193">
        <f t="shared" ref="P161" si="1075">+IFERROR(P160/L160-1,"n/a")</f>
        <v>1.0988389131099794</v>
      </c>
      <c r="Q161" s="193">
        <f t="shared" ref="Q161" si="1076">+IFERROR(Q160/M160-1,"n/a")</f>
        <v>1.5814462987933573</v>
      </c>
      <c r="R161" s="193">
        <f t="shared" ref="R161" si="1077">+IFERROR(R160/N160-1,"n/a")</f>
        <v>1.0820556720667449</v>
      </c>
      <c r="S161" s="193">
        <f t="shared" ref="S161" si="1078">+IFERROR(S160/O160-1,"n/a")</f>
        <v>0.3784494048980358</v>
      </c>
      <c r="T161" s="193">
        <f t="shared" ref="T161" si="1079">+IFERROR(T160/P160-1,"n/a")</f>
        <v>-0.10086323589969359</v>
      </c>
      <c r="U161" s="193">
        <f t="shared" ref="U161" si="1080">+IFERROR(U160/Q160-1,"n/a")</f>
        <v>0.22032407336524829</v>
      </c>
      <c r="V161" s="193">
        <f t="shared" ref="V161" si="1081">+IFERROR(V160/R160-1,"n/a")</f>
        <v>-5.7956962675753787E-2</v>
      </c>
      <c r="W161" s="193">
        <f t="shared" ref="W161" si="1082">+IFERROR(W160/S160-1,"n/a")</f>
        <v>-0.32471507560466983</v>
      </c>
      <c r="X161" s="193">
        <f t="shared" ref="X161:Z161" si="1083">+IFERROR(X160/T160-1,"n/a")</f>
        <v>-0.12406730261395049</v>
      </c>
      <c r="Y161" s="193">
        <f t="shared" si="1083"/>
        <v>-0.42112793239230384</v>
      </c>
      <c r="Z161" s="193">
        <f t="shared" si="1083"/>
        <v>0.13163287362394804</v>
      </c>
      <c r="AA161" s="193">
        <f t="shared" ref="AA161:AC161" si="1084">+IFERROR(AA160/W160-1,"n/a")</f>
        <v>0.48828523010369262</v>
      </c>
      <c r="AB161" s="193">
        <f t="shared" si="1084"/>
        <v>-5.5552057120841991E-2</v>
      </c>
      <c r="AC161" s="193">
        <f t="shared" si="1084"/>
        <v>-7.7099985725856301E-2</v>
      </c>
      <c r="AD161" s="193">
        <f t="shared" ref="AD161" si="1085">+IFERROR(AD160/Z160-1,"n/a")</f>
        <v>-0.67660564557002911</v>
      </c>
      <c r="AE161" s="193">
        <f t="shared" ref="AE161" si="1086">+IFERROR(AE160/AA160-1,"n/a")</f>
        <v>-0.34264811209192847</v>
      </c>
      <c r="AF161" s="194"/>
      <c r="AG161" s="194"/>
      <c r="AH161" s="194"/>
      <c r="AI161" s="193"/>
      <c r="AJ161" s="193"/>
      <c r="AK161" s="193"/>
      <c r="AL161" s="193"/>
      <c r="AM161" s="193"/>
      <c r="AN161" s="193"/>
      <c r="AO161" s="194"/>
      <c r="AP161" s="194"/>
      <c r="AQ161" s="26"/>
      <c r="AR161" s="193">
        <f t="shared" ref="AR161" si="1087">+IFERROR(AR160/AQ160-1,"n/a")</f>
        <v>0.33437999204921831</v>
      </c>
      <c r="AS161" s="193">
        <f t="shared" ref="AS161" si="1088">+IFERROR(AS160/AR160-1,"n/a")</f>
        <v>0.53648709129109351</v>
      </c>
      <c r="AT161" s="193">
        <f t="shared" ref="AT161" si="1089">+IFERROR(AT160/AS160-1,"n/a")</f>
        <v>0.4051333341642418</v>
      </c>
      <c r="AU161" s="193">
        <f t="shared" ref="AU161" si="1090">+IFERROR(AU160/AT160-1,"n/a")</f>
        <v>0.79710544519104198</v>
      </c>
      <c r="AV161" s="193">
        <f t="shared" ref="AV161" si="1091">+IFERROR(AV160/AU160-1,"n/a")</f>
        <v>0.14550112018045591</v>
      </c>
      <c r="AW161" s="193">
        <f t="shared" ref="AW161:AX161" si="1092">+IFERROR(AW160/AV160-1,"n/a")</f>
        <v>-0.12814462054490672</v>
      </c>
      <c r="AX161" s="193">
        <f t="shared" si="1092"/>
        <v>-0.10149814334762741</v>
      </c>
    </row>
    <row r="162" spans="2:54" x14ac:dyDescent="0.2">
      <c r="Q162" s="18"/>
      <c r="T162" s="168"/>
      <c r="U162" s="168"/>
      <c r="V162" s="168"/>
      <c r="W162" s="168"/>
      <c r="X162" s="168"/>
      <c r="Y162" s="168"/>
      <c r="Z162" s="168"/>
      <c r="AA162" s="168"/>
      <c r="AB162" s="168"/>
      <c r="AC162" s="168"/>
      <c r="AD162" s="168"/>
      <c r="AE162" s="168"/>
    </row>
    <row r="163" spans="2:54" x14ac:dyDescent="0.2">
      <c r="B163" s="21" t="s">
        <v>16</v>
      </c>
      <c r="I163" s="18"/>
      <c r="J163" s="18"/>
    </row>
    <row r="164" spans="2:54" x14ac:dyDescent="0.2">
      <c r="B164" s="14" t="s">
        <v>126</v>
      </c>
      <c r="H164" s="194">
        <f t="shared" ref="H164:Q166" si="1093">IFERROR(H150/D150-1,"n/a")</f>
        <v>0.60087942992169285</v>
      </c>
      <c r="I164" s="194">
        <f t="shared" si="1093"/>
        <v>0.5903954188533731</v>
      </c>
      <c r="J164" s="194">
        <f t="shared" si="1093"/>
        <v>0.54581296325500706</v>
      </c>
      <c r="K164" s="194">
        <f t="shared" si="1093"/>
        <v>0.52724227056807083</v>
      </c>
      <c r="L164" s="194">
        <f t="shared" si="1093"/>
        <v>0.60584518167456558</v>
      </c>
      <c r="M164" s="194">
        <f t="shared" si="1093"/>
        <v>0.55129920729768189</v>
      </c>
      <c r="N164" s="194">
        <f t="shared" si="1093"/>
        <v>0.54060395837584174</v>
      </c>
      <c r="O164" s="194">
        <f t="shared" si="1093"/>
        <v>0.48626300346759144</v>
      </c>
      <c r="P164" s="194">
        <f t="shared" si="1093"/>
        <v>0.62116740449253949</v>
      </c>
      <c r="Q164" s="194">
        <f t="shared" si="1093"/>
        <v>0.76447761194029829</v>
      </c>
      <c r="R164" s="194">
        <f t="shared" ref="R164:AA166" si="1094">IFERROR(R150/N150-1,"n/a")</f>
        <v>0.65929408648433863</v>
      </c>
      <c r="S164" s="194">
        <f t="shared" si="1094"/>
        <v>0.64273749700885374</v>
      </c>
      <c r="T164" s="194">
        <f t="shared" si="1094"/>
        <v>0.47297092288242748</v>
      </c>
      <c r="U164" s="194">
        <f t="shared" si="1094"/>
        <v>0.34985620030451714</v>
      </c>
      <c r="V164" s="194">
        <f t="shared" si="1094"/>
        <v>0.36804086682364234</v>
      </c>
      <c r="W164" s="194">
        <f t="shared" si="1094"/>
        <v>0.32097596504005832</v>
      </c>
      <c r="X164" s="194">
        <f t="shared" si="1094"/>
        <v>0.33356220818456461</v>
      </c>
      <c r="Y164" s="194">
        <f t="shared" si="1094"/>
        <v>0.2797969670384759</v>
      </c>
      <c r="Z164" s="194">
        <f t="shared" si="1094"/>
        <v>0.27156568161264905</v>
      </c>
      <c r="AA164" s="194">
        <f t="shared" si="1094"/>
        <v>0.28152395655290285</v>
      </c>
      <c r="AB164" s="194">
        <f t="shared" ref="AB164:AC166" si="1095">IFERROR(AB150/X150-1,"n/a")</f>
        <v>0.23288023890433518</v>
      </c>
      <c r="AC164" s="194">
        <f t="shared" si="1095"/>
        <v>0.21972775791999233</v>
      </c>
      <c r="AD164" s="194">
        <f t="shared" ref="AD164:AD166" si="1096">IFERROR(AD150/Z150-1,"n/a")</f>
        <v>0.17864399652537277</v>
      </c>
      <c r="AE164" s="194">
        <f t="shared" ref="AE164:AE166" si="1097">IFERROR(AE150/AA150-1,"n/a")</f>
        <v>0.15534137542662751</v>
      </c>
      <c r="AF164" s="168"/>
      <c r="AG164" s="168"/>
      <c r="AH164" s="168"/>
      <c r="AI164" s="194">
        <f t="shared" ref="AI164:AN166" si="1098">IFERROR(AI150/AG150-1,"n/a")</f>
        <v>0.59531292439728967</v>
      </c>
      <c r="AJ164" s="194">
        <f t="shared" si="1098"/>
        <v>0.53583435958209868</v>
      </c>
      <c r="AK164" s="194">
        <f t="shared" si="1098"/>
        <v>0.57679301687294182</v>
      </c>
      <c r="AL164" s="194">
        <f t="shared" si="1098"/>
        <v>0.51156824552235269</v>
      </c>
      <c r="AM164" s="194">
        <f t="shared" si="1098"/>
        <v>0.69618720212516605</v>
      </c>
      <c r="AN164" s="194">
        <f t="shared" si="1098"/>
        <v>0.65059559355061736</v>
      </c>
      <c r="AO164" s="168"/>
      <c r="AP164" s="168"/>
      <c r="AQ164" s="193">
        <f t="shared" ref="AQ164:AX166" si="1099">IFERROR(AQ150/AP150-1,"n/a")</f>
        <v>0.84754610559820254</v>
      </c>
      <c r="AR164" s="193">
        <f t="shared" si="1099"/>
        <v>0.68066183090514265</v>
      </c>
      <c r="AS164" s="193">
        <f t="shared" si="1099"/>
        <v>0.56117894851443273</v>
      </c>
      <c r="AT164" s="193">
        <f t="shared" si="1099"/>
        <v>0.53996904290742931</v>
      </c>
      <c r="AU164" s="193">
        <f t="shared" si="1099"/>
        <v>0.67092223286597563</v>
      </c>
      <c r="AV164" s="193">
        <f t="shared" si="1099"/>
        <v>0.37171656104069406</v>
      </c>
      <c r="AW164" s="193">
        <f t="shared" si="1099"/>
        <v>0.29002940796522703</v>
      </c>
      <c r="AX164" s="193">
        <f t="shared" si="1099"/>
        <v>0.19455793748162264</v>
      </c>
      <c r="AZ164" s="165"/>
      <c r="BA164" s="18"/>
    </row>
    <row r="165" spans="2:54" ht="13.5" x14ac:dyDescent="0.35">
      <c r="B165" s="14" t="s">
        <v>127</v>
      </c>
      <c r="H165" s="198">
        <f t="shared" si="1093"/>
        <v>9.2442060207581278E-2</v>
      </c>
      <c r="I165" s="198">
        <f t="shared" si="1093"/>
        <v>0.27841141482123422</v>
      </c>
      <c r="J165" s="198">
        <f t="shared" si="1093"/>
        <v>0.4246823956442829</v>
      </c>
      <c r="K165" s="198">
        <f t="shared" si="1093"/>
        <v>0.53327692352581568</v>
      </c>
      <c r="L165" s="198">
        <f t="shared" si="1093"/>
        <v>0.28102297185788783</v>
      </c>
      <c r="M165" s="198">
        <f t="shared" si="1093"/>
        <v>-0.11648124449260278</v>
      </c>
      <c r="N165" s="198">
        <f t="shared" si="1093"/>
        <v>0.26751592356687781</v>
      </c>
      <c r="O165" s="198">
        <f t="shared" si="1093"/>
        <v>0.94100856327307225</v>
      </c>
      <c r="P165" s="198">
        <f t="shared" si="1093"/>
        <v>0.47672672672672967</v>
      </c>
      <c r="Q165" s="198">
        <f t="shared" si="1093"/>
        <v>0.75066079295154386</v>
      </c>
      <c r="R165" s="198">
        <f t="shared" si="1094"/>
        <v>1.0211055276381953</v>
      </c>
      <c r="S165" s="198">
        <f t="shared" si="1094"/>
        <v>0.14705882352941213</v>
      </c>
      <c r="T165" s="198">
        <f t="shared" si="1094"/>
        <v>0.48805287239450745</v>
      </c>
      <c r="U165" s="198">
        <f t="shared" si="1094"/>
        <v>0.51987921489682765</v>
      </c>
      <c r="V165" s="198">
        <f t="shared" si="1094"/>
        <v>0.33615116857284622</v>
      </c>
      <c r="W165" s="198">
        <f t="shared" si="1094"/>
        <v>0.14572649572649476</v>
      </c>
      <c r="X165" s="198">
        <f t="shared" si="1094"/>
        <v>-0.10659378202938086</v>
      </c>
      <c r="Y165" s="198">
        <f t="shared" si="1094"/>
        <v>-9.0066225165561287E-2</v>
      </c>
      <c r="Z165" s="198">
        <f t="shared" si="1094"/>
        <v>8.5969482694455479E-2</v>
      </c>
      <c r="AA165" s="198">
        <f t="shared" si="1094"/>
        <v>4.214845207012563E-2</v>
      </c>
      <c r="AB165" s="198">
        <f t="shared" si="1095"/>
        <v>0.34340344168259862</v>
      </c>
      <c r="AC165" s="198">
        <f t="shared" si="1095"/>
        <v>0.1764919941775831</v>
      </c>
      <c r="AD165" s="198">
        <f t="shared" si="1096"/>
        <v>0</v>
      </c>
      <c r="AE165" s="198">
        <f t="shared" si="1097"/>
        <v>0</v>
      </c>
      <c r="AF165" s="199"/>
      <c r="AG165" s="199"/>
      <c r="AH165" s="199"/>
      <c r="AI165" s="198">
        <f t="shared" si="1098"/>
        <v>0.18779705991180728</v>
      </c>
      <c r="AJ165" s="198">
        <f t="shared" si="1098"/>
        <v>0.48488426637335813</v>
      </c>
      <c r="AK165" s="198">
        <f t="shared" si="1098"/>
        <v>6.1470638095738828E-2</v>
      </c>
      <c r="AL165" s="198">
        <f t="shared" si="1098"/>
        <v>0.65305010893246229</v>
      </c>
      <c r="AM165" s="198">
        <f t="shared" si="1098"/>
        <v>0.60275638427239819</v>
      </c>
      <c r="AN165" s="198">
        <f t="shared" si="1098"/>
        <v>0.43360790774299995</v>
      </c>
      <c r="AO165" s="199"/>
      <c r="AP165" s="199"/>
      <c r="AQ165" s="200">
        <f t="shared" si="1099"/>
        <v>0.34955588418747885</v>
      </c>
      <c r="AR165" s="200">
        <f t="shared" si="1099"/>
        <v>9.4818263794361757E-2</v>
      </c>
      <c r="AS165" s="200">
        <f t="shared" si="1099"/>
        <v>0.30283645920499258</v>
      </c>
      <c r="AT165" s="200">
        <f t="shared" si="1099"/>
        <v>0.32255355236153638</v>
      </c>
      <c r="AU165" s="200">
        <f t="shared" si="1099"/>
        <v>0.50945110868775201</v>
      </c>
      <c r="AV165" s="200">
        <f t="shared" si="1099"/>
        <v>0.36243226971703613</v>
      </c>
      <c r="AW165" s="200">
        <f t="shared" si="1099"/>
        <v>-2.1210782147590312E-2</v>
      </c>
      <c r="AX165" s="200">
        <f t="shared" si="1099"/>
        <v>0.12487584650112815</v>
      </c>
      <c r="BA165" s="18"/>
      <c r="BB165" s="18"/>
    </row>
    <row r="166" spans="2:54" x14ac:dyDescent="0.2">
      <c r="B166" s="39" t="s">
        <v>128</v>
      </c>
      <c r="H166" s="194">
        <f t="shared" si="1093"/>
        <v>0.515929488287866</v>
      </c>
      <c r="I166" s="194">
        <f t="shared" si="1093"/>
        <v>0.54168587450958805</v>
      </c>
      <c r="J166" s="194">
        <f t="shared" si="1093"/>
        <v>0.53612884503772484</v>
      </c>
      <c r="K166" s="194">
        <f t="shared" si="1093"/>
        <v>0.52775614139831584</v>
      </c>
      <c r="L166" s="194">
        <f t="shared" si="1093"/>
        <v>0.56673491748413651</v>
      </c>
      <c r="M166" s="194">
        <f t="shared" si="1093"/>
        <v>0.46484419288294343</v>
      </c>
      <c r="N166" s="194">
        <f t="shared" si="1093"/>
        <v>0.52035515254557474</v>
      </c>
      <c r="O166" s="194">
        <f t="shared" si="1093"/>
        <v>0.52512603675394365</v>
      </c>
      <c r="P166" s="194">
        <f t="shared" si="1093"/>
        <v>0.60694752402069496</v>
      </c>
      <c r="Q166" s="194">
        <f t="shared" si="1093"/>
        <v>0.76339869281045747</v>
      </c>
      <c r="R166" s="194">
        <f t="shared" si="1094"/>
        <v>0.68166003976143141</v>
      </c>
      <c r="S166" s="194">
        <f t="shared" si="1094"/>
        <v>0.58882490936233745</v>
      </c>
      <c r="T166" s="194">
        <f t="shared" si="1094"/>
        <v>0.47433538772881967</v>
      </c>
      <c r="U166" s="194">
        <f t="shared" si="1094"/>
        <v>0.36303694744645165</v>
      </c>
      <c r="V166" s="194">
        <f t="shared" si="1094"/>
        <v>0.36567164179104483</v>
      </c>
      <c r="W166" s="194">
        <f t="shared" si="1094"/>
        <v>0.30721476510067114</v>
      </c>
      <c r="X166" s="194">
        <f t="shared" si="1094"/>
        <v>0.29337076899079717</v>
      </c>
      <c r="Y166" s="194">
        <f t="shared" si="1094"/>
        <v>0.24782459354247766</v>
      </c>
      <c r="Z166" s="194">
        <f t="shared" si="1094"/>
        <v>0.2580749878266515</v>
      </c>
      <c r="AA166" s="194">
        <f t="shared" si="1094"/>
        <v>0.26504941599281229</v>
      </c>
      <c r="AB166" s="194">
        <f t="shared" si="1095"/>
        <v>0.23985141947466149</v>
      </c>
      <c r="AC166" s="194">
        <f t="shared" si="1095"/>
        <v>0.21700233977152816</v>
      </c>
      <c r="AD166" s="194">
        <f t="shared" si="1096"/>
        <v>0.16743505183305274</v>
      </c>
      <c r="AE166" s="194">
        <f t="shared" si="1097"/>
        <v>0.14653407423056408</v>
      </c>
      <c r="AF166" s="168"/>
      <c r="AG166" s="168"/>
      <c r="AH166" s="168"/>
      <c r="AI166" s="194">
        <f t="shared" si="1098"/>
        <v>0.52959258121242825</v>
      </c>
      <c r="AJ166" s="194">
        <f t="shared" si="1098"/>
        <v>0.53161812627386662</v>
      </c>
      <c r="AK166" s="194">
        <f t="shared" si="1098"/>
        <v>0.51225720431734478</v>
      </c>
      <c r="AL166" s="194">
        <f t="shared" si="1098"/>
        <v>0.5229189425387808</v>
      </c>
      <c r="AM166" s="194">
        <f t="shared" si="1098"/>
        <v>0.68797434526990942</v>
      </c>
      <c r="AN166" s="194">
        <f t="shared" si="1098"/>
        <v>0.6316997589808333</v>
      </c>
      <c r="AO166" s="168"/>
      <c r="AP166" s="168"/>
      <c r="AQ166" s="193">
        <f t="shared" si="1099"/>
        <v>0.73830838388386422</v>
      </c>
      <c r="AR166" s="193">
        <f t="shared" si="1099"/>
        <v>0.58089239134490356</v>
      </c>
      <c r="AS166" s="193">
        <f t="shared" si="1099"/>
        <v>0.53071042342069386</v>
      </c>
      <c r="AT166" s="193">
        <f t="shared" si="1099"/>
        <v>0.51814461142391699</v>
      </c>
      <c r="AU166" s="193">
        <f t="shared" si="1099"/>
        <v>0.65680181826851269</v>
      </c>
      <c r="AV166" s="193">
        <f t="shared" si="1099"/>
        <v>0.37097687090492193</v>
      </c>
      <c r="AW166" s="193">
        <f t="shared" si="1099"/>
        <v>0.26538709135691918</v>
      </c>
      <c r="AX166" s="193">
        <f t="shared" si="1099"/>
        <v>0.19029044453149013</v>
      </c>
    </row>
    <row r="167" spans="2:54" hidden="1" outlineLevel="1" x14ac:dyDescent="0.2">
      <c r="B167" s="14"/>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H167" s="17"/>
      <c r="AI167" s="17"/>
      <c r="AJ167" s="17"/>
      <c r="AK167" s="17"/>
      <c r="AL167" s="17"/>
      <c r="AM167" s="17"/>
      <c r="AN167" s="17"/>
      <c r="AQ167" s="17"/>
      <c r="AR167" s="17"/>
    </row>
    <row r="168" spans="2:54" hidden="1" outlineLevel="1" x14ac:dyDescent="0.2">
      <c r="B168" s="170" t="s">
        <v>29</v>
      </c>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H168" s="17"/>
      <c r="AI168" s="17"/>
      <c r="AJ168" s="17"/>
      <c r="AK168" s="17"/>
      <c r="AL168" s="17"/>
      <c r="AM168" s="17"/>
      <c r="AN168" s="17"/>
      <c r="AQ168" s="17"/>
      <c r="AR168" s="17"/>
    </row>
    <row r="169" spans="2:54" hidden="1" outlineLevel="1" x14ac:dyDescent="0.2">
      <c r="B169" s="39" t="s">
        <v>123</v>
      </c>
      <c r="I169" s="17"/>
      <c r="J169" s="17"/>
      <c r="K169" s="17"/>
      <c r="L169" s="17"/>
      <c r="M169" s="17"/>
      <c r="N169" s="17"/>
      <c r="O169" s="175">
        <f>2.5/12*2</f>
        <v>0.41666666666666669</v>
      </c>
      <c r="P169" s="175">
        <f>2.5/12*3</f>
        <v>0.625</v>
      </c>
      <c r="Q169" s="175">
        <f t="shared" ref="Q169:R169" si="1100">2.5/12*3</f>
        <v>0.625</v>
      </c>
      <c r="R169" s="175">
        <f t="shared" si="1100"/>
        <v>0.625</v>
      </c>
      <c r="S169" s="175">
        <f>2.5/12*3-O169</f>
        <v>0.20833333333333331</v>
      </c>
      <c r="T169" s="175"/>
      <c r="U169" s="175"/>
      <c r="V169" s="175"/>
      <c r="W169" s="175"/>
      <c r="X169" s="175"/>
      <c r="Y169" s="175"/>
      <c r="Z169" s="175"/>
      <c r="AA169" s="175"/>
      <c r="AB169" s="175"/>
      <c r="AC169" s="175"/>
      <c r="AD169" s="175"/>
      <c r="AE169" s="175"/>
      <c r="AH169" s="17"/>
      <c r="AI169" s="17"/>
      <c r="AJ169" s="17"/>
      <c r="AK169" s="17"/>
      <c r="AL169" s="176">
        <f>+SUM(N169:O169)</f>
        <v>0.41666666666666669</v>
      </c>
      <c r="AM169" s="176">
        <f>+SUM(P169:Q169)</f>
        <v>1.25</v>
      </c>
      <c r="AN169" s="176">
        <f>+SUM(R169:S169)</f>
        <v>0.83333333333333326</v>
      </c>
      <c r="AQ169" s="17"/>
      <c r="AR169" s="17"/>
      <c r="AT169" s="176">
        <f>+SUM(AK169:AL169)</f>
        <v>0.41666666666666669</v>
      </c>
      <c r="AU169" s="176">
        <f>+SUM(AM169:AN169)</f>
        <v>2.083333333333333</v>
      </c>
      <c r="AV169" s="176"/>
      <c r="AW169" s="176"/>
      <c r="AX169" s="176"/>
    </row>
    <row r="170" spans="2:54" hidden="1" outlineLevel="1" x14ac:dyDescent="0.2">
      <c r="B170" s="39" t="s">
        <v>92</v>
      </c>
      <c r="I170" s="17"/>
      <c r="J170" s="17"/>
      <c r="K170" s="17"/>
      <c r="L170" s="17"/>
      <c r="M170" s="17"/>
      <c r="N170" s="17"/>
      <c r="O170" s="17">
        <f>+O166-O169/K152</f>
        <v>0.49124518891960745</v>
      </c>
      <c r="P170" s="17">
        <f>+P166-P169/L152</f>
        <v>0.56075388026607564</v>
      </c>
      <c r="Q170" s="17">
        <f>+Q166-Q169/M152</f>
        <v>0.72039903680770545</v>
      </c>
      <c r="R170" s="17">
        <f>+R166-R169/N152</f>
        <v>0.64283051689860837</v>
      </c>
      <c r="S170" s="17">
        <f>+S166-S169/O152</f>
        <v>0.57771735266936808</v>
      </c>
      <c r="T170" s="17"/>
      <c r="U170" s="17"/>
      <c r="V170" s="17"/>
      <c r="W170" s="17"/>
      <c r="X170" s="17"/>
      <c r="Y170" s="17"/>
      <c r="Z170" s="17"/>
      <c r="AA170" s="17"/>
      <c r="AB170" s="17"/>
      <c r="AC170" s="17"/>
      <c r="AD170" s="17"/>
      <c r="AE170" s="17"/>
      <c r="AH170" s="17"/>
      <c r="AI170" s="17"/>
      <c r="AJ170" s="17"/>
      <c r="AK170" s="17"/>
      <c r="AL170" s="17">
        <f>+AL166-AL169/AJ152</f>
        <v>0.50471196562522747</v>
      </c>
      <c r="AM170" s="17">
        <f>+AM166-AM169/AK152</f>
        <v>0.64343488330660992</v>
      </c>
      <c r="AN170" s="17">
        <f>+AN166-AN169/AL152</f>
        <v>0.60778912735758839</v>
      </c>
      <c r="AQ170" s="17"/>
      <c r="AR170" s="17"/>
      <c r="AT170" s="17">
        <f>+AT166-AT169/AS152</f>
        <v>0.50809072686553114</v>
      </c>
      <c r="AU170" s="17">
        <f>+AU166-AU169/AT152</f>
        <v>0.62368941091702845</v>
      </c>
      <c r="AV170" s="17"/>
      <c r="AW170" s="17"/>
      <c r="AX170" s="17"/>
    </row>
    <row r="171" spans="2:54" hidden="1" outlineLevel="1" x14ac:dyDescent="0.2">
      <c r="B171" s="39" t="s">
        <v>129</v>
      </c>
      <c r="I171" s="17"/>
      <c r="J171" s="17"/>
      <c r="K171" s="17"/>
      <c r="L171" s="17"/>
      <c r="M171" s="17"/>
      <c r="N171" s="17"/>
      <c r="O171" s="17"/>
      <c r="P171" s="17"/>
      <c r="Q171" s="184">
        <f>+Q170-1.1/M152</f>
        <v>0.64471964224286193</v>
      </c>
      <c r="R171" s="17"/>
      <c r="S171" s="17"/>
      <c r="T171" s="17"/>
      <c r="U171" s="17"/>
      <c r="V171" s="17"/>
      <c r="W171" s="17"/>
      <c r="X171" s="17"/>
      <c r="Y171" s="17"/>
      <c r="Z171" s="17"/>
      <c r="AA171" s="17"/>
      <c r="AB171" s="17"/>
      <c r="AC171" s="17"/>
      <c r="AD171" s="17"/>
      <c r="AE171" s="17"/>
      <c r="AH171" s="17"/>
      <c r="AI171" s="17"/>
      <c r="AJ171" s="17"/>
      <c r="AK171" s="17"/>
      <c r="AL171" s="17"/>
      <c r="AM171" s="17"/>
      <c r="AN171" s="17"/>
      <c r="AQ171" s="17"/>
      <c r="AR171" s="17"/>
    </row>
    <row r="172" spans="2:54" collapsed="1" x14ac:dyDescent="0.2">
      <c r="B172" s="39"/>
      <c r="I172" s="27"/>
      <c r="J172" s="27"/>
      <c r="K172" s="27"/>
      <c r="L172" s="27"/>
      <c r="M172" s="27"/>
      <c r="N172" s="27"/>
      <c r="O172" s="27"/>
      <c r="P172" s="27"/>
      <c r="Q172" s="17"/>
      <c r="R172" s="17"/>
      <c r="S172" s="17"/>
      <c r="T172" s="17"/>
      <c r="U172" s="17"/>
      <c r="V172" s="17"/>
      <c r="W172" s="17"/>
      <c r="X172" s="17"/>
      <c r="Y172" s="17"/>
      <c r="Z172" s="17"/>
      <c r="AA172" s="17"/>
      <c r="AB172" s="17"/>
      <c r="AC172" s="17"/>
      <c r="AD172" s="17"/>
      <c r="AE172" s="17"/>
      <c r="AH172" s="17"/>
      <c r="AI172" s="17"/>
      <c r="AJ172" s="17"/>
      <c r="AK172" s="17"/>
      <c r="AL172" s="17"/>
      <c r="AM172" s="17"/>
      <c r="AN172" s="17"/>
      <c r="AQ172" s="17"/>
      <c r="AR172" s="18"/>
      <c r="AS172" s="18"/>
      <c r="AT172" s="18"/>
      <c r="AU172" s="18"/>
      <c r="AV172" s="18"/>
    </row>
    <row r="173" spans="2:54" x14ac:dyDescent="0.2">
      <c r="B173" s="24" t="s">
        <v>130</v>
      </c>
      <c r="H173" s="165"/>
      <c r="I173" s="165"/>
      <c r="J173" s="165"/>
      <c r="K173" s="165"/>
      <c r="L173" s="165"/>
      <c r="M173" s="165"/>
      <c r="N173" s="18"/>
      <c r="O173" s="18"/>
      <c r="P173" s="18"/>
    </row>
    <row r="174" spans="2:54" x14ac:dyDescent="0.2">
      <c r="B174" t="s">
        <v>131</v>
      </c>
      <c r="D174" s="74" t="s">
        <v>119</v>
      </c>
      <c r="E174" s="27">
        <v>23.4</v>
      </c>
      <c r="F174" s="27">
        <v>26.6</v>
      </c>
      <c r="G174" s="27">
        <v>29.9</v>
      </c>
      <c r="H174" s="74" t="s">
        <v>119</v>
      </c>
      <c r="I174" s="27">
        <v>36.5</v>
      </c>
      <c r="J174" s="27">
        <v>40.200000000000003</v>
      </c>
      <c r="K174" s="74" t="s">
        <v>119</v>
      </c>
      <c r="L174" s="74" t="s">
        <v>119</v>
      </c>
      <c r="M174" s="74" t="s">
        <v>119</v>
      </c>
      <c r="N174" s="74" t="s">
        <v>119</v>
      </c>
      <c r="O174" s="74" t="s">
        <v>119</v>
      </c>
      <c r="P174" s="74" t="s">
        <v>119</v>
      </c>
      <c r="Q174" s="74" t="s">
        <v>119</v>
      </c>
      <c r="R174" s="74" t="s">
        <v>119</v>
      </c>
      <c r="S174" s="74" t="s">
        <v>119</v>
      </c>
      <c r="T174" s="74" t="s">
        <v>119</v>
      </c>
      <c r="U174" s="74" t="s">
        <v>119</v>
      </c>
      <c r="V174" s="74" t="s">
        <v>119</v>
      </c>
      <c r="W174" s="74" t="s">
        <v>119</v>
      </c>
      <c r="X174" s="74" t="s">
        <v>119</v>
      </c>
      <c r="Y174" s="74" t="s">
        <v>119</v>
      </c>
      <c r="Z174" s="74" t="s">
        <v>119</v>
      </c>
      <c r="AA174" s="74" t="s">
        <v>119</v>
      </c>
      <c r="AB174" s="74" t="s">
        <v>119</v>
      </c>
      <c r="AC174" s="74" t="s">
        <v>119</v>
      </c>
      <c r="AD174" s="166"/>
      <c r="AE174" s="166"/>
      <c r="AG174" s="59">
        <f>+E174</f>
        <v>23.4</v>
      </c>
      <c r="AH174" s="59">
        <f>+G174</f>
        <v>29.9</v>
      </c>
      <c r="AI174" s="59">
        <f>+I174</f>
        <v>36.5</v>
      </c>
      <c r="AJ174" s="59" t="str">
        <f>+K174</f>
        <v>n/a</v>
      </c>
      <c r="AK174" s="59" t="str">
        <f>+M174</f>
        <v>n/a</v>
      </c>
      <c r="AL174" s="72" t="str">
        <f>+O174</f>
        <v>n/a</v>
      </c>
      <c r="AM174" s="72" t="str">
        <f>+Q174</f>
        <v>n/a</v>
      </c>
      <c r="AN174" s="72" t="str">
        <f>+S174</f>
        <v>n/a</v>
      </c>
      <c r="AP174" s="27">
        <v>10.5</v>
      </c>
      <c r="AQ174" s="27">
        <v>18.399999999999999</v>
      </c>
      <c r="AR174" s="59">
        <f>+G174</f>
        <v>29.9</v>
      </c>
      <c r="AS174" s="72" t="str">
        <f>+K174</f>
        <v>n/a</v>
      </c>
      <c r="AT174" s="72" t="str">
        <f>+O174</f>
        <v>n/a</v>
      </c>
      <c r="AU174" s="72" t="str">
        <f>+P174</f>
        <v>n/a</v>
      </c>
      <c r="AV174" s="72" t="str">
        <f>+W174</f>
        <v>n/a</v>
      </c>
      <c r="AW174" s="72" t="str">
        <f t="shared" ref="AW174:AW180" si="1101">+AA174</f>
        <v>n/a</v>
      </c>
      <c r="AX174" s="72"/>
      <c r="AZ174" s="18"/>
    </row>
    <row r="175" spans="2:54" x14ac:dyDescent="0.2">
      <c r="B175" t="s">
        <v>132</v>
      </c>
      <c r="D175" s="74" t="s">
        <v>119</v>
      </c>
      <c r="E175" s="27">
        <v>23.4</v>
      </c>
      <c r="F175" s="27">
        <v>26.6</v>
      </c>
      <c r="G175" s="27">
        <v>29.9</v>
      </c>
      <c r="H175" s="27">
        <v>33.5</v>
      </c>
      <c r="I175" s="27">
        <v>36.9</v>
      </c>
      <c r="J175" s="27">
        <v>41.7</v>
      </c>
      <c r="K175" s="27">
        <v>47.2</v>
      </c>
      <c r="L175" s="27">
        <v>52.1</v>
      </c>
      <c r="M175" s="27">
        <v>57</v>
      </c>
      <c r="N175" s="27">
        <v>64.599999999999994</v>
      </c>
      <c r="O175" s="27">
        <v>74</v>
      </c>
      <c r="P175" s="27">
        <v>83.4</v>
      </c>
      <c r="Q175" s="27">
        <v>93.36</v>
      </c>
      <c r="R175" s="27">
        <v>103.54</v>
      </c>
      <c r="S175" s="27">
        <v>117.7</v>
      </c>
      <c r="T175" s="27">
        <v>129.30000000000001</v>
      </c>
      <c r="U175" s="27">
        <v>138.19999999999999</v>
      </c>
      <c r="V175" s="27">
        <v>144.6</v>
      </c>
      <c r="W175" s="27">
        <v>157.13999999999999</v>
      </c>
      <c r="X175" s="27">
        <v>164.9</v>
      </c>
      <c r="Y175" s="27">
        <v>172.9</v>
      </c>
      <c r="Z175" s="27">
        <v>181.8</v>
      </c>
      <c r="AA175" s="27">
        <v>194.3</v>
      </c>
      <c r="AB175" s="27">
        <v>201.2</v>
      </c>
      <c r="AC175" s="27">
        <v>205.9</v>
      </c>
      <c r="AD175" s="19"/>
      <c r="AE175" s="19"/>
      <c r="AF175" s="19"/>
      <c r="AG175" s="46">
        <f>+E175</f>
        <v>23.4</v>
      </c>
      <c r="AH175" s="46">
        <f>+AR175</f>
        <v>29.9</v>
      </c>
      <c r="AI175" s="46">
        <f>+I175</f>
        <v>36.9</v>
      </c>
      <c r="AJ175" s="46">
        <f>+K175</f>
        <v>47.2</v>
      </c>
      <c r="AK175" s="46">
        <f>+M175</f>
        <v>57</v>
      </c>
      <c r="AL175" s="19">
        <f>+AL114</f>
        <v>74</v>
      </c>
      <c r="AM175" s="19">
        <f>+AM114</f>
        <v>93.36</v>
      </c>
      <c r="AN175" s="19">
        <f>+AN114</f>
        <v>117.7</v>
      </c>
      <c r="AO175" s="19"/>
      <c r="AP175" s="27">
        <v>10.5</v>
      </c>
      <c r="AQ175" s="27">
        <v>18.399999999999999</v>
      </c>
      <c r="AR175" s="46">
        <f>+G175</f>
        <v>29.9</v>
      </c>
      <c r="AS175" s="19">
        <f>+K175</f>
        <v>47.2</v>
      </c>
      <c r="AT175" s="19">
        <f>+AT114</f>
        <v>74</v>
      </c>
      <c r="AU175" s="19">
        <f>+AU114</f>
        <v>117.7</v>
      </c>
      <c r="AV175" s="72">
        <f t="shared" ref="AV175:AV180" si="1102">+W175</f>
        <v>157.13999999999999</v>
      </c>
      <c r="AW175" s="72">
        <f t="shared" si="1101"/>
        <v>194.3</v>
      </c>
      <c r="AX175" s="19"/>
    </row>
    <row r="176" spans="2:54" x14ac:dyDescent="0.2">
      <c r="B176" t="s">
        <v>133</v>
      </c>
      <c r="D176" s="54" t="s">
        <v>119</v>
      </c>
      <c r="E176" s="12">
        <v>1444</v>
      </c>
      <c r="F176" s="12">
        <v>1468</v>
      </c>
      <c r="G176" s="12">
        <v>1540</v>
      </c>
      <c r="H176" s="12">
        <v>1596</v>
      </c>
      <c r="I176" s="12">
        <v>1651</v>
      </c>
      <c r="J176" s="12">
        <v>1712</v>
      </c>
      <c r="K176" s="12">
        <v>1808</v>
      </c>
      <c r="L176" s="12">
        <v>1938</v>
      </c>
      <c r="M176" s="12">
        <v>2046</v>
      </c>
      <c r="N176" s="74" t="s">
        <v>119</v>
      </c>
      <c r="O176" s="74" t="s">
        <v>119</v>
      </c>
      <c r="P176" s="74" t="s">
        <v>119</v>
      </c>
      <c r="Q176" s="74" t="s">
        <v>119</v>
      </c>
      <c r="R176" s="74" t="s">
        <v>119</v>
      </c>
      <c r="S176" s="74" t="s">
        <v>119</v>
      </c>
      <c r="T176" s="74" t="s">
        <v>119</v>
      </c>
      <c r="U176" s="74" t="s">
        <v>119</v>
      </c>
      <c r="V176" s="74" t="s">
        <v>119</v>
      </c>
      <c r="W176" s="74" t="s">
        <v>119</v>
      </c>
      <c r="X176" s="74" t="s">
        <v>119</v>
      </c>
      <c r="Y176" s="74" t="s">
        <v>119</v>
      </c>
      <c r="Z176" s="74" t="s">
        <v>119</v>
      </c>
      <c r="AA176" s="74" t="s">
        <v>119</v>
      </c>
      <c r="AB176" s="74" t="s">
        <v>119</v>
      </c>
      <c r="AC176" s="74" t="s">
        <v>119</v>
      </c>
      <c r="AD176" s="166"/>
      <c r="AE176" s="166"/>
      <c r="AG176" s="32">
        <f>+E176</f>
        <v>1444</v>
      </c>
      <c r="AH176" s="32">
        <f>+AR176</f>
        <v>1540</v>
      </c>
      <c r="AI176" s="32">
        <f>+I176</f>
        <v>1651</v>
      </c>
      <c r="AJ176" s="32">
        <f>+K176</f>
        <v>1808</v>
      </c>
      <c r="AK176" s="32">
        <f>+M176</f>
        <v>2046</v>
      </c>
      <c r="AL176" s="55" t="str">
        <f>+O176</f>
        <v>n/a</v>
      </c>
      <c r="AM176" s="55" t="str">
        <f>+Q176</f>
        <v>n/a</v>
      </c>
      <c r="AN176" s="55" t="str">
        <f>+S176</f>
        <v>n/a</v>
      </c>
      <c r="AP176" s="12">
        <v>1034</v>
      </c>
      <c r="AQ176" s="12">
        <v>1324</v>
      </c>
      <c r="AR176" s="32">
        <f>+G176</f>
        <v>1540</v>
      </c>
      <c r="AS176" s="10">
        <f>+K176</f>
        <v>1808</v>
      </c>
      <c r="AT176" s="55" t="str">
        <f>+AL176</f>
        <v>n/a</v>
      </c>
      <c r="AU176" s="55" t="str">
        <f>+AN176</f>
        <v>n/a</v>
      </c>
      <c r="AV176" s="55" t="str">
        <f t="shared" si="1102"/>
        <v>n/a</v>
      </c>
      <c r="AW176" s="55" t="str">
        <f t="shared" si="1101"/>
        <v>n/a</v>
      </c>
      <c r="AX176" s="55"/>
      <c r="AZ176" s="165"/>
    </row>
    <row r="177" spans="2:51" x14ac:dyDescent="0.2">
      <c r="B177" t="s">
        <v>134</v>
      </c>
      <c r="D177" s="54" t="s">
        <v>119</v>
      </c>
      <c r="E177" s="157">
        <f>+I177/I176*E176</f>
        <v>1354.7886129618414</v>
      </c>
      <c r="F177" s="157">
        <f>+J177/J176*F176</f>
        <v>1399.4018691588785</v>
      </c>
      <c r="G177" s="157">
        <f>+K177/K176*G176</f>
        <v>1469.3030973451328</v>
      </c>
      <c r="H177" s="12">
        <v>1491</v>
      </c>
      <c r="I177" s="12">
        <v>1549</v>
      </c>
      <c r="J177" s="12">
        <v>1632</v>
      </c>
      <c r="K177" s="12">
        <v>1725</v>
      </c>
      <c r="L177" s="12">
        <v>1831</v>
      </c>
      <c r="M177" s="12">
        <v>1923</v>
      </c>
      <c r="N177" s="12">
        <v>2025</v>
      </c>
      <c r="O177" s="12">
        <v>2179</v>
      </c>
      <c r="P177" s="12">
        <v>2333</v>
      </c>
      <c r="Q177" s="12">
        <v>2485</v>
      </c>
      <c r="R177" s="12">
        <v>2636</v>
      </c>
      <c r="S177" s="12">
        <v>2805</v>
      </c>
      <c r="T177" s="12">
        <v>2947</v>
      </c>
      <c r="U177" s="12">
        <v>3106</v>
      </c>
      <c r="V177" s="12">
        <v>3245</v>
      </c>
      <c r="W177" s="12">
        <v>3394</v>
      </c>
      <c r="X177" s="12">
        <v>3506</v>
      </c>
      <c r="Y177" s="12">
        <v>3591</v>
      </c>
      <c r="Z177" s="12">
        <v>3679</v>
      </c>
      <c r="AA177" s="12">
        <v>3759</v>
      </c>
      <c r="AB177" s="12">
        <v>3833</v>
      </c>
      <c r="AC177" s="12">
        <v>3898</v>
      </c>
      <c r="AD177" s="10"/>
      <c r="AE177" s="10"/>
      <c r="AG177" s="32">
        <f>+E177</f>
        <v>1354.7886129618414</v>
      </c>
      <c r="AH177" s="32">
        <f>+G177</f>
        <v>1469.3030973451328</v>
      </c>
      <c r="AI177" s="32">
        <f>+I177</f>
        <v>1549</v>
      </c>
      <c r="AJ177" s="32">
        <f>+K177</f>
        <v>1725</v>
      </c>
      <c r="AK177" s="32">
        <f>+M177</f>
        <v>1923</v>
      </c>
      <c r="AL177" s="10">
        <f>+O177</f>
        <v>2179</v>
      </c>
      <c r="AM177" s="10">
        <f>+Q177</f>
        <v>2485</v>
      </c>
      <c r="AN177" s="10">
        <f>+S177</f>
        <v>2805</v>
      </c>
      <c r="AP177" s="157">
        <f>+AQ177/AQ176*AP176</f>
        <v>986.53207964601779</v>
      </c>
      <c r="AQ177" s="157">
        <f>+AR177/AR176*AQ176</f>
        <v>1263.2190265486727</v>
      </c>
      <c r="AR177" s="155">
        <f>+AH177</f>
        <v>1469.3030973451328</v>
      </c>
      <c r="AS177" s="55">
        <f>+AJ177</f>
        <v>1725</v>
      </c>
      <c r="AT177" s="55">
        <f>+AL177</f>
        <v>2179</v>
      </c>
      <c r="AU177" s="55">
        <f>+AN177</f>
        <v>2805</v>
      </c>
      <c r="AV177" s="55">
        <f t="shared" si="1102"/>
        <v>3394</v>
      </c>
      <c r="AW177" s="55">
        <f t="shared" si="1101"/>
        <v>3759</v>
      </c>
      <c r="AX177" s="55"/>
    </row>
    <row r="178" spans="2:51" x14ac:dyDescent="0.2">
      <c r="B178" t="s">
        <v>135</v>
      </c>
      <c r="D178" s="59" t="str">
        <f t="shared" ref="D178:P178" si="1103">+IFERROR(D175*1000/D176,"n/a")</f>
        <v>n/a</v>
      </c>
      <c r="E178" s="59">
        <f t="shared" si="1103"/>
        <v>16.204986149584489</v>
      </c>
      <c r="F178" s="59">
        <f t="shared" si="1103"/>
        <v>18.119891008174388</v>
      </c>
      <c r="G178" s="59">
        <f t="shared" si="1103"/>
        <v>19.415584415584416</v>
      </c>
      <c r="H178" s="59">
        <f t="shared" si="1103"/>
        <v>20.989974937343359</v>
      </c>
      <c r="I178" s="59">
        <f t="shared" si="1103"/>
        <v>22.350090854027862</v>
      </c>
      <c r="J178" s="59">
        <f t="shared" si="1103"/>
        <v>24.357476635514018</v>
      </c>
      <c r="K178" s="59">
        <f t="shared" si="1103"/>
        <v>26.106194690265486</v>
      </c>
      <c r="L178" s="59">
        <f t="shared" si="1103"/>
        <v>26.883384932920535</v>
      </c>
      <c r="M178" s="59">
        <f t="shared" si="1103"/>
        <v>27.859237536656892</v>
      </c>
      <c r="N178" s="59" t="str">
        <f t="shared" si="1103"/>
        <v>n/a</v>
      </c>
      <c r="O178" s="59" t="str">
        <f t="shared" si="1103"/>
        <v>n/a</v>
      </c>
      <c r="P178" s="59" t="str">
        <f t="shared" si="1103"/>
        <v>n/a</v>
      </c>
      <c r="Q178" s="59" t="str">
        <f t="shared" ref="Q178:R178" si="1104">+IFERROR(Q175*1000/Q176,"n/a")</f>
        <v>n/a</v>
      </c>
      <c r="R178" s="59" t="str">
        <f t="shared" si="1104"/>
        <v>n/a</v>
      </c>
      <c r="S178" s="59" t="str">
        <f t="shared" ref="S178:T178" si="1105">+IFERROR(S175*1000/S176,"n/a")</f>
        <v>n/a</v>
      </c>
      <c r="T178" s="59" t="str">
        <f t="shared" si="1105"/>
        <v>n/a</v>
      </c>
      <c r="U178" s="59" t="str">
        <f t="shared" ref="U178:V178" si="1106">+IFERROR(U175*1000/U176,"n/a")</f>
        <v>n/a</v>
      </c>
      <c r="V178" s="59" t="str">
        <f t="shared" si="1106"/>
        <v>n/a</v>
      </c>
      <c r="W178" s="59" t="str">
        <f t="shared" ref="W178:X178" si="1107">+IFERROR(W175*1000/W176,"n/a")</f>
        <v>n/a</v>
      </c>
      <c r="X178" s="59" t="str">
        <f t="shared" si="1107"/>
        <v>n/a</v>
      </c>
      <c r="Y178" s="59" t="str">
        <f t="shared" ref="Y178:Z178" si="1108">+IFERROR(Y175*1000/Y176,"n/a")</f>
        <v>n/a</v>
      </c>
      <c r="Z178" s="59" t="str">
        <f t="shared" si="1108"/>
        <v>n/a</v>
      </c>
      <c r="AA178" s="59" t="str">
        <f t="shared" ref="AA178:AB178" si="1109">+IFERROR(AA175*1000/AA176,"n/a")</f>
        <v>n/a</v>
      </c>
      <c r="AB178" s="59" t="str">
        <f t="shared" si="1109"/>
        <v>n/a</v>
      </c>
      <c r="AC178" s="59" t="str">
        <f t="shared" ref="AC178" si="1110">+IFERROR(AC175*1000/AC176,"n/a")</f>
        <v>n/a</v>
      </c>
      <c r="AD178" s="59"/>
      <c r="AE178" s="59"/>
      <c r="AG178" s="59">
        <f t="shared" ref="AG178:AN178" si="1111">+IFERROR(AG175*1000/AG176,"n/a")</f>
        <v>16.204986149584489</v>
      </c>
      <c r="AH178" s="59">
        <f t="shared" si="1111"/>
        <v>19.415584415584416</v>
      </c>
      <c r="AI178" s="59">
        <f t="shared" si="1111"/>
        <v>22.350090854027862</v>
      </c>
      <c r="AJ178" s="59">
        <f t="shared" si="1111"/>
        <v>26.106194690265486</v>
      </c>
      <c r="AK178" s="59">
        <f t="shared" si="1111"/>
        <v>27.859237536656892</v>
      </c>
      <c r="AL178" s="59" t="str">
        <f t="shared" si="1111"/>
        <v>n/a</v>
      </c>
      <c r="AM178" s="59" t="str">
        <f t="shared" si="1111"/>
        <v>n/a</v>
      </c>
      <c r="AN178" s="59" t="str">
        <f t="shared" si="1111"/>
        <v>n/a</v>
      </c>
      <c r="AP178" s="59">
        <f t="shared" ref="AP178:AU178" si="1112">+IFERROR(AP175*1000/AP176,"n/a")</f>
        <v>10.154738878143133</v>
      </c>
      <c r="AQ178" s="59">
        <f t="shared" si="1112"/>
        <v>13.897280966767372</v>
      </c>
      <c r="AR178" s="59">
        <f t="shared" si="1112"/>
        <v>19.415584415584416</v>
      </c>
      <c r="AS178" s="59">
        <f t="shared" si="1112"/>
        <v>26.106194690265486</v>
      </c>
      <c r="AT178" s="59" t="str">
        <f t="shared" si="1112"/>
        <v>n/a</v>
      </c>
      <c r="AU178" s="59" t="str">
        <f t="shared" si="1112"/>
        <v>n/a</v>
      </c>
      <c r="AV178" s="59" t="str">
        <f t="shared" si="1102"/>
        <v>n/a</v>
      </c>
      <c r="AW178" s="59" t="str">
        <f t="shared" si="1101"/>
        <v>n/a</v>
      </c>
      <c r="AX178" s="59"/>
    </row>
    <row r="179" spans="2:51" x14ac:dyDescent="0.2">
      <c r="B179" t="s">
        <v>136</v>
      </c>
      <c r="D179" s="59" t="str">
        <f t="shared" ref="D179:P179" si="1113">+IFERROR(D175*1000/D177,"n/a")</f>
        <v>n/a</v>
      </c>
      <c r="E179" s="59">
        <f t="shared" si="1113"/>
        <v>17.272067225928978</v>
      </c>
      <c r="F179" s="59">
        <f t="shared" si="1113"/>
        <v>19.008120959555484</v>
      </c>
      <c r="G179" s="59">
        <f t="shared" si="1113"/>
        <v>20.349783549783549</v>
      </c>
      <c r="H179" s="59">
        <f t="shared" si="1113"/>
        <v>22.468142186452045</v>
      </c>
      <c r="I179" s="59">
        <f t="shared" si="1113"/>
        <v>23.821820529373788</v>
      </c>
      <c r="J179" s="59">
        <f t="shared" si="1113"/>
        <v>25.551470588235293</v>
      </c>
      <c r="K179" s="59">
        <f t="shared" si="1113"/>
        <v>27.362318840579711</v>
      </c>
      <c r="L179" s="59">
        <f t="shared" si="1113"/>
        <v>28.454396504642272</v>
      </c>
      <c r="M179" s="59">
        <f t="shared" si="1113"/>
        <v>29.641185647425896</v>
      </c>
      <c r="N179" s="59">
        <f t="shared" si="1113"/>
        <v>31.901234567901231</v>
      </c>
      <c r="O179" s="59">
        <f t="shared" si="1113"/>
        <v>33.960532354290962</v>
      </c>
      <c r="P179" s="59">
        <f t="shared" si="1113"/>
        <v>35.747963994856406</v>
      </c>
      <c r="Q179" s="59">
        <f t="shared" ref="Q179:R179" si="1114">+IFERROR(Q175*1000/Q177,"n/a")</f>
        <v>37.569416498993967</v>
      </c>
      <c r="R179" s="59">
        <f t="shared" si="1114"/>
        <v>39.279210925644918</v>
      </c>
      <c r="S179" s="59">
        <f t="shared" ref="S179:T179" si="1115">+IFERROR(S175*1000/S177,"n/a")</f>
        <v>41.96078431372549</v>
      </c>
      <c r="T179" s="59">
        <f t="shared" si="1115"/>
        <v>43.875127248048869</v>
      </c>
      <c r="U179" s="59">
        <f t="shared" ref="U179:V179" si="1116">+IFERROR(U175*1000/U177,"n/a")</f>
        <v>44.494526722472635</v>
      </c>
      <c r="V179" s="59">
        <f t="shared" si="1116"/>
        <v>44.560862865947612</v>
      </c>
      <c r="W179" s="59">
        <f t="shared" ref="W179:X179" si="1117">+IFERROR(W175*1000/W177,"n/a")</f>
        <v>46.299351797289333</v>
      </c>
      <c r="X179" s="59">
        <f t="shared" si="1117"/>
        <v>47.033656588705078</v>
      </c>
      <c r="Y179" s="59">
        <f t="shared" ref="Y179:Z179" si="1118">+IFERROR(Y175*1000/Y177,"n/a")</f>
        <v>48.148148148148145</v>
      </c>
      <c r="Z179" s="59">
        <f t="shared" si="1118"/>
        <v>49.415602065778742</v>
      </c>
      <c r="AA179" s="59">
        <f t="shared" ref="AA179:AB179" si="1119">+IFERROR(AA175*1000/AA177,"n/a")</f>
        <v>51.689279063580742</v>
      </c>
      <c r="AB179" s="59">
        <f t="shared" si="1119"/>
        <v>52.491521001826243</v>
      </c>
      <c r="AC179" s="59">
        <f t="shared" ref="AC179" si="1120">+IFERROR(AC175*1000/AC177,"n/a")</f>
        <v>52.821959979476652</v>
      </c>
      <c r="AD179" s="59"/>
      <c r="AE179" s="59"/>
      <c r="AG179" s="59">
        <f t="shared" ref="AG179:AN179" si="1121">+IFERROR(AG175*1000/AG177,"n/a")</f>
        <v>17.272067225928978</v>
      </c>
      <c r="AH179" s="59">
        <f t="shared" si="1121"/>
        <v>20.349783549783549</v>
      </c>
      <c r="AI179" s="59">
        <f t="shared" si="1121"/>
        <v>23.821820529373788</v>
      </c>
      <c r="AJ179" s="59">
        <f t="shared" si="1121"/>
        <v>27.362318840579711</v>
      </c>
      <c r="AK179" s="59">
        <f t="shared" si="1121"/>
        <v>29.641185647425896</v>
      </c>
      <c r="AL179" s="59">
        <f t="shared" si="1121"/>
        <v>33.960532354290962</v>
      </c>
      <c r="AM179" s="59">
        <f t="shared" si="1121"/>
        <v>37.569416498993967</v>
      </c>
      <c r="AN179" s="59">
        <f t="shared" si="1121"/>
        <v>41.96078431372549</v>
      </c>
      <c r="AP179" s="59">
        <f t="shared" ref="AP179:AU179" si="1122">+IFERROR(AP175*1000/AP177,"n/a")</f>
        <v>10.643343705323353</v>
      </c>
      <c r="AQ179" s="59">
        <f t="shared" si="1122"/>
        <v>14.565961732124872</v>
      </c>
      <c r="AR179" s="59">
        <f t="shared" si="1122"/>
        <v>20.349783549783549</v>
      </c>
      <c r="AS179" s="59">
        <f t="shared" si="1122"/>
        <v>27.362318840579711</v>
      </c>
      <c r="AT179" s="59">
        <f t="shared" si="1122"/>
        <v>33.960532354290962</v>
      </c>
      <c r="AU179" s="59">
        <f t="shared" si="1122"/>
        <v>41.96078431372549</v>
      </c>
      <c r="AV179" s="59">
        <f t="shared" si="1102"/>
        <v>46.299351797289333</v>
      </c>
      <c r="AW179" s="59">
        <f t="shared" si="1101"/>
        <v>51.689279063580742</v>
      </c>
      <c r="AX179" s="59"/>
    </row>
    <row r="180" spans="2:51" x14ac:dyDescent="0.2">
      <c r="B180" t="s">
        <v>137</v>
      </c>
      <c r="D180" s="54" t="s">
        <v>119</v>
      </c>
      <c r="E180" s="25" t="s">
        <v>138</v>
      </c>
      <c r="F180" s="54" t="s">
        <v>119</v>
      </c>
      <c r="G180" s="25" t="s">
        <v>138</v>
      </c>
      <c r="H180" s="54" t="s">
        <v>119</v>
      </c>
      <c r="I180" s="25" t="s">
        <v>138</v>
      </c>
      <c r="J180" s="54" t="s">
        <v>119</v>
      </c>
      <c r="K180" s="169">
        <v>1.05</v>
      </c>
      <c r="L180" s="54" t="s">
        <v>119</v>
      </c>
      <c r="M180" s="54" t="s">
        <v>119</v>
      </c>
      <c r="N180" s="54" t="s">
        <v>119</v>
      </c>
      <c r="O180" s="169">
        <v>1.08</v>
      </c>
      <c r="P180" s="54" t="s">
        <v>119</v>
      </c>
      <c r="Q180" s="54" t="s">
        <v>119</v>
      </c>
      <c r="R180" s="54" t="s">
        <v>119</v>
      </c>
      <c r="S180" s="169">
        <v>1.1299999999999999</v>
      </c>
      <c r="T180" s="54" t="s">
        <v>119</v>
      </c>
      <c r="U180" s="54" t="s">
        <v>119</v>
      </c>
      <c r="V180" s="54" t="s">
        <v>119</v>
      </c>
      <c r="W180" s="169">
        <v>1.0900000000000001</v>
      </c>
      <c r="X180" s="54" t="s">
        <v>119</v>
      </c>
      <c r="Y180" s="54" t="s">
        <v>119</v>
      </c>
      <c r="Z180" s="54" t="s">
        <v>119</v>
      </c>
      <c r="AA180" s="169">
        <v>1.04</v>
      </c>
      <c r="AB180" s="54" t="s">
        <v>119</v>
      </c>
      <c r="AC180" s="54" t="s">
        <v>119</v>
      </c>
      <c r="AD180" s="166"/>
      <c r="AE180" s="166"/>
      <c r="AG180" s="58" t="str">
        <f>+E180</f>
        <v xml:space="preserve">&gt;100% </v>
      </c>
      <c r="AH180" s="58" t="str">
        <f>+G180</f>
        <v xml:space="preserve">&gt;100% </v>
      </c>
      <c r="AI180" s="58" t="str">
        <f>+I180</f>
        <v xml:space="preserve">&gt;100% </v>
      </c>
      <c r="AJ180" s="168">
        <f>+K180</f>
        <v>1.05</v>
      </c>
      <c r="AK180" s="155" t="str">
        <f>+M180</f>
        <v>n/a</v>
      </c>
      <c r="AL180" s="168">
        <f>+O180</f>
        <v>1.08</v>
      </c>
      <c r="AM180" s="55" t="str">
        <f>+Q180</f>
        <v>n/a</v>
      </c>
      <c r="AN180" s="55">
        <f>+S180</f>
        <v>1.1299999999999999</v>
      </c>
      <c r="AP180" s="25" t="s">
        <v>138</v>
      </c>
      <c r="AQ180" s="25" t="s">
        <v>138</v>
      </c>
      <c r="AR180" s="58" t="str">
        <f>+G180</f>
        <v xml:space="preserve">&gt;100% </v>
      </c>
      <c r="AS180" s="168">
        <f>+K180</f>
        <v>1.05</v>
      </c>
      <c r="AT180" s="168">
        <f>+O180</f>
        <v>1.08</v>
      </c>
      <c r="AU180" s="168">
        <f>+S180</f>
        <v>1.1299999999999999</v>
      </c>
      <c r="AV180" s="208">
        <f t="shared" si="1102"/>
        <v>1.0900000000000001</v>
      </c>
      <c r="AW180" s="208">
        <f t="shared" si="1101"/>
        <v>1.04</v>
      </c>
      <c r="AX180" s="59"/>
    </row>
    <row r="181" spans="2:51" x14ac:dyDescent="0.2">
      <c r="D181" s="54"/>
      <c r="E181" s="25"/>
      <c r="F181" s="54"/>
      <c r="G181" s="25"/>
      <c r="H181" s="54"/>
      <c r="I181" s="25"/>
      <c r="J181" s="54"/>
      <c r="K181" s="25"/>
      <c r="L181" s="54"/>
      <c r="M181" s="54"/>
      <c r="N181" s="54"/>
      <c r="AG181" s="58"/>
      <c r="AH181" s="58"/>
      <c r="AI181" s="58"/>
      <c r="AJ181" s="58"/>
      <c r="AK181" s="155"/>
      <c r="AL181" s="155"/>
      <c r="AM181" s="155"/>
      <c r="AN181" s="155"/>
      <c r="AP181" s="25"/>
      <c r="AQ181" s="25"/>
      <c r="AR181" s="58"/>
      <c r="AS181" s="58"/>
      <c r="AT181" s="58"/>
      <c r="AU181" s="58"/>
      <c r="AV181" s="58"/>
      <c r="AW181" s="58"/>
      <c r="AX181" s="58"/>
    </row>
    <row r="182" spans="2:51" s="158" customFormat="1" x14ac:dyDescent="0.2">
      <c r="B182" s="2" t="s">
        <v>139</v>
      </c>
      <c r="D182" s="159"/>
      <c r="E182" s="160"/>
      <c r="F182" s="159"/>
      <c r="G182" s="160"/>
      <c r="H182" s="159"/>
      <c r="I182" s="160"/>
      <c r="J182" s="159"/>
      <c r="K182" s="160"/>
      <c r="L182" s="159"/>
      <c r="M182" s="159"/>
      <c r="N182" s="159"/>
      <c r="AG182" s="161"/>
      <c r="AH182" s="161"/>
      <c r="AI182" s="161"/>
      <c r="AJ182" s="161"/>
      <c r="AK182" s="162"/>
      <c r="AL182" s="162"/>
      <c r="AM182" s="162"/>
      <c r="AN182" s="162"/>
      <c r="AP182" s="160"/>
      <c r="AQ182" s="160"/>
      <c r="AR182" s="161"/>
      <c r="AS182" s="161"/>
      <c r="AT182" s="161"/>
      <c r="AU182" s="161"/>
      <c r="AV182" s="161"/>
      <c r="AW182" s="161"/>
      <c r="AX182" s="161"/>
    </row>
    <row r="183" spans="2:51" x14ac:dyDescent="0.2">
      <c r="B183" s="164" t="s">
        <v>140</v>
      </c>
      <c r="D183" s="54"/>
      <c r="E183" s="25"/>
      <c r="F183" s="54"/>
      <c r="G183" s="25"/>
      <c r="H183" s="54"/>
      <c r="I183" s="25"/>
      <c r="J183" s="54"/>
      <c r="K183" s="25"/>
      <c r="L183" s="54"/>
      <c r="M183" s="54"/>
      <c r="N183" s="54"/>
      <c r="AG183" s="58"/>
      <c r="AH183" s="58"/>
      <c r="AI183" s="58"/>
      <c r="AJ183" s="58"/>
      <c r="AK183" s="155"/>
      <c r="AL183" s="155"/>
      <c r="AM183" s="155"/>
      <c r="AN183" s="155"/>
      <c r="AP183" s="25"/>
      <c r="AQ183" s="25"/>
      <c r="AR183" s="58"/>
      <c r="AS183" s="58"/>
      <c r="AT183" s="58"/>
      <c r="AU183" s="58"/>
      <c r="AV183" s="58"/>
      <c r="AW183" s="58"/>
      <c r="AX183" s="58"/>
    </row>
    <row r="184" spans="2:51" x14ac:dyDescent="0.2">
      <c r="B184" s="164" t="s">
        <v>141</v>
      </c>
      <c r="D184" s="54"/>
      <c r="E184" s="25"/>
      <c r="F184" s="54"/>
      <c r="G184" s="25"/>
      <c r="H184" s="54"/>
      <c r="I184" s="25"/>
      <c r="J184" s="54"/>
      <c r="K184" s="25"/>
      <c r="L184" s="54"/>
      <c r="M184" s="54"/>
      <c r="N184" s="54"/>
      <c r="AG184" s="58"/>
      <c r="AH184" s="58"/>
      <c r="AI184" s="58"/>
      <c r="AJ184" s="58"/>
      <c r="AK184" s="155"/>
      <c r="AL184" s="155"/>
      <c r="AM184" s="155"/>
      <c r="AN184" s="155"/>
      <c r="AP184" s="25"/>
      <c r="AQ184" s="25"/>
      <c r="AR184" s="58"/>
      <c r="AS184" s="58"/>
      <c r="AT184" s="58"/>
      <c r="AU184" s="58"/>
      <c r="AV184" s="58"/>
      <c r="AW184" s="58"/>
      <c r="AX184" s="58"/>
    </row>
    <row r="185" spans="2:51" x14ac:dyDescent="0.2">
      <c r="B185" s="164" t="s">
        <v>142</v>
      </c>
      <c r="D185" s="54"/>
      <c r="E185" s="25"/>
      <c r="F185" s="54"/>
      <c r="G185" s="25"/>
      <c r="H185" s="54"/>
      <c r="I185" s="25"/>
      <c r="J185" s="54"/>
      <c r="K185" s="25"/>
      <c r="L185" s="54"/>
      <c r="M185" s="54"/>
      <c r="N185" s="54"/>
      <c r="AG185" s="58"/>
      <c r="AH185" s="58"/>
      <c r="AI185" s="58"/>
      <c r="AJ185" s="58"/>
      <c r="AK185" s="155"/>
      <c r="AL185" s="155"/>
      <c r="AM185" s="155"/>
      <c r="AN185" s="155"/>
      <c r="AP185" s="25"/>
      <c r="AQ185" s="25"/>
      <c r="AR185" s="58"/>
      <c r="AS185" s="58"/>
      <c r="AT185" s="58"/>
      <c r="AU185" s="58"/>
      <c r="AV185" s="58"/>
      <c r="AW185" s="58"/>
      <c r="AX185" s="58"/>
    </row>
    <row r="186" spans="2:51" x14ac:dyDescent="0.2">
      <c r="B186" s="164" t="s">
        <v>143</v>
      </c>
      <c r="D186" s="54"/>
      <c r="E186" s="25"/>
      <c r="F186" s="54"/>
      <c r="G186" s="25"/>
      <c r="H186" s="54"/>
      <c r="I186" s="25"/>
      <c r="J186" s="54"/>
      <c r="K186" s="25"/>
      <c r="L186" s="54"/>
      <c r="M186" s="54"/>
      <c r="N186" s="54"/>
      <c r="AG186" s="58"/>
      <c r="AH186" s="58"/>
      <c r="AI186" s="58"/>
      <c r="AJ186" s="58"/>
      <c r="AK186" s="155"/>
      <c r="AL186" s="155"/>
      <c r="AM186" s="155"/>
      <c r="AN186" s="155"/>
      <c r="AP186" s="25"/>
      <c r="AQ186" s="25"/>
      <c r="AR186" s="58"/>
      <c r="AS186" s="58"/>
      <c r="AT186" s="58"/>
      <c r="AU186" s="58"/>
      <c r="AV186" s="58"/>
      <c r="AW186" s="58"/>
      <c r="AX186" s="58"/>
    </row>
    <row r="187" spans="2:51" x14ac:dyDescent="0.2">
      <c r="B187" s="164"/>
      <c r="D187" s="54"/>
      <c r="E187" s="25"/>
      <c r="F187" s="54"/>
      <c r="G187" s="25"/>
      <c r="H187" s="54"/>
      <c r="I187" s="25"/>
      <c r="J187" s="54"/>
      <c r="K187" s="25"/>
      <c r="L187" s="54"/>
      <c r="M187" s="54"/>
      <c r="N187" s="54"/>
      <c r="AG187" s="58"/>
      <c r="AH187" s="58"/>
      <c r="AI187" s="58"/>
      <c r="AJ187" s="58"/>
      <c r="AK187" s="155"/>
      <c r="AL187" s="155"/>
      <c r="AM187" s="155"/>
      <c r="AN187" s="155"/>
      <c r="AP187" s="25"/>
      <c r="AQ187" s="25"/>
      <c r="AR187" s="58"/>
      <c r="AS187" s="58"/>
      <c r="AT187" s="58"/>
      <c r="AU187" s="58"/>
      <c r="AV187" s="58"/>
      <c r="AW187" s="58"/>
      <c r="AX187" s="58"/>
    </row>
    <row r="188" spans="2:51" x14ac:dyDescent="0.2">
      <c r="B188" s="8" t="s">
        <v>144</v>
      </c>
      <c r="C188" s="7"/>
    </row>
    <row r="189" spans="2:51" x14ac:dyDescent="0.2">
      <c r="B189" s="1"/>
    </row>
    <row r="190" spans="2:51" x14ac:dyDescent="0.2">
      <c r="B190" s="24" t="s">
        <v>145</v>
      </c>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H190" s="17"/>
      <c r="AI190" s="17"/>
      <c r="AJ190" s="17"/>
      <c r="AK190" s="17"/>
      <c r="AL190" s="17"/>
      <c r="AM190" s="17"/>
      <c r="AN190" s="17"/>
      <c r="AQ190" s="17"/>
      <c r="AR190" s="17"/>
    </row>
    <row r="191" spans="2:51" x14ac:dyDescent="0.2">
      <c r="B191" t="s">
        <v>146</v>
      </c>
      <c r="D191" s="27">
        <v>4.0030000000000001</v>
      </c>
      <c r="E191" s="77">
        <v>4.2</v>
      </c>
      <c r="F191" s="27">
        <f>12.664-E191-D191</f>
        <v>4.4609999999999985</v>
      </c>
      <c r="G191" s="27">
        <v>5.2670000000000003</v>
      </c>
      <c r="H191" s="27">
        <v>6.0590000000000002</v>
      </c>
      <c r="I191" s="27">
        <v>6.7539999999999996</v>
      </c>
      <c r="J191" s="27">
        <f>20.062-I191-H191</f>
        <v>7.2490000000000014</v>
      </c>
      <c r="K191" s="27">
        <v>8.7379999999999995</v>
      </c>
      <c r="L191" s="27">
        <v>9.6140000000000008</v>
      </c>
      <c r="M191" s="27">
        <v>10.358000000000001</v>
      </c>
      <c r="N191" s="27">
        <v>11.579000000000001</v>
      </c>
      <c r="O191" s="27">
        <v>13.055999999999997</v>
      </c>
      <c r="P191" s="27">
        <v>15.222</v>
      </c>
      <c r="Q191" s="27">
        <v>18.917000000000002</v>
      </c>
      <c r="R191" s="27">
        <v>19.768000000000001</v>
      </c>
      <c r="S191" s="46">
        <f>+AU191-SUM(P191:R191)</f>
        <v>22.213000000000001</v>
      </c>
      <c r="T191" s="27">
        <v>23.855</v>
      </c>
      <c r="U191" s="27">
        <v>26.437000000000001</v>
      </c>
      <c r="V191" s="27">
        <v>28.439</v>
      </c>
      <c r="W191" s="46">
        <f>+AV191-SUM(T191:V191)</f>
        <v>29.972000000000008</v>
      </c>
      <c r="X191" s="27">
        <v>31.477</v>
      </c>
      <c r="Y191" s="27">
        <v>32.895000000000003</v>
      </c>
      <c r="Z191" s="27">
        <v>35.462000000000003</v>
      </c>
      <c r="AA191" s="46">
        <f>+AW191-SUM(X191:Z191)</f>
        <v>37.75800000000001</v>
      </c>
      <c r="AB191" s="27">
        <v>39.130000000000003</v>
      </c>
      <c r="AC191" s="27">
        <v>40.15</v>
      </c>
      <c r="AD191" s="17"/>
      <c r="AE191" s="17"/>
      <c r="AG191" s="19">
        <f>+SUM(D191:E191)</f>
        <v>8.2029999999999994</v>
      </c>
      <c r="AH191" s="19">
        <f>+SUM(F191:G191)</f>
        <v>9.727999999999998</v>
      </c>
      <c r="AI191" s="19">
        <f>+SUM(H191:I191)</f>
        <v>12.812999999999999</v>
      </c>
      <c r="AJ191" s="19">
        <f>+SUM(J191:K191)</f>
        <v>15.987000000000002</v>
      </c>
      <c r="AK191" s="19">
        <f>+SUM(L191:M191)</f>
        <v>19.972000000000001</v>
      </c>
      <c r="AL191" s="19">
        <f>+SUM(N191:O191)</f>
        <v>24.634999999999998</v>
      </c>
      <c r="AM191" s="19">
        <f>+SUM(P191:Q191)</f>
        <v>34.139000000000003</v>
      </c>
      <c r="AN191" s="19">
        <f>+SUM(R191:S191)</f>
        <v>41.981000000000002</v>
      </c>
      <c r="AP191" s="27">
        <v>5.0609999999999999</v>
      </c>
      <c r="AQ191" s="27">
        <v>10.574999999999999</v>
      </c>
      <c r="AR191" s="27">
        <v>17.931000000000001</v>
      </c>
      <c r="AS191" s="27">
        <v>28.8</v>
      </c>
      <c r="AT191" s="27">
        <v>44.606999999999999</v>
      </c>
      <c r="AU191" s="27">
        <v>76.12</v>
      </c>
      <c r="AV191" s="27">
        <v>108.703</v>
      </c>
      <c r="AW191" s="27">
        <v>137.59200000000001</v>
      </c>
      <c r="AY191" s="18"/>
    </row>
    <row r="192" spans="2:51" ht="13.5" x14ac:dyDescent="0.35">
      <c r="B192" t="s">
        <v>147</v>
      </c>
      <c r="D192" s="47">
        <f>+D193-D191</f>
        <v>1.6936990000000005</v>
      </c>
      <c r="E192" s="47">
        <f t="shared" ref="E192:M192" si="1123">+E193-E191</f>
        <v>2.236173</v>
      </c>
      <c r="F192" s="47">
        <f t="shared" si="1123"/>
        <v>2.4310000000000018</v>
      </c>
      <c r="G192" s="47">
        <f t="shared" si="1123"/>
        <v>2.7827139999999977</v>
      </c>
      <c r="H192" s="47">
        <f t="shared" si="1123"/>
        <v>2.5767939999999987</v>
      </c>
      <c r="I192" s="47">
        <f t="shared" si="1123"/>
        <v>3.1685569999999998</v>
      </c>
      <c r="J192" s="47">
        <f t="shared" si="1123"/>
        <v>3.3379999999999983</v>
      </c>
      <c r="K192" s="47">
        <f t="shared" si="1123"/>
        <v>3.5600000000000005</v>
      </c>
      <c r="L192" s="47">
        <f t="shared" si="1123"/>
        <v>3.9159999999999986</v>
      </c>
      <c r="M192" s="47">
        <f t="shared" si="1123"/>
        <v>4.1769999999999996</v>
      </c>
      <c r="N192" s="47">
        <f t="shared" ref="N192:S192" si="1124">+N193-N191</f>
        <v>4.5169999999999995</v>
      </c>
      <c r="O192" s="47">
        <f t="shared" si="1124"/>
        <v>5.7000000000000028</v>
      </c>
      <c r="P192" s="47">
        <f t="shared" si="1124"/>
        <v>6.5200000000000014</v>
      </c>
      <c r="Q192" s="47">
        <f t="shared" si="1124"/>
        <v>6.7139999999999986</v>
      </c>
      <c r="R192" s="47">
        <f t="shared" si="1124"/>
        <v>7.3000000000000007</v>
      </c>
      <c r="S192" s="47">
        <f t="shared" si="1124"/>
        <v>7.5869999999999997</v>
      </c>
      <c r="T192" s="47">
        <f t="shared" ref="T192:U192" si="1125">+T193-T191</f>
        <v>8.1999999999999993</v>
      </c>
      <c r="U192" s="47">
        <f t="shared" si="1125"/>
        <v>8.4989999999999988</v>
      </c>
      <c r="V192" s="47">
        <f t="shared" ref="V192:X192" si="1126">+V193-V191</f>
        <v>8.527000000000001</v>
      </c>
      <c r="W192" s="47">
        <f t="shared" si="1126"/>
        <v>8.9829999999999899</v>
      </c>
      <c r="X192" s="47">
        <f t="shared" si="1126"/>
        <v>9.9820000000000029</v>
      </c>
      <c r="Y192" s="47">
        <f t="shared" ref="Y192:AB192" si="1127">+Y193-Y191</f>
        <v>10.698999999999998</v>
      </c>
      <c r="Z192" s="47">
        <f t="shared" si="1127"/>
        <v>11.043999999999997</v>
      </c>
      <c r="AA192" s="47">
        <f t="shared" si="1127"/>
        <v>11.521999999999991</v>
      </c>
      <c r="AB192" s="47">
        <f t="shared" si="1127"/>
        <v>12.272999999999996</v>
      </c>
      <c r="AC192" s="47">
        <f t="shared" ref="AC192" si="1128">+AC193-AC191</f>
        <v>12.904000000000003</v>
      </c>
      <c r="AD192" s="17"/>
      <c r="AE192" s="17"/>
      <c r="AG192" s="47">
        <f t="shared" ref="AG192:AG193" si="1129">+SUM(D192:E192)</f>
        <v>3.9298720000000005</v>
      </c>
      <c r="AH192" s="47">
        <f t="shared" ref="AH192:AH193" si="1130">+SUM(F192:G192)</f>
        <v>5.2137139999999995</v>
      </c>
      <c r="AI192" s="47">
        <f t="shared" ref="AI192:AI193" si="1131">+SUM(H192:I192)</f>
        <v>5.7453509999999985</v>
      </c>
      <c r="AJ192" s="47">
        <f t="shared" ref="AJ192:AJ193" si="1132">+SUM(J192:K192)</f>
        <v>6.8979999999999988</v>
      </c>
      <c r="AK192" s="47">
        <f t="shared" ref="AK192:AK193" si="1133">+SUM(L192:M192)</f>
        <v>8.0929999999999982</v>
      </c>
      <c r="AL192" s="47">
        <f t="shared" ref="AL192:AL193" si="1134">+SUM(N192:O192)</f>
        <v>10.217000000000002</v>
      </c>
      <c r="AM192" s="47">
        <f t="shared" ref="AM192:AM193" si="1135">+SUM(P192:Q192)</f>
        <v>13.234</v>
      </c>
      <c r="AN192" s="47">
        <f t="shared" ref="AN192:AN193" si="1136">+SUM(R192:S192)</f>
        <v>14.887</v>
      </c>
      <c r="AP192" s="47">
        <f t="shared" ref="AP192:AU192" si="1137">+AP193-AP191</f>
        <v>4.791188</v>
      </c>
      <c r="AQ192" s="47">
        <f t="shared" si="1137"/>
        <v>6.5511410000000012</v>
      </c>
      <c r="AR192" s="47">
        <f t="shared" si="1137"/>
        <v>9.1435859999999991</v>
      </c>
      <c r="AS192" s="47">
        <f t="shared" si="1137"/>
        <v>12.643350999999992</v>
      </c>
      <c r="AT192" s="47">
        <f t="shared" si="1137"/>
        <v>18.309999999999995</v>
      </c>
      <c r="AU192" s="47">
        <f t="shared" si="1137"/>
        <v>28.120999999999995</v>
      </c>
      <c r="AV192" s="47">
        <f t="shared" ref="AV192:AW192" si="1138">+AV193-AV191</f>
        <v>34.208999999999975</v>
      </c>
      <c r="AW192" s="47">
        <f t="shared" si="1138"/>
        <v>43.246999999999986</v>
      </c>
    </row>
    <row r="193" spans="2:49" s="1" customFormat="1" x14ac:dyDescent="0.2">
      <c r="B193" s="40" t="s">
        <v>128</v>
      </c>
      <c r="D193" s="45">
        <f t="shared" ref="D193:U193" si="1139">+D152</f>
        <v>5.6966990000000006</v>
      </c>
      <c r="E193" s="45">
        <f t="shared" si="1139"/>
        <v>6.4361730000000001</v>
      </c>
      <c r="F193" s="45">
        <f t="shared" si="1139"/>
        <v>6.8920000000000003</v>
      </c>
      <c r="G193" s="45">
        <f t="shared" si="1139"/>
        <v>8.049713999999998</v>
      </c>
      <c r="H193" s="45">
        <f t="shared" si="1139"/>
        <v>8.6357939999999989</v>
      </c>
      <c r="I193" s="45">
        <f t="shared" si="1139"/>
        <v>9.9225569999999994</v>
      </c>
      <c r="J193" s="45">
        <f t="shared" si="1139"/>
        <v>10.587</v>
      </c>
      <c r="K193" s="45">
        <f t="shared" si="1139"/>
        <v>12.298</v>
      </c>
      <c r="L193" s="45">
        <f t="shared" si="1139"/>
        <v>13.53</v>
      </c>
      <c r="M193" s="45">
        <f t="shared" si="1139"/>
        <v>14.535</v>
      </c>
      <c r="N193" s="45">
        <f t="shared" si="1139"/>
        <v>16.096</v>
      </c>
      <c r="O193" s="45">
        <f t="shared" si="1139"/>
        <v>18.756</v>
      </c>
      <c r="P193" s="45">
        <f t="shared" si="1139"/>
        <v>21.742000000000001</v>
      </c>
      <c r="Q193" s="45">
        <f t="shared" si="1139"/>
        <v>25.631</v>
      </c>
      <c r="R193" s="45">
        <f t="shared" si="1139"/>
        <v>27.068000000000001</v>
      </c>
      <c r="S193" s="45">
        <f t="shared" si="1139"/>
        <v>29.8</v>
      </c>
      <c r="T193" s="45">
        <f t="shared" si="1139"/>
        <v>32.055</v>
      </c>
      <c r="U193" s="45">
        <f t="shared" si="1139"/>
        <v>34.936</v>
      </c>
      <c r="V193" s="45">
        <f t="shared" ref="V193:X193" si="1140">+V152</f>
        <v>36.966000000000001</v>
      </c>
      <c r="W193" s="45">
        <f t="shared" si="1140"/>
        <v>38.954999999999998</v>
      </c>
      <c r="X193" s="45">
        <f t="shared" si="1140"/>
        <v>41.459000000000003</v>
      </c>
      <c r="Y193" s="45">
        <f t="shared" ref="Y193:AB193" si="1141">+Y152</f>
        <v>43.594000000000001</v>
      </c>
      <c r="Z193" s="45">
        <f t="shared" si="1141"/>
        <v>46.506</v>
      </c>
      <c r="AA193" s="45">
        <f t="shared" si="1141"/>
        <v>49.28</v>
      </c>
      <c r="AB193" s="45">
        <f t="shared" si="1141"/>
        <v>51.402999999999999</v>
      </c>
      <c r="AC193" s="45">
        <f t="shared" ref="AC193" si="1142">+AC152</f>
        <v>53.054000000000002</v>
      </c>
      <c r="AD193" s="181"/>
      <c r="AE193" s="181"/>
      <c r="AG193" s="45">
        <f t="shared" si="1129"/>
        <v>12.132872000000001</v>
      </c>
      <c r="AH193" s="45">
        <f t="shared" si="1130"/>
        <v>14.941713999999997</v>
      </c>
      <c r="AI193" s="45">
        <f t="shared" si="1131"/>
        <v>18.558350999999998</v>
      </c>
      <c r="AJ193" s="45">
        <f t="shared" si="1132"/>
        <v>22.884999999999998</v>
      </c>
      <c r="AK193" s="45">
        <f t="shared" si="1133"/>
        <v>28.064999999999998</v>
      </c>
      <c r="AL193" s="45">
        <f t="shared" si="1134"/>
        <v>34.852000000000004</v>
      </c>
      <c r="AM193" s="45">
        <f t="shared" si="1135"/>
        <v>47.373000000000005</v>
      </c>
      <c r="AN193" s="45">
        <f t="shared" si="1136"/>
        <v>56.868000000000002</v>
      </c>
      <c r="AP193" s="45">
        <f t="shared" ref="AP193:AU193" si="1143">+AP152</f>
        <v>9.8521879999999999</v>
      </c>
      <c r="AQ193" s="45">
        <f t="shared" si="1143"/>
        <v>17.126141000000001</v>
      </c>
      <c r="AR193" s="45">
        <f t="shared" si="1143"/>
        <v>27.074586</v>
      </c>
      <c r="AS193" s="45">
        <f t="shared" si="1143"/>
        <v>41.443350999999993</v>
      </c>
      <c r="AT193" s="45">
        <f t="shared" si="1143"/>
        <v>62.916999999999994</v>
      </c>
      <c r="AU193" s="45">
        <f t="shared" si="1143"/>
        <v>104.241</v>
      </c>
      <c r="AV193" s="45">
        <f t="shared" ref="AV193:AW193" si="1144">+AV152</f>
        <v>142.91199999999998</v>
      </c>
      <c r="AW193" s="45">
        <f t="shared" si="1144"/>
        <v>180.839</v>
      </c>
    </row>
    <row r="194" spans="2:49" x14ac:dyDescent="0.2">
      <c r="B194" s="14"/>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H194" s="17"/>
      <c r="AI194" s="17"/>
      <c r="AJ194" s="17"/>
      <c r="AK194" s="17"/>
      <c r="AL194" s="17"/>
      <c r="AM194" s="17"/>
      <c r="AN194" s="17"/>
      <c r="AQ194" s="17"/>
      <c r="AR194" s="17"/>
    </row>
    <row r="195" spans="2:49" x14ac:dyDescent="0.2">
      <c r="B195" s="21" t="s">
        <v>16</v>
      </c>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H195" s="17"/>
      <c r="AI195" s="17"/>
      <c r="AJ195" s="17"/>
      <c r="AK195" s="17"/>
      <c r="AL195" s="17"/>
      <c r="AM195" s="17"/>
      <c r="AN195" s="17"/>
      <c r="AQ195" s="17"/>
      <c r="AR195" s="17"/>
    </row>
    <row r="196" spans="2:49" x14ac:dyDescent="0.2">
      <c r="B196" s="14" t="s">
        <v>146</v>
      </c>
      <c r="H196" s="193">
        <f t="shared" ref="H196:AC196" si="1145">IFERROR(H191/D191-1,"n/a")</f>
        <v>0.51361478890831869</v>
      </c>
      <c r="I196" s="193">
        <f t="shared" si="1145"/>
        <v>0.60809523809523802</v>
      </c>
      <c r="J196" s="193">
        <f t="shared" si="1145"/>
        <v>0.62497197937682225</v>
      </c>
      <c r="K196" s="193">
        <f t="shared" si="1145"/>
        <v>0.65900892348585516</v>
      </c>
      <c r="L196" s="193">
        <f t="shared" si="1145"/>
        <v>0.58673048357814839</v>
      </c>
      <c r="M196" s="193">
        <f t="shared" si="1145"/>
        <v>0.53360971276280744</v>
      </c>
      <c r="N196" s="193">
        <f t="shared" si="1145"/>
        <v>0.59732376879569582</v>
      </c>
      <c r="O196" s="193">
        <f t="shared" si="1145"/>
        <v>0.49416342412451342</v>
      </c>
      <c r="P196" s="193">
        <f t="shared" si="1145"/>
        <v>0.58331599750364038</v>
      </c>
      <c r="Q196" s="193">
        <f t="shared" si="1145"/>
        <v>0.82631782197335402</v>
      </c>
      <c r="R196" s="193">
        <f t="shared" si="1145"/>
        <v>0.70722860350634775</v>
      </c>
      <c r="S196" s="193">
        <f t="shared" si="1145"/>
        <v>0.70136335784313775</v>
      </c>
      <c r="T196" s="193">
        <f t="shared" si="1145"/>
        <v>0.56713966627250034</v>
      </c>
      <c r="U196" s="193">
        <f t="shared" si="1145"/>
        <v>0.39752603478352788</v>
      </c>
      <c r="V196" s="193">
        <f t="shared" si="1145"/>
        <v>0.43863820315661672</v>
      </c>
      <c r="W196" s="193">
        <f t="shared" si="1145"/>
        <v>0.34929995948318582</v>
      </c>
      <c r="X196" s="193">
        <f t="shared" si="1145"/>
        <v>0.31951372877803386</v>
      </c>
      <c r="Y196" s="193">
        <f t="shared" si="1145"/>
        <v>0.2442788516094867</v>
      </c>
      <c r="Z196" s="193">
        <f t="shared" si="1145"/>
        <v>0.24694961144906658</v>
      </c>
      <c r="AA196" s="193">
        <f t="shared" si="1145"/>
        <v>0.25977579073802204</v>
      </c>
      <c r="AB196" s="193">
        <f t="shared" si="1145"/>
        <v>0.2431299043746229</v>
      </c>
      <c r="AC196" s="193">
        <f t="shared" si="1145"/>
        <v>0.22055023559811504</v>
      </c>
      <c r="AD196" s="194"/>
      <c r="AE196" s="194"/>
      <c r="AF196" s="168"/>
      <c r="AG196" s="168"/>
      <c r="AH196" s="194"/>
      <c r="AI196" s="193">
        <f>IFERROR(AI191/AG191-1,"n/a")</f>
        <v>0.56198951603072045</v>
      </c>
      <c r="AJ196" s="193">
        <f t="shared" ref="AJ196:AN198" si="1146">IFERROR(AJ191/AH191-1,"n/a")</f>
        <v>0.6434004934210531</v>
      </c>
      <c r="AK196" s="193">
        <f t="shared" si="1146"/>
        <v>0.5587294154374467</v>
      </c>
      <c r="AL196" s="193">
        <f t="shared" si="1146"/>
        <v>0.54093951335460022</v>
      </c>
      <c r="AM196" s="193">
        <f t="shared" si="1146"/>
        <v>0.70934308031243742</v>
      </c>
      <c r="AN196" s="193">
        <f t="shared" si="1146"/>
        <v>0.70412015425208052</v>
      </c>
      <c r="AO196" s="168"/>
      <c r="AP196" s="168"/>
      <c r="AQ196" s="193">
        <f t="shared" ref="AQ196:AW196" si="1147">IFERROR(AQ191/AP191-1,"n/a")</f>
        <v>1.0895080023710726</v>
      </c>
      <c r="AR196" s="193">
        <f t="shared" si="1147"/>
        <v>0.69560283687943292</v>
      </c>
      <c r="AS196" s="193">
        <f t="shared" si="1147"/>
        <v>0.60615693491718248</v>
      </c>
      <c r="AT196" s="193">
        <f t="shared" si="1147"/>
        <v>0.54885416666666664</v>
      </c>
      <c r="AU196" s="193">
        <f t="shared" si="1147"/>
        <v>0.70645862756966404</v>
      </c>
      <c r="AV196" s="193">
        <f t="shared" si="1147"/>
        <v>0.42804781923279034</v>
      </c>
      <c r="AW196" s="193">
        <f t="shared" si="1147"/>
        <v>0.26576083456758326</v>
      </c>
    </row>
    <row r="197" spans="2:49" ht="13.5" x14ac:dyDescent="0.35">
      <c r="B197" s="14" t="s">
        <v>147</v>
      </c>
      <c r="H197" s="200">
        <f t="shared" ref="H197:AC198" si="1148">IFERROR(H192/D192-1,"n/a")</f>
        <v>0.52140020157064382</v>
      </c>
      <c r="I197" s="200">
        <f t="shared" si="1148"/>
        <v>0.41695521768664578</v>
      </c>
      <c r="J197" s="200">
        <f t="shared" si="1148"/>
        <v>0.3730974907445479</v>
      </c>
      <c r="K197" s="200">
        <f t="shared" si="1148"/>
        <v>0.27932658548453171</v>
      </c>
      <c r="L197" s="200">
        <f t="shared" si="1148"/>
        <v>0.51971791303456949</v>
      </c>
      <c r="M197" s="200">
        <f t="shared" si="1148"/>
        <v>0.31826569634063695</v>
      </c>
      <c r="N197" s="200">
        <f t="shared" si="1148"/>
        <v>0.35320551228280461</v>
      </c>
      <c r="O197" s="200">
        <f t="shared" si="1148"/>
        <v>0.60112359550561845</v>
      </c>
      <c r="P197" s="200">
        <f t="shared" si="1148"/>
        <v>0.66496424923391317</v>
      </c>
      <c r="Q197" s="200">
        <f t="shared" si="1148"/>
        <v>0.60737371319128552</v>
      </c>
      <c r="R197" s="200">
        <f t="shared" si="1148"/>
        <v>0.61611689174230722</v>
      </c>
      <c r="S197" s="200">
        <f t="shared" si="1148"/>
        <v>0.3310526315789466</v>
      </c>
      <c r="T197" s="200">
        <f t="shared" si="1148"/>
        <v>0.25766871165644134</v>
      </c>
      <c r="U197" s="200">
        <f t="shared" si="1148"/>
        <v>0.26586237712243088</v>
      </c>
      <c r="V197" s="200">
        <f t="shared" si="1148"/>
        <v>0.16808219178082195</v>
      </c>
      <c r="W197" s="200">
        <f t="shared" si="1148"/>
        <v>0.18399894556478058</v>
      </c>
      <c r="X197" s="200">
        <f t="shared" si="1148"/>
        <v>0.21731707317073212</v>
      </c>
      <c r="Y197" s="200">
        <f t="shared" si="1148"/>
        <v>0.2588539828215084</v>
      </c>
      <c r="Z197" s="200">
        <f t="shared" si="1148"/>
        <v>0.29518001641843505</v>
      </c>
      <c r="AA197" s="200">
        <f t="shared" si="1148"/>
        <v>0.28264499610375204</v>
      </c>
      <c r="AB197" s="200">
        <f t="shared" si="1148"/>
        <v>0.22951312362251985</v>
      </c>
      <c r="AC197" s="200">
        <f t="shared" si="1148"/>
        <v>0.20609402747920424</v>
      </c>
      <c r="AD197" s="198"/>
      <c r="AE197" s="198"/>
      <c r="AF197" s="199"/>
      <c r="AG197" s="199"/>
      <c r="AH197" s="198"/>
      <c r="AI197" s="200">
        <f t="shared" ref="AI197:AI198" si="1149">IFERROR(AI192/AG192-1,"n/a")</f>
        <v>0.46196899033861616</v>
      </c>
      <c r="AJ197" s="200">
        <f t="shared" si="1146"/>
        <v>0.32304917377516285</v>
      </c>
      <c r="AK197" s="200">
        <f t="shared" si="1146"/>
        <v>0.40861715846429569</v>
      </c>
      <c r="AL197" s="200">
        <f t="shared" si="1146"/>
        <v>0.48115395766889013</v>
      </c>
      <c r="AM197" s="200">
        <f t="shared" si="1146"/>
        <v>0.63524033115037715</v>
      </c>
      <c r="AN197" s="200">
        <f t="shared" si="1146"/>
        <v>0.45708133502985193</v>
      </c>
      <c r="AO197" s="199"/>
      <c r="AP197" s="199"/>
      <c r="AQ197" s="200">
        <f t="shared" ref="AQ197:AW198" si="1150">IFERROR(AQ192/AP192-1,"n/a")</f>
        <v>0.36733123392361167</v>
      </c>
      <c r="AR197" s="200">
        <f t="shared" si="1150"/>
        <v>0.39572419522034363</v>
      </c>
      <c r="AS197" s="200">
        <f t="shared" si="1150"/>
        <v>0.3827562840224823</v>
      </c>
      <c r="AT197" s="200">
        <f t="shared" si="1150"/>
        <v>0.44819201808128284</v>
      </c>
      <c r="AU197" s="200">
        <f t="shared" si="1150"/>
        <v>0.53582741671217926</v>
      </c>
      <c r="AV197" s="200">
        <f t="shared" si="1150"/>
        <v>0.21649301233953211</v>
      </c>
      <c r="AW197" s="200">
        <f t="shared" si="1150"/>
        <v>0.26419947966909341</v>
      </c>
    </row>
    <row r="198" spans="2:49" x14ac:dyDescent="0.2">
      <c r="B198" s="39" t="s">
        <v>128</v>
      </c>
      <c r="H198" s="193">
        <f t="shared" si="1148"/>
        <v>0.515929488287866</v>
      </c>
      <c r="I198" s="193">
        <f t="shared" si="1148"/>
        <v>0.54168587450958805</v>
      </c>
      <c r="J198" s="193">
        <f t="shared" si="1148"/>
        <v>0.53612884503772484</v>
      </c>
      <c r="K198" s="193">
        <f t="shared" si="1148"/>
        <v>0.52775614139831584</v>
      </c>
      <c r="L198" s="193">
        <f t="shared" si="1148"/>
        <v>0.56673491748413651</v>
      </c>
      <c r="M198" s="193">
        <f t="shared" si="1148"/>
        <v>0.46484419288294343</v>
      </c>
      <c r="N198" s="193">
        <f t="shared" si="1148"/>
        <v>0.52035515254557474</v>
      </c>
      <c r="O198" s="193">
        <f t="shared" si="1148"/>
        <v>0.52512603675394365</v>
      </c>
      <c r="P198" s="193">
        <f t="shared" si="1148"/>
        <v>0.60694752402069496</v>
      </c>
      <c r="Q198" s="193">
        <f t="shared" si="1148"/>
        <v>0.76339869281045747</v>
      </c>
      <c r="R198" s="193">
        <f t="shared" si="1148"/>
        <v>0.68166003976143141</v>
      </c>
      <c r="S198" s="193">
        <f t="shared" si="1148"/>
        <v>0.58882490936233745</v>
      </c>
      <c r="T198" s="193">
        <f t="shared" si="1148"/>
        <v>0.47433538772881967</v>
      </c>
      <c r="U198" s="193">
        <f t="shared" si="1148"/>
        <v>0.36303694744645165</v>
      </c>
      <c r="V198" s="193">
        <f t="shared" si="1148"/>
        <v>0.36567164179104483</v>
      </c>
      <c r="W198" s="193">
        <f t="shared" si="1148"/>
        <v>0.30721476510067114</v>
      </c>
      <c r="X198" s="193">
        <f t="shared" si="1148"/>
        <v>0.29337076899079717</v>
      </c>
      <c r="Y198" s="193">
        <f t="shared" si="1148"/>
        <v>0.24782459354247766</v>
      </c>
      <c r="Z198" s="193">
        <f t="shared" si="1148"/>
        <v>0.2580749878266515</v>
      </c>
      <c r="AA198" s="193">
        <f t="shared" si="1148"/>
        <v>0.26504941599281229</v>
      </c>
      <c r="AB198" s="193">
        <f t="shared" si="1148"/>
        <v>0.23985141947466149</v>
      </c>
      <c r="AC198" s="193">
        <f t="shared" si="1148"/>
        <v>0.21700233977152816</v>
      </c>
      <c r="AD198" s="194"/>
      <c r="AE198" s="194"/>
      <c r="AF198" s="168"/>
      <c r="AG198" s="168"/>
      <c r="AH198" s="194"/>
      <c r="AI198" s="193">
        <f t="shared" si="1149"/>
        <v>0.52959258121242825</v>
      </c>
      <c r="AJ198" s="193">
        <f t="shared" si="1146"/>
        <v>0.53161812627386662</v>
      </c>
      <c r="AK198" s="193">
        <f t="shared" si="1146"/>
        <v>0.51225720431734478</v>
      </c>
      <c r="AL198" s="193">
        <f t="shared" si="1146"/>
        <v>0.52291894253878124</v>
      </c>
      <c r="AM198" s="193">
        <f t="shared" si="1146"/>
        <v>0.68797434526990942</v>
      </c>
      <c r="AN198" s="193">
        <f t="shared" si="1146"/>
        <v>0.63169975898083308</v>
      </c>
      <c r="AO198" s="168"/>
      <c r="AP198" s="168"/>
      <c r="AQ198" s="193">
        <f t="shared" si="1150"/>
        <v>0.73830838388386422</v>
      </c>
      <c r="AR198" s="193">
        <f t="shared" si="1150"/>
        <v>0.58089239134490356</v>
      </c>
      <c r="AS198" s="193">
        <f t="shared" si="1150"/>
        <v>0.53071042342069386</v>
      </c>
      <c r="AT198" s="193">
        <f t="shared" si="1150"/>
        <v>0.51814461142391699</v>
      </c>
      <c r="AU198" s="193">
        <f t="shared" si="1150"/>
        <v>0.65680181826851269</v>
      </c>
      <c r="AV198" s="193">
        <f t="shared" si="1150"/>
        <v>0.37097687090492193</v>
      </c>
      <c r="AW198" s="193">
        <f t="shared" si="1150"/>
        <v>0.26538709135691918</v>
      </c>
    </row>
    <row r="199" spans="2:49" x14ac:dyDescent="0.2">
      <c r="B199" s="39"/>
      <c r="H199" s="193"/>
      <c r="I199" s="193"/>
      <c r="J199" s="193"/>
      <c r="K199" s="193"/>
      <c r="L199" s="193"/>
      <c r="M199" s="193"/>
      <c r="N199" s="193"/>
      <c r="O199" s="193"/>
      <c r="P199" s="193"/>
      <c r="Q199" s="193"/>
      <c r="R199" s="193"/>
      <c r="S199" s="193"/>
      <c r="T199" s="193"/>
      <c r="U199" s="193"/>
      <c r="V199" s="193"/>
      <c r="W199" s="194"/>
      <c r="X199" s="194"/>
      <c r="Y199" s="194"/>
      <c r="Z199" s="194"/>
      <c r="AA199" s="194"/>
      <c r="AB199" s="194"/>
      <c r="AC199" s="194"/>
      <c r="AD199" s="194"/>
      <c r="AE199" s="194"/>
      <c r="AF199" s="168"/>
      <c r="AG199" s="168"/>
      <c r="AH199" s="194"/>
      <c r="AI199" s="193"/>
      <c r="AJ199" s="193"/>
      <c r="AK199" s="193"/>
      <c r="AL199" s="193"/>
      <c r="AM199" s="193"/>
      <c r="AN199" s="193"/>
      <c r="AO199" s="168"/>
      <c r="AP199" s="168"/>
      <c r="AQ199" s="193"/>
      <c r="AR199" s="193"/>
      <c r="AS199" s="193"/>
      <c r="AT199" s="193"/>
      <c r="AU199" s="193"/>
    </row>
    <row r="200" spans="2:49" x14ac:dyDescent="0.2">
      <c r="B200" s="21" t="s">
        <v>271</v>
      </c>
      <c r="H200" s="193"/>
      <c r="I200" s="193"/>
      <c r="J200" s="193"/>
      <c r="K200" s="193"/>
      <c r="L200" s="193"/>
      <c r="M200" s="193"/>
      <c r="N200" s="193"/>
      <c r="O200" s="193"/>
      <c r="P200" s="193"/>
      <c r="Q200" s="193"/>
      <c r="R200" s="193"/>
      <c r="S200" s="193"/>
      <c r="T200" s="193"/>
      <c r="U200" s="193"/>
      <c r="V200" s="193"/>
      <c r="W200" s="194"/>
      <c r="X200" s="194"/>
      <c r="Y200" s="194"/>
      <c r="Z200" s="194"/>
      <c r="AA200" s="194"/>
      <c r="AB200" s="194"/>
      <c r="AC200" s="194"/>
      <c r="AD200" s="194"/>
      <c r="AE200" s="194"/>
      <c r="AF200" s="168"/>
      <c r="AG200" s="168"/>
      <c r="AH200" s="194"/>
      <c r="AI200" s="193"/>
      <c r="AJ200" s="193"/>
      <c r="AK200" s="193"/>
      <c r="AL200" s="193"/>
      <c r="AM200" s="193"/>
      <c r="AN200" s="193"/>
      <c r="AO200" s="168"/>
      <c r="AP200" s="168"/>
      <c r="AQ200" s="193"/>
      <c r="AR200" s="193"/>
      <c r="AS200" s="193"/>
      <c r="AT200" s="193"/>
      <c r="AU200" s="193"/>
    </row>
    <row r="201" spans="2:49" x14ac:dyDescent="0.2">
      <c r="B201" s="14" t="s">
        <v>146</v>
      </c>
      <c r="H201" s="193">
        <f>+(1+H196)/(1+H264*D193/D191*H254)-1</f>
        <v>0.51893224661768422</v>
      </c>
      <c r="I201" s="193">
        <f t="shared" ref="I201:AC201" si="1151">+(1+I196)/(1+I264*E193/E191*I254)-1</f>
        <v>0.61239839396272688</v>
      </c>
      <c r="J201" s="193">
        <f t="shared" si="1151"/>
        <v>0.62626571711120205</v>
      </c>
      <c r="K201" s="193">
        <f t="shared" si="1151"/>
        <v>0.65883283835046069</v>
      </c>
      <c r="L201" s="193">
        <f t="shared" si="1151"/>
        <v>0.58779343162328845</v>
      </c>
      <c r="M201" s="193">
        <f t="shared" si="1151"/>
        <v>0.53755843892343669</v>
      </c>
      <c r="N201" s="193">
        <f t="shared" si="1151"/>
        <v>0.59837400400350593</v>
      </c>
      <c r="O201" s="193">
        <f t="shared" si="1151"/>
        <v>0.49278899185662461</v>
      </c>
      <c r="P201" s="193">
        <f t="shared" si="1151"/>
        <v>0.57665860899118893</v>
      </c>
      <c r="Q201" s="197">
        <f>+(1+Q196-1.1/M191)/(1+Q264*M193/M191*Q254)-1</f>
        <v>0.70476578245502974</v>
      </c>
      <c r="R201" s="193">
        <f t="shared" si="1151"/>
        <v>0.70036702904699655</v>
      </c>
      <c r="S201" s="193">
        <f t="shared" si="1151"/>
        <v>0.6972519235770307</v>
      </c>
      <c r="T201" s="193">
        <f t="shared" si="1151"/>
        <v>0.56714335151533835</v>
      </c>
      <c r="U201" s="197">
        <f>+(U191/(Q191-1.1))/(1+U264*Q193/Q191*U254)-1</f>
        <v>0.48760448582893523</v>
      </c>
      <c r="V201" s="193">
        <f t="shared" si="1151"/>
        <v>0.44205898753720541</v>
      </c>
      <c r="W201" s="193">
        <f t="shared" si="1151"/>
        <v>0.35581283021616139</v>
      </c>
      <c r="X201" s="193">
        <f t="shared" si="1151"/>
        <v>0.32517944039451696</v>
      </c>
      <c r="Y201" s="193">
        <f t="shared" si="1151"/>
        <v>0.2483847653306106</v>
      </c>
      <c r="Z201" s="193">
        <f t="shared" si="1151"/>
        <v>0.24916064398432236</v>
      </c>
      <c r="AA201" s="193">
        <f t="shared" si="1151"/>
        <v>0.25994907728064987</v>
      </c>
      <c r="AB201" s="193">
        <f t="shared" si="1151"/>
        <v>0.24286653235265643</v>
      </c>
      <c r="AC201" s="193">
        <f t="shared" si="1151"/>
        <v>0.22202908366036578</v>
      </c>
      <c r="AD201" s="194"/>
      <c r="AE201" s="194"/>
      <c r="AF201" s="168"/>
      <c r="AG201" s="168"/>
      <c r="AH201" s="194"/>
      <c r="AI201" s="193"/>
      <c r="AJ201" s="193"/>
      <c r="AK201" s="193"/>
      <c r="AL201" s="193"/>
      <c r="AM201" s="193"/>
      <c r="AN201" s="193"/>
      <c r="AO201" s="168"/>
      <c r="AP201" s="168"/>
      <c r="AQ201" s="193">
        <f>+(1+AQ196)/(1+AQ264*AP193/AP191*AQ254)-1</f>
        <v>1.0852204460609869</v>
      </c>
      <c r="AR201" s="193">
        <f t="shared" ref="AR201:AT201" si="1152">+(1+AR196)/(1+AR264*AQ193/AQ191*AR254)-1</f>
        <v>0.69551168554991305</v>
      </c>
      <c r="AS201" s="193">
        <f t="shared" si="1152"/>
        <v>0.60899695948276089</v>
      </c>
      <c r="AT201" s="193">
        <f t="shared" si="1152"/>
        <v>0.54996100424203553</v>
      </c>
      <c r="AU201" s="197">
        <f>+(1+AU196-1.1/AT191)/(1+AU264*AT193/AT191*AU254)-1</f>
        <v>0.67363332099056827</v>
      </c>
      <c r="AV201" s="197">
        <f>+(AV191/(AU191-1.1))/(1+AV264*AU193/AU191*AV254)-1</f>
        <v>0.45259115488348312</v>
      </c>
      <c r="AW201" s="193">
        <f t="shared" ref="AW201" si="1153">+(1+AW196)/(1+AW264*AV193/AV191*AW254)-1</f>
        <v>0.26877277107460507</v>
      </c>
    </row>
    <row r="202" spans="2:49" ht="13.5" x14ac:dyDescent="0.35">
      <c r="B202" s="14" t="s">
        <v>147</v>
      </c>
      <c r="H202" s="200">
        <f>+(H203*D193-H201*D191)/D192</f>
        <v>0.63516728910682951</v>
      </c>
      <c r="I202" s="200">
        <f t="shared" ref="I202:Q202" si="1154">+(I203*E193-I201*E191)/E192</f>
        <v>0.50591910433717091</v>
      </c>
      <c r="J202" s="200">
        <f t="shared" si="1154"/>
        <v>0.44540073806445368</v>
      </c>
      <c r="K202" s="200">
        <f t="shared" si="1154"/>
        <v>0.31290257713149988</v>
      </c>
      <c r="L202" s="200">
        <f t="shared" si="1154"/>
        <v>0.56083472284009983</v>
      </c>
      <c r="M202" s="200">
        <f t="shared" si="1154"/>
        <v>0.35296541310941004</v>
      </c>
      <c r="N202" s="200">
        <f t="shared" si="1154"/>
        <v>0.27747245831641426</v>
      </c>
      <c r="O202" s="200">
        <f t="shared" si="1154"/>
        <v>0.39022098586831594</v>
      </c>
      <c r="P202" s="200">
        <f t="shared" si="1154"/>
        <v>0.37073328111025106</v>
      </c>
      <c r="Q202" s="200">
        <f t="shared" si="1154"/>
        <v>0.29834823986232573</v>
      </c>
      <c r="R202" s="200">
        <f t="shared" ref="R202" si="1155">+(R203*N193-R201*N191)/N192</f>
        <v>0.44078137614749341</v>
      </c>
      <c r="S202" s="200">
        <f t="shared" ref="S202" si="1156">+(S203*O193-S201*O191)/O192</f>
        <v>0.33591671684022734</v>
      </c>
      <c r="T202" s="200">
        <f t="shared" ref="T202" si="1157">+(T203*P193-T201*P191)/P192</f>
        <v>0.34506105179404523</v>
      </c>
      <c r="U202" s="215">
        <f>+(U203*(Q193-1.1)-U201*(Q191-1.1))/Q192</f>
        <v>0.42328282335207928</v>
      </c>
      <c r="V202" s="200">
        <f t="shared" ref="V202:AC202" si="1158">+(V203*R193-V201*R191)/R192</f>
        <v>0.36026547046089358</v>
      </c>
      <c r="W202" s="200">
        <f t="shared" si="1158"/>
        <v>0.33298136317495802</v>
      </c>
      <c r="X202" s="200">
        <f t="shared" si="1158"/>
        <v>0.30493224992546319</v>
      </c>
      <c r="Y202" s="200">
        <f t="shared" si="1158"/>
        <v>0.23950356360979871</v>
      </c>
      <c r="Z202" s="200">
        <f t="shared" si="1158"/>
        <v>0.19775306159040104</v>
      </c>
      <c r="AA202" s="200">
        <f t="shared" si="1158"/>
        <v>0.21399474751265113</v>
      </c>
      <c r="AB202" s="200">
        <f t="shared" si="1158"/>
        <v>0.20455708477175222</v>
      </c>
      <c r="AC202" s="200">
        <f t="shared" si="1158"/>
        <v>0.21392753314515867</v>
      </c>
      <c r="AD202" s="194"/>
      <c r="AE202" s="194"/>
      <c r="AF202" s="168"/>
      <c r="AG202" s="168"/>
      <c r="AH202" s="194"/>
      <c r="AI202" s="193"/>
      <c r="AJ202" s="193"/>
      <c r="AK202" s="193"/>
      <c r="AL202" s="193"/>
      <c r="AM202" s="193"/>
      <c r="AN202" s="193"/>
      <c r="AO202" s="168"/>
      <c r="AP202" s="168"/>
      <c r="AQ202" s="200">
        <f>+(AQ203*AP193-AQ201*AP191)/AP192</f>
        <v>0.36168574329516417</v>
      </c>
      <c r="AR202" s="200">
        <f t="shared" ref="AR202:AW202" si="1159">+(AR203*AQ193-AR201*AQ191)/AQ192</f>
        <v>0.32944715205684694</v>
      </c>
      <c r="AS202" s="200">
        <f t="shared" si="1159"/>
        <v>0.46021705623876052</v>
      </c>
      <c r="AT202" s="200">
        <f t="shared" si="1159"/>
        <v>0.3910331222454187</v>
      </c>
      <c r="AU202" s="200">
        <f t="shared" si="1159"/>
        <v>0.35186590998952716</v>
      </c>
      <c r="AV202" s="215">
        <f>+(AV203*(AU193-1.1)-AV201*(AU191-1.1))/AU192</f>
        <v>0.36786716146823056</v>
      </c>
      <c r="AW202" s="200">
        <f t="shared" si="1159"/>
        <v>0.23760042528863351</v>
      </c>
    </row>
    <row r="203" spans="2:49" x14ac:dyDescent="0.2">
      <c r="B203" s="39" t="s">
        <v>128</v>
      </c>
      <c r="H203" s="193">
        <f>+H156</f>
        <v>0.55349036092718573</v>
      </c>
      <c r="I203" s="193">
        <f t="shared" ref="I203:V203" si="1160">+I156</f>
        <v>0.57540341068309031</v>
      </c>
      <c r="J203" s="193">
        <f t="shared" si="1160"/>
        <v>0.56246961089201375</v>
      </c>
      <c r="K203" s="193">
        <f t="shared" si="1160"/>
        <v>0.53924784676968418</v>
      </c>
      <c r="L203" s="193">
        <f t="shared" si="1160"/>
        <v>0.57974934916367116</v>
      </c>
      <c r="M203" s="193">
        <f t="shared" si="1160"/>
        <v>0.47861259219318208</v>
      </c>
      <c r="N203" s="193">
        <f t="shared" si="1160"/>
        <v>0.49719620486271898</v>
      </c>
      <c r="O203" s="193">
        <f t="shared" si="1160"/>
        <v>0.46309781432219799</v>
      </c>
      <c r="P203" s="193">
        <f t="shared" si="1160"/>
        <v>0.51705745718174678</v>
      </c>
      <c r="Q203" s="193">
        <f t="shared" si="1160"/>
        <v>0.58797141882174975</v>
      </c>
      <c r="R203" s="193">
        <f t="shared" si="1160"/>
        <v>0.62751983756171725</v>
      </c>
      <c r="S203" s="193">
        <f t="shared" si="1160"/>
        <v>0.58744116017333159</v>
      </c>
      <c r="T203" s="193">
        <f t="shared" si="1160"/>
        <v>0.50054521913640215</v>
      </c>
      <c r="U203" s="193">
        <f t="shared" si="1160"/>
        <v>0.47</v>
      </c>
      <c r="V203" s="193">
        <f t="shared" si="1160"/>
        <v>0.42</v>
      </c>
      <c r="W203" s="193">
        <f t="shared" ref="W203:X203" si="1161">+W156</f>
        <v>0.35</v>
      </c>
      <c r="X203" s="193">
        <f t="shared" si="1161"/>
        <v>0.32</v>
      </c>
      <c r="Y203" s="193">
        <f t="shared" ref="Y203:Z203" si="1162">+Y156</f>
        <v>0.24622420506540621</v>
      </c>
      <c r="Z203" s="193">
        <f t="shared" si="1162"/>
        <v>0.23730238355384659</v>
      </c>
      <c r="AA203" s="193">
        <f t="shared" ref="AA203:AB203" si="1163">+AA156</f>
        <v>0.24935203596872757</v>
      </c>
      <c r="AB203" s="193">
        <f t="shared" si="1163"/>
        <v>0.23364284375060174</v>
      </c>
      <c r="AC203" s="193">
        <f t="shared" ref="AC203" si="1164">+AC156</f>
        <v>0.22004077130173383</v>
      </c>
      <c r="AD203" s="194"/>
      <c r="AE203" s="194"/>
      <c r="AF203" s="168"/>
      <c r="AG203" s="168"/>
      <c r="AH203" s="194"/>
      <c r="AI203" s="193"/>
      <c r="AJ203" s="193"/>
      <c r="AK203" s="193"/>
      <c r="AL203" s="193"/>
      <c r="AM203" s="193"/>
      <c r="AN203" s="193"/>
      <c r="AO203" s="168"/>
      <c r="AP203" s="168"/>
      <c r="AQ203" s="193">
        <f t="shared" ref="AQ203:AV203" si="1165">+AQ156</f>
        <v>0.73336045460780142</v>
      </c>
      <c r="AR203" s="193">
        <f t="shared" si="1165"/>
        <v>0.55548362120008088</v>
      </c>
      <c r="AS203" s="193">
        <f t="shared" si="1165"/>
        <v>0.55875124786289732</v>
      </c>
      <c r="AT203" s="193">
        <f t="shared" si="1165"/>
        <v>0.50147600128535363</v>
      </c>
      <c r="AU203" s="193">
        <f t="shared" si="1165"/>
        <v>0.57999310776633539</v>
      </c>
      <c r="AV203" s="193">
        <f t="shared" si="1165"/>
        <v>0.42949148143809945</v>
      </c>
      <c r="AW203" s="193">
        <f t="shared" ref="AW203" si="1166">+AW156</f>
        <v>0.26131101295077852</v>
      </c>
    </row>
    <row r="204" spans="2:49" x14ac:dyDescent="0.2">
      <c r="B204" s="39"/>
      <c r="H204" s="60"/>
      <c r="I204" s="60"/>
      <c r="J204" s="60"/>
      <c r="K204" s="60"/>
      <c r="L204" s="60"/>
      <c r="M204" s="60"/>
      <c r="N204" s="60"/>
      <c r="O204" s="60"/>
      <c r="P204" s="60"/>
      <c r="Q204" s="60"/>
      <c r="R204" s="17"/>
      <c r="S204" s="17"/>
      <c r="T204" s="17"/>
      <c r="U204" s="17"/>
      <c r="V204" s="17"/>
      <c r="W204" s="17"/>
      <c r="X204" s="17"/>
      <c r="Y204" s="17"/>
      <c r="Z204" s="17"/>
      <c r="AA204" s="17"/>
      <c r="AB204" s="17"/>
      <c r="AC204" s="17"/>
      <c r="AD204" s="17"/>
      <c r="AE204" s="17"/>
      <c r="AH204" s="17"/>
      <c r="AI204" s="60"/>
      <c r="AJ204" s="60"/>
      <c r="AK204" s="60"/>
      <c r="AL204" s="60"/>
      <c r="AM204" s="17"/>
      <c r="AN204" s="17"/>
      <c r="AQ204" s="60"/>
      <c r="AR204" s="60"/>
      <c r="AS204" s="60"/>
      <c r="AT204" s="60"/>
    </row>
    <row r="205" spans="2:49" x14ac:dyDescent="0.2">
      <c r="B205" s="24" t="s">
        <v>148</v>
      </c>
      <c r="H205" s="60"/>
      <c r="I205" s="60"/>
      <c r="J205" s="60"/>
      <c r="K205" s="60"/>
      <c r="L205" s="60"/>
      <c r="M205" s="60"/>
      <c r="N205" s="60"/>
      <c r="O205" s="60"/>
      <c r="P205" s="60"/>
      <c r="Q205" s="60"/>
      <c r="R205" s="17"/>
      <c r="S205" s="17"/>
      <c r="T205" s="17"/>
      <c r="U205" s="17"/>
      <c r="V205" s="17"/>
      <c r="W205" s="17"/>
      <c r="X205" s="17"/>
      <c r="Y205" s="17"/>
      <c r="Z205" s="17"/>
      <c r="AA205" s="17"/>
      <c r="AB205" s="17"/>
      <c r="AC205" s="17"/>
      <c r="AD205" s="17"/>
      <c r="AE205" s="17"/>
      <c r="AH205" s="17"/>
      <c r="AI205" s="60"/>
      <c r="AJ205" s="60"/>
      <c r="AK205" s="60"/>
      <c r="AL205" s="60"/>
      <c r="AM205" s="17"/>
      <c r="AN205" s="17"/>
      <c r="AQ205" s="60"/>
      <c r="AR205" s="60"/>
      <c r="AS205" s="60"/>
      <c r="AT205" s="60"/>
    </row>
    <row r="206" spans="2:49" x14ac:dyDescent="0.2">
      <c r="B206" t="s">
        <v>15</v>
      </c>
      <c r="D206" s="46">
        <f t="shared" ref="D206:U206" si="1167">+D152</f>
        <v>5.6966990000000006</v>
      </c>
      <c r="E206" s="46">
        <f t="shared" si="1167"/>
        <v>6.4361730000000001</v>
      </c>
      <c r="F206" s="46">
        <f t="shared" si="1167"/>
        <v>6.8920000000000003</v>
      </c>
      <c r="G206" s="46">
        <f t="shared" si="1167"/>
        <v>8.049713999999998</v>
      </c>
      <c r="H206" s="46">
        <f t="shared" si="1167"/>
        <v>8.6357939999999989</v>
      </c>
      <c r="I206" s="46">
        <f t="shared" si="1167"/>
        <v>9.9225569999999994</v>
      </c>
      <c r="J206" s="46">
        <f t="shared" si="1167"/>
        <v>10.587</v>
      </c>
      <c r="K206" s="46">
        <f t="shared" si="1167"/>
        <v>12.298</v>
      </c>
      <c r="L206" s="46">
        <f t="shared" si="1167"/>
        <v>13.53</v>
      </c>
      <c r="M206" s="46">
        <f t="shared" si="1167"/>
        <v>14.535</v>
      </c>
      <c r="N206" s="46">
        <f t="shared" si="1167"/>
        <v>16.096</v>
      </c>
      <c r="O206" s="46">
        <f t="shared" si="1167"/>
        <v>18.756</v>
      </c>
      <c r="P206" s="46">
        <f t="shared" si="1167"/>
        <v>21.742000000000001</v>
      </c>
      <c r="Q206" s="46">
        <f t="shared" si="1167"/>
        <v>25.631</v>
      </c>
      <c r="R206" s="46">
        <f t="shared" si="1167"/>
        <v>27.068000000000001</v>
      </c>
      <c r="S206" s="46">
        <f t="shared" si="1167"/>
        <v>29.8</v>
      </c>
      <c r="T206" s="46">
        <f t="shared" si="1167"/>
        <v>32.055</v>
      </c>
      <c r="U206" s="46">
        <f t="shared" si="1167"/>
        <v>34.936</v>
      </c>
      <c r="V206" s="46">
        <f t="shared" ref="V206:W206" si="1168">+V152</f>
        <v>36.966000000000001</v>
      </c>
      <c r="W206" s="46">
        <f t="shared" si="1168"/>
        <v>38.954999999999998</v>
      </c>
      <c r="X206" s="46">
        <f t="shared" ref="X206:Y206" si="1169">+X152</f>
        <v>41.459000000000003</v>
      </c>
      <c r="Y206" s="46">
        <f t="shared" si="1169"/>
        <v>43.594000000000001</v>
      </c>
      <c r="Z206" s="46">
        <f t="shared" ref="Z206:AB206" si="1170">+Z152</f>
        <v>46.506</v>
      </c>
      <c r="AA206" s="46">
        <f t="shared" si="1170"/>
        <v>49.28</v>
      </c>
      <c r="AB206" s="46">
        <f t="shared" si="1170"/>
        <v>51.402999999999999</v>
      </c>
      <c r="AC206" s="46">
        <f t="shared" ref="AC206" si="1171">+AC152</f>
        <v>53.054000000000002</v>
      </c>
      <c r="AD206" s="17"/>
      <c r="AE206" s="17"/>
      <c r="AG206" s="46">
        <f t="shared" ref="AG206:AL206" si="1172">+AG152</f>
        <v>12.132872000000001</v>
      </c>
      <c r="AH206" s="46">
        <f t="shared" si="1172"/>
        <v>14.941713999999999</v>
      </c>
      <c r="AI206" s="46">
        <f t="shared" si="1172"/>
        <v>18.558350999999998</v>
      </c>
      <c r="AJ206" s="46">
        <f t="shared" si="1172"/>
        <v>22.884999999999998</v>
      </c>
      <c r="AK206" s="46">
        <f t="shared" si="1172"/>
        <v>28.064999999999998</v>
      </c>
      <c r="AL206" s="46">
        <f t="shared" si="1172"/>
        <v>34.851999999999997</v>
      </c>
      <c r="AM206" s="19">
        <f>+SUM(P206:Q206)</f>
        <v>47.373000000000005</v>
      </c>
      <c r="AN206" s="19">
        <f>+SUM(R206:S206)</f>
        <v>56.868000000000002</v>
      </c>
      <c r="AP206" s="46">
        <f t="shared" ref="AP206:AW206" si="1173">+AP152</f>
        <v>9.8521879999999999</v>
      </c>
      <c r="AQ206" s="46">
        <f t="shared" si="1173"/>
        <v>17.126141000000001</v>
      </c>
      <c r="AR206" s="46">
        <f t="shared" si="1173"/>
        <v>27.074586</v>
      </c>
      <c r="AS206" s="46">
        <f t="shared" si="1173"/>
        <v>41.443350999999993</v>
      </c>
      <c r="AT206" s="46">
        <f t="shared" si="1173"/>
        <v>62.916999999999994</v>
      </c>
      <c r="AU206" s="46">
        <f t="shared" si="1173"/>
        <v>104.241</v>
      </c>
      <c r="AV206" s="46">
        <f t="shared" si="1173"/>
        <v>142.91199999999998</v>
      </c>
      <c r="AW206" s="46">
        <f t="shared" si="1173"/>
        <v>180.839</v>
      </c>
    </row>
    <row r="207" spans="2:49" ht="13.5" x14ac:dyDescent="0.35">
      <c r="B207" t="s">
        <v>149</v>
      </c>
      <c r="D207" s="182" t="str">
        <f>+IFERROR(D213-C213,"n/a")</f>
        <v>n/a</v>
      </c>
      <c r="E207" s="182" t="str">
        <f t="shared" ref="E207:AC207" si="1174">+IFERROR(E213-D213,"n/a")</f>
        <v>n/a</v>
      </c>
      <c r="F207" s="182" t="str">
        <f t="shared" si="1174"/>
        <v>n/a</v>
      </c>
      <c r="G207" s="182" t="str">
        <f t="shared" si="1174"/>
        <v>n/a</v>
      </c>
      <c r="H207" s="182" t="str">
        <f t="shared" si="1174"/>
        <v>n/a</v>
      </c>
      <c r="I207" s="182" t="str">
        <f t="shared" si="1174"/>
        <v>n/a</v>
      </c>
      <c r="J207" s="182">
        <f t="shared" si="1174"/>
        <v>0.96219400000000022</v>
      </c>
      <c r="K207" s="182">
        <f t="shared" si="1174"/>
        <v>0.65200000000000102</v>
      </c>
      <c r="L207" s="182">
        <f t="shared" si="1174"/>
        <v>3.3530000000000015</v>
      </c>
      <c r="M207" s="182">
        <f t="shared" si="1174"/>
        <v>1.5129999999999981</v>
      </c>
      <c r="N207" s="182">
        <f t="shared" si="1174"/>
        <v>2.7729999999999997</v>
      </c>
      <c r="O207" s="182">
        <f t="shared" si="1174"/>
        <v>2.6950000000000003</v>
      </c>
      <c r="P207" s="182">
        <f t="shared" si="1174"/>
        <v>2.3569999999999993</v>
      </c>
      <c r="Q207" s="182">
        <f t="shared" si="1174"/>
        <v>3.3260000000000041</v>
      </c>
      <c r="R207" s="182">
        <f t="shared" si="1174"/>
        <v>2.1029999999999944</v>
      </c>
      <c r="S207" s="182">
        <f t="shared" si="1174"/>
        <v>8.5770000000000053</v>
      </c>
      <c r="T207" s="182">
        <f t="shared" si="1174"/>
        <v>6.5719999999999956</v>
      </c>
      <c r="U207" s="182">
        <f t="shared" si="1174"/>
        <v>-1.195999999999998</v>
      </c>
      <c r="V207" s="182">
        <f t="shared" si="1174"/>
        <v>1.1820000000000022</v>
      </c>
      <c r="W207" s="182">
        <f t="shared" si="1174"/>
        <v>5.0549999999999997</v>
      </c>
      <c r="X207" s="182">
        <f t="shared" si="1174"/>
        <v>4.6769999999999996</v>
      </c>
      <c r="Y207" s="182">
        <f t="shared" si="1174"/>
        <v>0.62599999999999767</v>
      </c>
      <c r="Z207" s="182">
        <f t="shared" si="1174"/>
        <v>3.7839999999999918</v>
      </c>
      <c r="AA207" s="182">
        <f t="shared" si="1174"/>
        <v>2.4910000000000139</v>
      </c>
      <c r="AB207" s="182">
        <f t="shared" si="1174"/>
        <v>9.4469999999999885</v>
      </c>
      <c r="AC207" s="182">
        <f t="shared" si="1174"/>
        <v>-4.3519999999999897</v>
      </c>
      <c r="AD207" s="173"/>
      <c r="AE207" s="173"/>
      <c r="AF207" s="31"/>
      <c r="AG207" s="182" t="str">
        <f t="shared" ref="AG207:AL207" si="1175">+IFERROR(AG213-AF213,"n/a")</f>
        <v>n/a</v>
      </c>
      <c r="AH207" s="182" t="str">
        <f t="shared" si="1175"/>
        <v>n/a</v>
      </c>
      <c r="AI207" s="182">
        <f t="shared" si="1175"/>
        <v>3.6958059999999993</v>
      </c>
      <c r="AJ207" s="182">
        <f t="shared" si="1175"/>
        <v>1.6141940000000012</v>
      </c>
      <c r="AK207" s="182">
        <f t="shared" si="1175"/>
        <v>4.8659999999999997</v>
      </c>
      <c r="AL207" s="182">
        <f t="shared" si="1175"/>
        <v>5.468</v>
      </c>
      <c r="AM207" s="47">
        <f t="shared" ref="AM207:AM208" si="1176">+SUM(P207:Q207)</f>
        <v>5.6830000000000034</v>
      </c>
      <c r="AN207" s="47">
        <f t="shared" ref="AN207:AN208" si="1177">+SUM(R207:S207)</f>
        <v>10.68</v>
      </c>
      <c r="AO207" s="31"/>
      <c r="AP207" s="182" t="str">
        <f t="shared" ref="AP207:AW207" si="1178">+IFERROR(AP213-AO213,"n/a")</f>
        <v>n/a</v>
      </c>
      <c r="AQ207" s="182" t="str">
        <f t="shared" si="1178"/>
        <v>n/a</v>
      </c>
      <c r="AR207" s="182">
        <f t="shared" si="1178"/>
        <v>5.1063189999999992</v>
      </c>
      <c r="AS207" s="182">
        <f t="shared" si="1178"/>
        <v>5.3100000000000005</v>
      </c>
      <c r="AT207" s="182">
        <f t="shared" si="1178"/>
        <v>10.334</v>
      </c>
      <c r="AU207" s="182">
        <f t="shared" si="1178"/>
        <v>16.363000000000003</v>
      </c>
      <c r="AV207" s="182">
        <f t="shared" si="1178"/>
        <v>11.613</v>
      </c>
      <c r="AW207" s="182">
        <f t="shared" si="1178"/>
        <v>11.578000000000003</v>
      </c>
    </row>
    <row r="208" spans="2:49" s="1" customFormat="1" x14ac:dyDescent="0.2">
      <c r="B208" s="40" t="s">
        <v>148</v>
      </c>
      <c r="D208" s="183" t="str">
        <f>IFERROR(D206+D207,"n/a")</f>
        <v>n/a</v>
      </c>
      <c r="E208" s="183" t="str">
        <f t="shared" ref="E208:P208" si="1179">IFERROR(E206+E207,"n/a")</f>
        <v>n/a</v>
      </c>
      <c r="F208" s="183" t="str">
        <f t="shared" si="1179"/>
        <v>n/a</v>
      </c>
      <c r="G208" s="183" t="str">
        <f t="shared" si="1179"/>
        <v>n/a</v>
      </c>
      <c r="H208" s="183" t="str">
        <f t="shared" si="1179"/>
        <v>n/a</v>
      </c>
      <c r="I208" s="183" t="str">
        <f t="shared" si="1179"/>
        <v>n/a</v>
      </c>
      <c r="J208" s="183">
        <f t="shared" si="1179"/>
        <v>11.549194</v>
      </c>
      <c r="K208" s="183">
        <f t="shared" si="1179"/>
        <v>12.950000000000001</v>
      </c>
      <c r="L208" s="183">
        <f t="shared" si="1179"/>
        <v>16.883000000000003</v>
      </c>
      <c r="M208" s="183">
        <f t="shared" si="1179"/>
        <v>16.047999999999998</v>
      </c>
      <c r="N208" s="183">
        <f t="shared" si="1179"/>
        <v>18.869</v>
      </c>
      <c r="O208" s="183">
        <f t="shared" si="1179"/>
        <v>21.451000000000001</v>
      </c>
      <c r="P208" s="183">
        <f t="shared" si="1179"/>
        <v>24.099</v>
      </c>
      <c r="Q208" s="183">
        <f t="shared" ref="Q208:R208" si="1180">IFERROR(Q206+Q207,"n/a")</f>
        <v>28.957000000000004</v>
      </c>
      <c r="R208" s="183">
        <f t="shared" si="1180"/>
        <v>29.170999999999996</v>
      </c>
      <c r="S208" s="183">
        <f t="shared" ref="S208:T208" si="1181">IFERROR(S206+S207,"n/a")</f>
        <v>38.37700000000001</v>
      </c>
      <c r="T208" s="183">
        <f t="shared" si="1181"/>
        <v>38.626999999999995</v>
      </c>
      <c r="U208" s="183">
        <f t="shared" ref="U208:V208" si="1182">IFERROR(U206+U207,"n/a")</f>
        <v>33.74</v>
      </c>
      <c r="V208" s="183">
        <f t="shared" si="1182"/>
        <v>38.148000000000003</v>
      </c>
      <c r="W208" s="183">
        <f t="shared" ref="W208:X208" si="1183">IFERROR(W206+W207,"n/a")</f>
        <v>44.01</v>
      </c>
      <c r="X208" s="183">
        <f t="shared" si="1183"/>
        <v>46.136000000000003</v>
      </c>
      <c r="Y208" s="183">
        <f t="shared" ref="Y208:Z208" si="1184">IFERROR(Y206+Y207,"n/a")</f>
        <v>44.22</v>
      </c>
      <c r="Z208" s="183">
        <f t="shared" si="1184"/>
        <v>50.289999999999992</v>
      </c>
      <c r="AA208" s="183">
        <f t="shared" ref="AA208:AB208" si="1185">IFERROR(AA206+AA207,"n/a")</f>
        <v>51.771000000000015</v>
      </c>
      <c r="AB208" s="183">
        <f t="shared" si="1185"/>
        <v>60.849999999999987</v>
      </c>
      <c r="AC208" s="183">
        <f t="shared" ref="AC208" si="1186">IFERROR(AC206+AC207,"n/a")</f>
        <v>48.702000000000012</v>
      </c>
      <c r="AD208" s="181"/>
      <c r="AE208" s="181"/>
      <c r="AG208" s="183" t="str">
        <f t="shared" ref="AG208" si="1187">IFERROR(AG206+AG207,"n/a")</f>
        <v>n/a</v>
      </c>
      <c r="AH208" s="183" t="str">
        <f t="shared" ref="AH208" si="1188">IFERROR(AH206+AH207,"n/a")</f>
        <v>n/a</v>
      </c>
      <c r="AI208" s="183">
        <f t="shared" ref="AI208" si="1189">IFERROR(AI206+AI207,"n/a")</f>
        <v>22.254156999999999</v>
      </c>
      <c r="AJ208" s="183">
        <f t="shared" ref="AJ208" si="1190">IFERROR(AJ206+AJ207,"n/a")</f>
        <v>24.499193999999999</v>
      </c>
      <c r="AK208" s="183">
        <f t="shared" ref="AK208" si="1191">IFERROR(AK206+AK207,"n/a")</f>
        <v>32.930999999999997</v>
      </c>
      <c r="AL208" s="183">
        <f t="shared" ref="AL208" si="1192">IFERROR(AL206+AL207,"n/a")</f>
        <v>40.319999999999993</v>
      </c>
      <c r="AM208" s="45">
        <f t="shared" si="1176"/>
        <v>53.056000000000004</v>
      </c>
      <c r="AN208" s="45">
        <f t="shared" si="1177"/>
        <v>67.548000000000002</v>
      </c>
      <c r="AP208" s="183" t="str">
        <f t="shared" ref="AP208" si="1193">IFERROR(AP206+AP207,"n/a")</f>
        <v>n/a</v>
      </c>
      <c r="AQ208" s="183" t="str">
        <f t="shared" ref="AQ208" si="1194">IFERROR(AQ206+AQ207,"n/a")</f>
        <v>n/a</v>
      </c>
      <c r="AR208" s="183">
        <f t="shared" ref="AR208" si="1195">IFERROR(AR206+AR207,"n/a")</f>
        <v>32.180904999999996</v>
      </c>
      <c r="AS208" s="183">
        <f t="shared" ref="AS208" si="1196">IFERROR(AS206+AS207,"n/a")</f>
        <v>46.753350999999995</v>
      </c>
      <c r="AT208" s="183">
        <f t="shared" ref="AT208:AU208" si="1197">IFERROR(AT206+AT207,"n/a")</f>
        <v>73.250999999999991</v>
      </c>
      <c r="AU208" s="183">
        <f t="shared" si="1197"/>
        <v>120.604</v>
      </c>
      <c r="AV208" s="183">
        <f t="shared" ref="AV208:AW208" si="1198">IFERROR(AV206+AV207,"n/a")</f>
        <v>154.52499999999998</v>
      </c>
      <c r="AW208" s="183">
        <f t="shared" si="1198"/>
        <v>192.417</v>
      </c>
    </row>
    <row r="209" spans="2:50" x14ac:dyDescent="0.2">
      <c r="B209" s="39" t="s">
        <v>16</v>
      </c>
      <c r="H209" s="193" t="str">
        <f>IFERROR(H208/D208-1,"n/a")</f>
        <v>n/a</v>
      </c>
      <c r="I209" s="193" t="str">
        <f t="shared" ref="I209" si="1199">IFERROR(I208/E208-1,"n/a")</f>
        <v>n/a</v>
      </c>
      <c r="J209" s="193" t="str">
        <f t="shared" ref="J209" si="1200">IFERROR(J208/F208-1,"n/a")</f>
        <v>n/a</v>
      </c>
      <c r="K209" s="193" t="str">
        <f t="shared" ref="K209" si="1201">IFERROR(K208/G208-1,"n/a")</f>
        <v>n/a</v>
      </c>
      <c r="L209" s="193" t="str">
        <f t="shared" ref="L209" si="1202">IFERROR(L208/H208-1,"n/a")</f>
        <v>n/a</v>
      </c>
      <c r="M209" s="193" t="str">
        <f t="shared" ref="M209" si="1203">IFERROR(M208/I208-1,"n/a")</f>
        <v>n/a</v>
      </c>
      <c r="N209" s="193">
        <f t="shared" ref="N209" si="1204">IFERROR(N208/J208-1,"n/a")</f>
        <v>0.63379366560125328</v>
      </c>
      <c r="O209" s="193">
        <f t="shared" ref="O209" si="1205">IFERROR(O208/K208-1,"n/a")</f>
        <v>0.65644787644787628</v>
      </c>
      <c r="P209" s="193">
        <f t="shared" ref="P209:AC209" si="1206">IFERROR(P208/L208-1,"n/a")</f>
        <v>0.42741218977669826</v>
      </c>
      <c r="Q209" s="193">
        <f t="shared" si="1206"/>
        <v>0.80439930209371924</v>
      </c>
      <c r="R209" s="193">
        <f t="shared" si="1206"/>
        <v>0.54597487943187217</v>
      </c>
      <c r="S209" s="193">
        <f t="shared" si="1206"/>
        <v>0.7890541233508932</v>
      </c>
      <c r="T209" s="193">
        <f t="shared" si="1206"/>
        <v>0.60284659114486061</v>
      </c>
      <c r="U209" s="193">
        <f t="shared" si="1206"/>
        <v>0.16517595054736334</v>
      </c>
      <c r="V209" s="193">
        <f t="shared" si="1206"/>
        <v>0.30773713619690812</v>
      </c>
      <c r="W209" s="193">
        <f t="shared" si="1206"/>
        <v>0.14678062381113643</v>
      </c>
      <c r="X209" s="193">
        <f t="shared" si="1206"/>
        <v>0.19439770108991139</v>
      </c>
      <c r="Y209" s="193">
        <f t="shared" si="1206"/>
        <v>0.31061055127445147</v>
      </c>
      <c r="Z209" s="193">
        <f t="shared" si="1206"/>
        <v>0.31828667295795299</v>
      </c>
      <c r="AA209" s="193">
        <f t="shared" si="1206"/>
        <v>0.1763462849352424</v>
      </c>
      <c r="AB209" s="193">
        <f t="shared" si="1206"/>
        <v>0.31892665163863332</v>
      </c>
      <c r="AC209" s="193">
        <f t="shared" si="1206"/>
        <v>0.10135685210312118</v>
      </c>
      <c r="AD209" s="194"/>
      <c r="AE209" s="194"/>
      <c r="AF209" s="168"/>
      <c r="AG209" s="168"/>
      <c r="AH209" s="194"/>
      <c r="AI209" s="193" t="str">
        <f t="shared" ref="AI209:AN209" si="1207">IFERROR(AI208/AG208-1,"n/a")</f>
        <v>n/a</v>
      </c>
      <c r="AJ209" s="193" t="str">
        <f t="shared" si="1207"/>
        <v>n/a</v>
      </c>
      <c r="AK209" s="193">
        <f t="shared" si="1207"/>
        <v>0.47976847651429799</v>
      </c>
      <c r="AL209" s="193">
        <f t="shared" si="1207"/>
        <v>0.64576842813686008</v>
      </c>
      <c r="AM209" s="193">
        <f t="shared" si="1207"/>
        <v>0.6111262943730833</v>
      </c>
      <c r="AN209" s="193">
        <f t="shared" si="1207"/>
        <v>0.67529761904761942</v>
      </c>
      <c r="AO209" s="168"/>
      <c r="AP209" s="168"/>
      <c r="AQ209" s="193" t="str">
        <f t="shared" ref="AQ209:AW209" si="1208">IFERROR(AQ208/AP208-1,"n/a")</f>
        <v>n/a</v>
      </c>
      <c r="AR209" s="193" t="str">
        <f t="shared" si="1208"/>
        <v>n/a</v>
      </c>
      <c r="AS209" s="193">
        <f t="shared" si="1208"/>
        <v>0.45282896798582883</v>
      </c>
      <c r="AT209" s="193">
        <f t="shared" si="1208"/>
        <v>0.56675400657377484</v>
      </c>
      <c r="AU209" s="193">
        <f t="shared" si="1208"/>
        <v>0.64644851264829173</v>
      </c>
      <c r="AV209" s="193">
        <f t="shared" si="1208"/>
        <v>0.2812593280488207</v>
      </c>
      <c r="AW209" s="193">
        <f t="shared" si="1208"/>
        <v>0.24521598446853288</v>
      </c>
    </row>
    <row r="210" spans="2:50" x14ac:dyDescent="0.2">
      <c r="B210" s="39" t="s">
        <v>272</v>
      </c>
      <c r="H210" s="193" t="str">
        <f t="shared" ref="H210:T210" si="1209">IFERROR((D206*(1+H153)/(1+H272)+(H213-G213-G213*H314))/D208-1,"n/a")</f>
        <v>n/a</v>
      </c>
      <c r="I210" s="193" t="str">
        <f t="shared" si="1209"/>
        <v>n/a</v>
      </c>
      <c r="J210" s="193" t="str">
        <f t="shared" si="1209"/>
        <v>n/a</v>
      </c>
      <c r="K210" s="193" t="str">
        <f t="shared" si="1209"/>
        <v>n/a</v>
      </c>
      <c r="L210" s="193" t="str">
        <f t="shared" si="1209"/>
        <v>n/a</v>
      </c>
      <c r="M210" s="193" t="str">
        <f t="shared" si="1209"/>
        <v>n/a</v>
      </c>
      <c r="N210" s="193">
        <f t="shared" si="1209"/>
        <v>0.58563800970091107</v>
      </c>
      <c r="O210" s="193">
        <f t="shared" si="1209"/>
        <v>0.59946556551422336</v>
      </c>
      <c r="P210" s="193">
        <f t="shared" si="1209"/>
        <v>0.40460391456451195</v>
      </c>
      <c r="Q210" s="193">
        <f t="shared" si="1209"/>
        <v>0.74308305397227947</v>
      </c>
      <c r="R210" s="193">
        <f t="shared" si="1209"/>
        <v>0.54502872281411441</v>
      </c>
      <c r="S210" s="193">
        <f t="shared" si="1209"/>
        <v>0.8037530983506096</v>
      </c>
      <c r="T210" s="193">
        <f t="shared" si="1209"/>
        <v>0.63689776892433114</v>
      </c>
      <c r="U210" s="193">
        <f t="shared" ref="U210:AC210" si="1210">IFERROR((Q206*(1+U153)/(1+U272)+(U213-T213-T213*U314))/Q208-1,"n/a")</f>
        <v>0.23541305414124936</v>
      </c>
      <c r="V210" s="193">
        <f t="shared" si="1210"/>
        <v>0.39512931755380576</v>
      </c>
      <c r="W210" s="193">
        <f t="shared" si="1210"/>
        <v>0.15259391769803354</v>
      </c>
      <c r="X210" s="193">
        <f t="shared" si="1210"/>
        <v>0.20737555911238625</v>
      </c>
      <c r="Y210" s="193">
        <f t="shared" si="1210"/>
        <v>0.30245940167643393</v>
      </c>
      <c r="Z210" s="193">
        <f t="shared" si="1210"/>
        <v>0.31285966300874679</v>
      </c>
      <c r="AA210" s="193">
        <f t="shared" si="1210"/>
        <v>0.1450516098474921</v>
      </c>
      <c r="AB210" s="193">
        <f t="shared" si="1210"/>
        <v>0.32207461805253579</v>
      </c>
      <c r="AC210" s="193">
        <f t="shared" si="1210"/>
        <v>0.10731751789403488</v>
      </c>
      <c r="AD210" s="194"/>
      <c r="AE210" s="194"/>
      <c r="AF210" s="168"/>
      <c r="AG210" s="168"/>
      <c r="AH210" s="194"/>
      <c r="AI210" s="193"/>
      <c r="AJ210" s="193"/>
      <c r="AK210" s="193"/>
      <c r="AL210" s="193"/>
      <c r="AM210" s="193"/>
      <c r="AN210" s="193"/>
      <c r="AO210" s="168"/>
      <c r="AP210" s="168"/>
      <c r="AQ210" s="193" t="str">
        <f>IFERROR((AP206*(1+AQ153)/(1+AQ272)+(AQ213-AP213-AP213*AQ314))/AP208-1,"n/a")</f>
        <v>n/a</v>
      </c>
      <c r="AR210" s="193" t="str">
        <f t="shared" ref="AR210:AW210" si="1211">IFERROR((AQ206*(1+AR153)/(1+AR272)+(AR213-AQ213-AQ213*AR314))/AQ208-1,"n/a")</f>
        <v>n/a</v>
      </c>
      <c r="AS210" s="193">
        <f t="shared" si="1211"/>
        <v>0.47609087369491654</v>
      </c>
      <c r="AT210" s="193">
        <f t="shared" si="1211"/>
        <v>0.55212250209399549</v>
      </c>
      <c r="AU210" s="193">
        <f t="shared" si="1211"/>
        <v>0.6295290188006053</v>
      </c>
      <c r="AV210" s="193">
        <f t="shared" si="1211"/>
        <v>0.32686439929803623</v>
      </c>
      <c r="AW210" s="193">
        <f t="shared" si="1211"/>
        <v>0.23763383046611386</v>
      </c>
    </row>
    <row r="211" spans="2:50" x14ac:dyDescent="0.2">
      <c r="B211" s="39"/>
      <c r="H211" s="60"/>
      <c r="I211" s="60"/>
      <c r="J211" s="60"/>
      <c r="K211" s="60"/>
      <c r="L211" s="60"/>
      <c r="M211" s="60"/>
      <c r="N211" s="60"/>
      <c r="O211" s="17"/>
      <c r="P211" s="17"/>
      <c r="Q211" s="17"/>
      <c r="R211" s="17"/>
      <c r="S211" s="17"/>
      <c r="T211" s="17"/>
      <c r="U211" s="17"/>
      <c r="V211" s="17"/>
      <c r="W211" s="17"/>
      <c r="X211" s="17"/>
      <c r="Y211" s="17"/>
      <c r="Z211" s="17"/>
      <c r="AA211" s="17"/>
      <c r="AB211" s="17"/>
      <c r="AC211" s="17"/>
      <c r="AD211" s="17"/>
      <c r="AE211" s="17"/>
      <c r="AH211" s="17"/>
      <c r="AI211" s="60"/>
      <c r="AJ211" s="60"/>
      <c r="AK211" s="60"/>
      <c r="AL211" s="60"/>
      <c r="AM211" s="17"/>
      <c r="AN211" s="17"/>
      <c r="AQ211" s="60"/>
      <c r="AR211" s="60"/>
      <c r="AS211" s="60"/>
      <c r="AT211" s="60"/>
    </row>
    <row r="212" spans="2:50" x14ac:dyDescent="0.2">
      <c r="B212" s="21" t="s">
        <v>29</v>
      </c>
      <c r="H212" s="60"/>
      <c r="I212" s="60"/>
      <c r="J212" s="60"/>
      <c r="K212" s="17"/>
      <c r="L212" s="189"/>
      <c r="M212" s="189"/>
      <c r="N212" s="189"/>
      <c r="O212" s="17"/>
      <c r="P212" s="189"/>
      <c r="Q212" s="189"/>
      <c r="R212" s="188"/>
      <c r="S212" s="17"/>
      <c r="T212" s="17"/>
      <c r="U212" s="17"/>
      <c r="V212" s="17"/>
      <c r="W212" s="17"/>
      <c r="X212" s="17"/>
      <c r="Y212" s="17"/>
      <c r="Z212" s="17"/>
      <c r="AA212" s="17"/>
      <c r="AB212" s="17"/>
      <c r="AC212" s="17"/>
      <c r="AD212" s="17"/>
      <c r="AE212" s="17"/>
      <c r="AH212" s="17"/>
      <c r="AI212" s="60"/>
      <c r="AJ212" s="60"/>
      <c r="AK212" s="60"/>
      <c r="AL212" s="60"/>
      <c r="AM212" s="17"/>
      <c r="AN212" s="17"/>
      <c r="AQ212" s="60"/>
      <c r="AR212" s="60"/>
      <c r="AS212" s="60"/>
      <c r="AT212" s="60"/>
    </row>
    <row r="213" spans="2:50" x14ac:dyDescent="0.2">
      <c r="B213" s="14" t="s">
        <v>150</v>
      </c>
      <c r="D213" s="72" t="s">
        <v>119</v>
      </c>
      <c r="E213" s="72" t="s">
        <v>119</v>
      </c>
      <c r="F213" s="72" t="s">
        <v>119</v>
      </c>
      <c r="G213" s="72" t="s">
        <v>119</v>
      </c>
      <c r="H213" s="72" t="s">
        <v>119</v>
      </c>
      <c r="I213" s="19">
        <f>+I508+I521</f>
        <v>16.382805999999999</v>
      </c>
      <c r="J213" s="19">
        <f t="shared" ref="J213:S213" si="1212">+J508+J521</f>
        <v>17.344999999999999</v>
      </c>
      <c r="K213" s="19">
        <f t="shared" si="1212"/>
        <v>17.997</v>
      </c>
      <c r="L213" s="19">
        <f t="shared" si="1212"/>
        <v>21.35</v>
      </c>
      <c r="M213" s="19">
        <f t="shared" si="1212"/>
        <v>22.863</v>
      </c>
      <c r="N213" s="19">
        <f t="shared" si="1212"/>
        <v>25.635999999999999</v>
      </c>
      <c r="O213" s="19">
        <f t="shared" si="1212"/>
        <v>28.331</v>
      </c>
      <c r="P213" s="19">
        <f t="shared" si="1212"/>
        <v>30.687999999999999</v>
      </c>
      <c r="Q213" s="19">
        <f t="shared" si="1212"/>
        <v>34.014000000000003</v>
      </c>
      <c r="R213" s="19">
        <f t="shared" si="1212"/>
        <v>36.116999999999997</v>
      </c>
      <c r="S213" s="19">
        <f t="shared" si="1212"/>
        <v>44.694000000000003</v>
      </c>
      <c r="T213" s="19">
        <f t="shared" ref="T213:U213" si="1213">+T508+T521</f>
        <v>51.265999999999998</v>
      </c>
      <c r="U213" s="19">
        <f t="shared" si="1213"/>
        <v>50.07</v>
      </c>
      <c r="V213" s="19">
        <f t="shared" ref="V213:W213" si="1214">+V508+V521</f>
        <v>51.252000000000002</v>
      </c>
      <c r="W213" s="19">
        <f t="shared" si="1214"/>
        <v>56.307000000000002</v>
      </c>
      <c r="X213" s="19">
        <f t="shared" ref="X213:Y213" si="1215">+X508+X521</f>
        <v>60.984000000000002</v>
      </c>
      <c r="Y213" s="19">
        <f t="shared" si="1215"/>
        <v>61.61</v>
      </c>
      <c r="Z213" s="19">
        <f t="shared" ref="Z213:AB213" si="1216">+Z508+Z521</f>
        <v>65.393999999999991</v>
      </c>
      <c r="AA213" s="19">
        <f t="shared" si="1216"/>
        <v>67.885000000000005</v>
      </c>
      <c r="AB213" s="19">
        <f t="shared" si="1216"/>
        <v>77.331999999999994</v>
      </c>
      <c r="AC213" s="19">
        <f t="shared" ref="AC213" si="1217">+AC508+AC521</f>
        <v>72.98</v>
      </c>
      <c r="AD213" s="17"/>
      <c r="AE213" s="17"/>
      <c r="AG213" s="72" t="s">
        <v>119</v>
      </c>
      <c r="AH213" s="19">
        <f t="shared" ref="AH213:AL213" si="1218">+AH508</f>
        <v>12.686999999999999</v>
      </c>
      <c r="AI213" s="19">
        <f t="shared" si="1218"/>
        <v>16.382805999999999</v>
      </c>
      <c r="AJ213" s="19">
        <f t="shared" si="1218"/>
        <v>17.997</v>
      </c>
      <c r="AK213" s="19">
        <f t="shared" si="1218"/>
        <v>22.863</v>
      </c>
      <c r="AL213" s="19">
        <f t="shared" si="1218"/>
        <v>28.331</v>
      </c>
      <c r="AM213" s="19">
        <f t="shared" ref="AM213:AN213" si="1219">+AM508</f>
        <v>34.014000000000003</v>
      </c>
      <c r="AN213" s="19">
        <f t="shared" si="1219"/>
        <v>44.578000000000003</v>
      </c>
      <c r="AP213" s="72" t="s">
        <v>119</v>
      </c>
      <c r="AQ213" s="19">
        <f t="shared" ref="AQ213:AT213" si="1220">+AQ508</f>
        <v>7.5806810000000002</v>
      </c>
      <c r="AR213" s="19">
        <f t="shared" si="1220"/>
        <v>12.686999999999999</v>
      </c>
      <c r="AS213" s="19">
        <f t="shared" si="1220"/>
        <v>17.997</v>
      </c>
      <c r="AT213" s="19">
        <f t="shared" si="1220"/>
        <v>28.331</v>
      </c>
      <c r="AU213" s="19">
        <f t="shared" ref="AU213:AV213" si="1221">+AU508+AU521</f>
        <v>44.694000000000003</v>
      </c>
      <c r="AV213" s="19">
        <f t="shared" si="1221"/>
        <v>56.307000000000002</v>
      </c>
      <c r="AW213" s="19">
        <f t="shared" ref="AW213" si="1222">+AW508+AW521</f>
        <v>67.885000000000005</v>
      </c>
    </row>
    <row r="214" spans="2:50" x14ac:dyDescent="0.2">
      <c r="B214" s="39" t="s">
        <v>16</v>
      </c>
      <c r="H214" s="193" t="str">
        <f>IFERROR(H213/D213-1,"n/a")</f>
        <v>n/a</v>
      </c>
      <c r="I214" s="193" t="str">
        <f t="shared" ref="I214:AC214" si="1223">IFERROR(I213/E213-1,"n/a")</f>
        <v>n/a</v>
      </c>
      <c r="J214" s="193" t="str">
        <f t="shared" si="1223"/>
        <v>n/a</v>
      </c>
      <c r="K214" s="193" t="str">
        <f t="shared" si="1223"/>
        <v>n/a</v>
      </c>
      <c r="L214" s="193" t="str">
        <f t="shared" si="1223"/>
        <v>n/a</v>
      </c>
      <c r="M214" s="193">
        <f t="shared" si="1223"/>
        <v>0.39554847930201964</v>
      </c>
      <c r="N214" s="193">
        <f t="shared" si="1223"/>
        <v>0.47800518881522058</v>
      </c>
      <c r="O214" s="193">
        <f t="shared" si="1223"/>
        <v>0.5742068122464854</v>
      </c>
      <c r="P214" s="193">
        <f t="shared" si="1223"/>
        <v>0.43737704918032771</v>
      </c>
      <c r="Q214" s="193">
        <f t="shared" si="1223"/>
        <v>0.48773126886235407</v>
      </c>
      <c r="R214" s="193">
        <f t="shared" si="1223"/>
        <v>0.40883913246996406</v>
      </c>
      <c r="S214" s="193">
        <f t="shared" si="1223"/>
        <v>0.57756521125269145</v>
      </c>
      <c r="T214" s="193">
        <f t="shared" si="1223"/>
        <v>0.67055526590198133</v>
      </c>
      <c r="U214" s="193">
        <f t="shared" si="1223"/>
        <v>0.47204092432527767</v>
      </c>
      <c r="V214" s="193">
        <f t="shared" si="1223"/>
        <v>0.41905473876567845</v>
      </c>
      <c r="W214" s="193">
        <f t="shared" si="1223"/>
        <v>0.25983353470264459</v>
      </c>
      <c r="X214" s="193">
        <f t="shared" si="1223"/>
        <v>0.18956033238403625</v>
      </c>
      <c r="Y214" s="193">
        <f t="shared" si="1223"/>
        <v>0.23047733173557017</v>
      </c>
      <c r="Z214" s="193">
        <f t="shared" si="1223"/>
        <v>0.27593069538749693</v>
      </c>
      <c r="AA214" s="193">
        <f t="shared" si="1223"/>
        <v>0.20562274672776026</v>
      </c>
      <c r="AB214" s="193">
        <f t="shared" si="1223"/>
        <v>0.26807031352485877</v>
      </c>
      <c r="AC214" s="193">
        <f t="shared" si="1223"/>
        <v>0.18454796299302068</v>
      </c>
      <c r="AD214" s="194"/>
      <c r="AE214" s="194"/>
      <c r="AF214" s="168"/>
      <c r="AG214" s="168"/>
      <c r="AH214" s="194"/>
      <c r="AI214" s="193" t="str">
        <f t="shared" ref="AI214:AN214" si="1224">IFERROR(AI213/AG213-1,"n/a")</f>
        <v>n/a</v>
      </c>
      <c r="AJ214" s="193">
        <f t="shared" si="1224"/>
        <v>0.41853866162213293</v>
      </c>
      <c r="AK214" s="193">
        <f t="shared" si="1224"/>
        <v>0.39554847930201964</v>
      </c>
      <c r="AL214" s="193">
        <f t="shared" si="1224"/>
        <v>0.5742068122464854</v>
      </c>
      <c r="AM214" s="193">
        <f t="shared" si="1224"/>
        <v>0.48773126886235407</v>
      </c>
      <c r="AN214" s="193">
        <f t="shared" si="1224"/>
        <v>0.57347075641523437</v>
      </c>
      <c r="AO214" s="168"/>
      <c r="AP214" s="168"/>
      <c r="AQ214" s="193" t="str">
        <f t="shared" ref="AQ214:AW214" si="1225">IFERROR(AQ213/AP213-1,"n/a")</f>
        <v>n/a</v>
      </c>
      <c r="AR214" s="193">
        <f t="shared" si="1225"/>
        <v>0.67359634312537353</v>
      </c>
      <c r="AS214" s="193">
        <f t="shared" si="1225"/>
        <v>0.41853866162213293</v>
      </c>
      <c r="AT214" s="193">
        <f t="shared" si="1225"/>
        <v>0.5742068122464854</v>
      </c>
      <c r="AU214" s="193">
        <f t="shared" si="1225"/>
        <v>0.57756521125269145</v>
      </c>
      <c r="AV214" s="193">
        <f t="shared" si="1225"/>
        <v>0.25983353470264459</v>
      </c>
      <c r="AW214" s="193">
        <f t="shared" si="1225"/>
        <v>0.20562274672776026</v>
      </c>
    </row>
    <row r="215" spans="2:50" x14ac:dyDescent="0.2">
      <c r="B215" s="39"/>
      <c r="H215" s="193"/>
      <c r="I215" s="193"/>
      <c r="J215" s="193"/>
      <c r="K215" s="193"/>
      <c r="L215" s="193"/>
      <c r="M215" s="193"/>
      <c r="N215" s="193"/>
      <c r="O215" s="193"/>
      <c r="P215" s="193"/>
      <c r="Q215" s="193"/>
      <c r="R215" s="193"/>
      <c r="S215" s="193"/>
      <c r="T215" s="193"/>
      <c r="U215" s="193"/>
      <c r="V215" s="194"/>
      <c r="W215" s="194"/>
      <c r="X215" s="194"/>
      <c r="Y215" s="194"/>
      <c r="Z215" s="194"/>
      <c r="AA215" s="194"/>
      <c r="AB215" s="194"/>
      <c r="AC215" s="194"/>
      <c r="AD215" s="194"/>
      <c r="AE215" s="194"/>
      <c r="AF215" s="168"/>
      <c r="AG215" s="168"/>
      <c r="AH215" s="194"/>
      <c r="AI215" s="193"/>
      <c r="AJ215" s="193"/>
      <c r="AK215" s="193"/>
      <c r="AL215" s="193"/>
      <c r="AM215" s="193"/>
      <c r="AN215" s="193"/>
      <c r="AO215" s="168"/>
      <c r="AP215" s="168"/>
      <c r="AQ215" s="193"/>
      <c r="AR215" s="193"/>
      <c r="AS215" s="193"/>
      <c r="AT215" s="193"/>
      <c r="AU215" s="193"/>
    </row>
    <row r="216" spans="2:50" hidden="1" outlineLevel="1" x14ac:dyDescent="0.2">
      <c r="B216" s="8" t="s">
        <v>287</v>
      </c>
      <c r="C216" s="7"/>
      <c r="H216" s="193"/>
      <c r="I216" s="193"/>
      <c r="J216" s="193"/>
      <c r="K216" s="193"/>
      <c r="L216" s="193"/>
      <c r="M216" s="193"/>
      <c r="N216" s="193"/>
      <c r="O216" s="193"/>
      <c r="P216" s="193"/>
      <c r="Q216" s="193"/>
      <c r="R216" s="193"/>
      <c r="S216" s="193"/>
      <c r="T216" s="32"/>
      <c r="U216" s="32"/>
      <c r="V216" s="32"/>
      <c r="W216" s="32"/>
      <c r="X216" s="32"/>
      <c r="Y216" s="194"/>
      <c r="Z216" s="194"/>
      <c r="AA216" s="194"/>
      <c r="AB216" s="194"/>
      <c r="AC216" s="194"/>
      <c r="AD216" s="194"/>
      <c r="AE216" s="194"/>
      <c r="AF216" s="168"/>
      <c r="AG216" s="168"/>
      <c r="AH216" s="194"/>
      <c r="AI216" s="193"/>
      <c r="AJ216" s="193"/>
      <c r="AK216" s="193"/>
      <c r="AL216" s="193"/>
      <c r="AM216" s="193"/>
      <c r="AN216" s="193"/>
      <c r="AO216" s="168"/>
      <c r="AP216" s="168"/>
      <c r="AQ216" s="193"/>
      <c r="AR216" s="193"/>
      <c r="AS216" s="193"/>
      <c r="AT216" s="193"/>
      <c r="AU216" s="193"/>
    </row>
    <row r="217" spans="2:50" hidden="1" outlineLevel="1" x14ac:dyDescent="0.2">
      <c r="B217" s="39"/>
      <c r="H217" s="193"/>
      <c r="I217" s="193"/>
      <c r="J217" s="193"/>
      <c r="K217" s="193"/>
      <c r="L217" s="193"/>
      <c r="M217" s="193"/>
      <c r="N217" s="193"/>
      <c r="O217" s="193"/>
      <c r="P217" s="12"/>
      <c r="Q217" s="12"/>
      <c r="R217" s="12"/>
      <c r="S217" s="12"/>
      <c r="T217" s="12"/>
      <c r="U217" s="12"/>
      <c r="V217" s="12"/>
      <c r="W217" s="12"/>
      <c r="X217" s="12"/>
      <c r="Y217" s="194"/>
      <c r="Z217" s="194"/>
      <c r="AA217" s="194"/>
      <c r="AB217" s="194"/>
      <c r="AC217" s="194"/>
      <c r="AD217" s="194"/>
      <c r="AE217" s="194"/>
      <c r="AF217" s="168"/>
      <c r="AG217" s="168"/>
      <c r="AH217" s="194"/>
      <c r="AI217" s="193"/>
      <c r="AJ217" s="193"/>
      <c r="AK217" s="193"/>
      <c r="AL217" s="193"/>
      <c r="AM217" s="193"/>
      <c r="AN217" s="193"/>
      <c r="AO217" s="168"/>
      <c r="AP217" s="168"/>
      <c r="AQ217" s="193"/>
      <c r="AR217" s="193"/>
      <c r="AS217" s="193"/>
      <c r="AT217" s="193"/>
      <c r="AU217" s="193"/>
    </row>
    <row r="218" spans="2:50" hidden="1" outlineLevel="1" x14ac:dyDescent="0.2">
      <c r="B218" t="s">
        <v>284</v>
      </c>
      <c r="D218" s="54" t="s">
        <v>119</v>
      </c>
      <c r="E218" s="54" t="s">
        <v>119</v>
      </c>
      <c r="F218" s="54" t="s">
        <v>119</v>
      </c>
      <c r="G218" s="54" t="s">
        <v>119</v>
      </c>
      <c r="H218" s="54" t="s">
        <v>119</v>
      </c>
      <c r="I218" s="54" t="s">
        <v>119</v>
      </c>
      <c r="J218" s="54" t="s">
        <v>119</v>
      </c>
      <c r="K218" s="54" t="s">
        <v>119</v>
      </c>
      <c r="L218" s="54" t="s">
        <v>119</v>
      </c>
      <c r="M218" s="54" t="s">
        <v>119</v>
      </c>
      <c r="N218" s="12">
        <v>442</v>
      </c>
      <c r="O218" s="12">
        <v>488</v>
      </c>
      <c r="P218" s="12">
        <v>587</v>
      </c>
      <c r="Q218" s="12">
        <v>640</v>
      </c>
      <c r="R218" s="12">
        <v>721</v>
      </c>
      <c r="S218" s="12">
        <v>719</v>
      </c>
      <c r="T218" s="12">
        <v>762</v>
      </c>
      <c r="U218" s="12">
        <v>819</v>
      </c>
      <c r="V218" s="12">
        <v>854</v>
      </c>
      <c r="W218" s="12">
        <v>869</v>
      </c>
      <c r="X218" s="12">
        <v>889</v>
      </c>
      <c r="Y218" s="35">
        <f>+X218+10</f>
        <v>899</v>
      </c>
      <c r="Z218" s="35">
        <f>+Y218+10</f>
        <v>909</v>
      </c>
      <c r="AA218" s="35">
        <v>915</v>
      </c>
      <c r="AB218" s="32"/>
      <c r="AC218" s="32"/>
      <c r="AD218" s="32"/>
      <c r="AE218" s="32"/>
      <c r="AF218" s="168"/>
      <c r="AG218" s="168"/>
      <c r="AH218" s="194"/>
      <c r="AI218" s="193"/>
      <c r="AJ218" s="193"/>
      <c r="AK218" s="193"/>
      <c r="AL218" s="193"/>
      <c r="AM218" s="193"/>
      <c r="AN218" s="193"/>
      <c r="AO218" s="168"/>
      <c r="AP218" s="54" t="s">
        <v>119</v>
      </c>
      <c r="AQ218" s="54" t="s">
        <v>119</v>
      </c>
      <c r="AR218" s="54" t="s">
        <v>119</v>
      </c>
      <c r="AS218" s="32">
        <f>+AS220/AS219</f>
        <v>336</v>
      </c>
      <c r="AT218" s="32">
        <f>+O218</f>
        <v>488</v>
      </c>
      <c r="AU218" s="32">
        <f>+S218</f>
        <v>719</v>
      </c>
      <c r="AV218" s="10">
        <f>+W218</f>
        <v>869</v>
      </c>
      <c r="AW218" s="10">
        <f>+AA218</f>
        <v>915</v>
      </c>
      <c r="AX218" s="10"/>
    </row>
    <row r="219" spans="2:50" ht="13.5" hidden="1" outlineLevel="1" x14ac:dyDescent="0.35">
      <c r="B219" t="s">
        <v>122</v>
      </c>
      <c r="D219" s="219" t="str">
        <f t="shared" ref="D219" si="1226">+IFERROR(D220/D218,"n/a")</f>
        <v>n/a</v>
      </c>
      <c r="E219" s="219" t="str">
        <f t="shared" ref="E219" si="1227">+IFERROR(E220/E218,"n/a")</f>
        <v>n/a</v>
      </c>
      <c r="F219" s="219" t="str">
        <f t="shared" ref="F219" si="1228">+IFERROR(F220/F218,"n/a")</f>
        <v>n/a</v>
      </c>
      <c r="G219" s="219" t="str">
        <f t="shared" ref="G219" si="1229">+IFERROR(G220/G218,"n/a")</f>
        <v>n/a</v>
      </c>
      <c r="H219" s="219" t="str">
        <f t="shared" ref="H219:M219" si="1230">+IFERROR(H220/H218,"n/a")</f>
        <v>n/a</v>
      </c>
      <c r="I219" s="219" t="str">
        <f t="shared" si="1230"/>
        <v>n/a</v>
      </c>
      <c r="J219" s="219" t="str">
        <f t="shared" si="1230"/>
        <v>n/a</v>
      </c>
      <c r="K219" s="219" t="str">
        <f t="shared" si="1230"/>
        <v>n/a</v>
      </c>
      <c r="L219" s="219" t="str">
        <f t="shared" si="1230"/>
        <v>n/a</v>
      </c>
      <c r="M219" s="219" t="str">
        <f t="shared" si="1230"/>
        <v>n/a</v>
      </c>
      <c r="N219" s="28">
        <f>+O219</f>
        <v>1</v>
      </c>
      <c r="O219" s="38">
        <f>+IFERROR(O220/O218,"n/a")</f>
        <v>1</v>
      </c>
      <c r="P219" s="28">
        <f>+Q219</f>
        <v>1.0097357440890125</v>
      </c>
      <c r="Q219" s="28">
        <f>+R219</f>
        <v>1.0097357440890125</v>
      </c>
      <c r="R219" s="28">
        <f>+S219</f>
        <v>1.0097357440890125</v>
      </c>
      <c r="S219" s="38">
        <f>+IFERROR(S220/S218,"n/a")</f>
        <v>1.0097357440890125</v>
      </c>
      <c r="T219" s="28">
        <f>+U219</f>
        <v>1.0126582278481013</v>
      </c>
      <c r="U219" s="28">
        <f>+V219</f>
        <v>1.0126582278481013</v>
      </c>
      <c r="V219" s="28">
        <f>+W219</f>
        <v>1.0126582278481013</v>
      </c>
      <c r="W219" s="38">
        <f>+IFERROR(W220/W218,"n/a")</f>
        <v>1.0126582278481013</v>
      </c>
      <c r="X219" s="28">
        <f t="shared" ref="X219:Y219" si="1231">+Y219</f>
        <v>0.98360655737704916</v>
      </c>
      <c r="Y219" s="28">
        <f t="shared" si="1231"/>
        <v>0.98360655737704916</v>
      </c>
      <c r="Z219" s="28">
        <f>+AA219</f>
        <v>0.98360655737704916</v>
      </c>
      <c r="AA219" s="38">
        <f>+IFERROR(AA220/AA218,"n/a")</f>
        <v>0.98360655737704916</v>
      </c>
      <c r="AB219" s="28"/>
      <c r="AC219" s="28"/>
      <c r="AD219" s="28"/>
      <c r="AE219" s="28"/>
      <c r="AF219" s="168"/>
      <c r="AG219" s="168"/>
      <c r="AH219" s="194"/>
      <c r="AI219" s="193"/>
      <c r="AJ219" s="193"/>
      <c r="AK219" s="193"/>
      <c r="AL219" s="193"/>
      <c r="AM219" s="193"/>
      <c r="AN219" s="193"/>
      <c r="AO219" s="168"/>
      <c r="AP219" s="219" t="str">
        <f t="shared" ref="AP219" si="1232">+IFERROR(AP220/AP218,"n/a")</f>
        <v>n/a</v>
      </c>
      <c r="AQ219" s="219" t="str">
        <f t="shared" ref="AQ219" si="1233">+IFERROR(AQ220/AQ218,"n/a")</f>
        <v>n/a</v>
      </c>
      <c r="AR219" s="219" t="str">
        <f t="shared" ref="AR219" si="1234">+IFERROR(AR220/AR218,"n/a")</f>
        <v>n/a</v>
      </c>
      <c r="AS219" s="28">
        <v>1</v>
      </c>
      <c r="AT219" s="38">
        <f>+AT220/AT218</f>
        <v>1</v>
      </c>
      <c r="AU219" s="38">
        <f>+AU220/AU218</f>
        <v>1.0097357440890125</v>
      </c>
      <c r="AV219" s="38">
        <f t="shared" ref="AV219:AW219" si="1235">+AV220/AV218</f>
        <v>1.0126582278481013</v>
      </c>
      <c r="AW219" s="38">
        <f t="shared" si="1235"/>
        <v>0.98360655737704916</v>
      </c>
      <c r="AX219" s="38"/>
    </row>
    <row r="220" spans="2:50" hidden="1" outlineLevel="1" x14ac:dyDescent="0.2">
      <c r="B220" s="9" t="s">
        <v>288</v>
      </c>
      <c r="D220" s="54" t="s">
        <v>119</v>
      </c>
      <c r="E220" s="54" t="s">
        <v>119</v>
      </c>
      <c r="F220" s="54" t="s">
        <v>119</v>
      </c>
      <c r="G220" s="54" t="s">
        <v>119</v>
      </c>
      <c r="H220" s="54" t="s">
        <v>119</v>
      </c>
      <c r="I220" s="54" t="s">
        <v>119</v>
      </c>
      <c r="J220" s="54" t="s">
        <v>119</v>
      </c>
      <c r="K220" s="54" t="s">
        <v>119</v>
      </c>
      <c r="L220" s="54" t="s">
        <v>119</v>
      </c>
      <c r="M220" s="54" t="s">
        <v>119</v>
      </c>
      <c r="N220" s="32">
        <f>+N218*N219</f>
        <v>442</v>
      </c>
      <c r="O220" s="32">
        <f>+AT220</f>
        <v>488</v>
      </c>
      <c r="P220" s="32">
        <f>+P218*P219</f>
        <v>592.71488178025027</v>
      </c>
      <c r="Q220" s="32">
        <f t="shared" ref="Q220:R220" si="1236">+Q218*Q219</f>
        <v>646.230876216968</v>
      </c>
      <c r="R220" s="32">
        <f t="shared" si="1236"/>
        <v>728.01947148817794</v>
      </c>
      <c r="S220" s="32">
        <f>+AU220</f>
        <v>726</v>
      </c>
      <c r="T220" s="32">
        <f>+T218*T219</f>
        <v>771.64556962025324</v>
      </c>
      <c r="U220" s="32">
        <f t="shared" ref="U220:X220" si="1237">+U218*U219</f>
        <v>829.36708860759495</v>
      </c>
      <c r="V220" s="32">
        <f t="shared" si="1237"/>
        <v>864.81012658227849</v>
      </c>
      <c r="W220" s="32">
        <f>+AV220</f>
        <v>880</v>
      </c>
      <c r="X220" s="32">
        <f t="shared" si="1237"/>
        <v>874.42622950819668</v>
      </c>
      <c r="Y220" s="32">
        <f t="shared" ref="Y220:Z220" ca="1" si="1238">+X220+Y223</f>
        <v>868.85245901639337</v>
      </c>
      <c r="Z220" s="32">
        <f t="shared" ca="1" si="1238"/>
        <v>863.27868852459005</v>
      </c>
      <c r="AA220" s="32">
        <f>+AW220</f>
        <v>900</v>
      </c>
      <c r="AB220" s="32"/>
      <c r="AC220" s="32"/>
      <c r="AD220" s="32"/>
      <c r="AE220" s="32"/>
      <c r="AF220" s="168"/>
      <c r="AG220" s="168"/>
      <c r="AH220" s="194"/>
      <c r="AI220" s="193"/>
      <c r="AJ220" s="193"/>
      <c r="AK220" s="193"/>
      <c r="AL220" s="193"/>
      <c r="AM220" s="193"/>
      <c r="AN220" s="193"/>
      <c r="AO220" s="168"/>
      <c r="AP220" s="54" t="s">
        <v>119</v>
      </c>
      <c r="AQ220" s="54" t="s">
        <v>119</v>
      </c>
      <c r="AR220" s="54" t="s">
        <v>119</v>
      </c>
      <c r="AS220" s="12">
        <v>336</v>
      </c>
      <c r="AT220" s="12">
        <v>488</v>
      </c>
      <c r="AU220" s="12">
        <v>726</v>
      </c>
      <c r="AV220" s="12">
        <v>880</v>
      </c>
      <c r="AW220" s="12">
        <v>900</v>
      </c>
      <c r="AX220" s="10"/>
    </row>
    <row r="221" spans="2:50" hidden="1" outlineLevel="1" x14ac:dyDescent="0.2">
      <c r="B221" s="39" t="s">
        <v>16</v>
      </c>
      <c r="H221" s="193" t="str">
        <f t="shared" ref="H221" si="1239">IFERROR(H220/D220-1,"n/a")</f>
        <v>n/a</v>
      </c>
      <c r="I221" s="193" t="str">
        <f t="shared" ref="I221" si="1240">IFERROR(I220/E220-1,"n/a")</f>
        <v>n/a</v>
      </c>
      <c r="J221" s="193" t="str">
        <f t="shared" ref="J221" si="1241">IFERROR(J220/F220-1,"n/a")</f>
        <v>n/a</v>
      </c>
      <c r="K221" s="193" t="str">
        <f t="shared" ref="K221" si="1242">IFERROR(K220/G220-1,"n/a")</f>
        <v>n/a</v>
      </c>
      <c r="L221" s="193" t="str">
        <f t="shared" ref="L221" si="1243">IFERROR(L220/H220-1,"n/a")</f>
        <v>n/a</v>
      </c>
      <c r="M221" s="193" t="str">
        <f t="shared" ref="M221" si="1244">IFERROR(M220/I220-1,"n/a")</f>
        <v>n/a</v>
      </c>
      <c r="N221" s="193" t="str">
        <f t="shared" ref="N221" si="1245">IFERROR(N220/J220-1,"n/a")</f>
        <v>n/a</v>
      </c>
      <c r="O221" s="193" t="str">
        <f t="shared" ref="O221" si="1246">IFERROR(O220/K220-1,"n/a")</f>
        <v>n/a</v>
      </c>
      <c r="P221" s="193" t="str">
        <f t="shared" ref="P221" si="1247">IFERROR(P220/L220-1,"n/a")</f>
        <v>n/a</v>
      </c>
      <c r="Q221" s="193" t="str">
        <f t="shared" ref="Q221" si="1248">IFERROR(Q220/M220-1,"n/a")</f>
        <v>n/a</v>
      </c>
      <c r="R221" s="193">
        <f t="shared" ref="R221:AA221" si="1249">IFERROR(R220/N220-1,"n/a")</f>
        <v>0.64710287667008592</v>
      </c>
      <c r="S221" s="193">
        <f t="shared" si="1249"/>
        <v>0.48770491803278682</v>
      </c>
      <c r="T221" s="193">
        <f t="shared" si="1249"/>
        <v>0.30188323819806118</v>
      </c>
      <c r="U221" s="193">
        <f t="shared" si="1249"/>
        <v>0.28339130662203171</v>
      </c>
      <c r="V221" s="193">
        <f t="shared" si="1249"/>
        <v>0.18789422598063288</v>
      </c>
      <c r="W221" s="193">
        <f t="shared" si="1249"/>
        <v>0.21212121212121215</v>
      </c>
      <c r="X221" s="193">
        <f t="shared" si="1249"/>
        <v>0.13319672131147531</v>
      </c>
      <c r="Y221" s="193">
        <f t="shared" ca="1" si="1249"/>
        <v>4.7609039412318088E-2</v>
      </c>
      <c r="Z221" s="193">
        <f t="shared" ca="1" si="1249"/>
        <v>-1.7708373325144855E-3</v>
      </c>
      <c r="AA221" s="193">
        <f t="shared" si="1249"/>
        <v>2.2727272727272707E-2</v>
      </c>
      <c r="AB221" s="193"/>
      <c r="AC221" s="193"/>
      <c r="AD221" s="193"/>
      <c r="AE221" s="193"/>
      <c r="AF221" s="168"/>
      <c r="AG221" s="168"/>
      <c r="AH221" s="194"/>
      <c r="AI221" s="193"/>
      <c r="AJ221" s="193"/>
      <c r="AK221" s="193"/>
      <c r="AL221" s="193"/>
      <c r="AM221" s="193"/>
      <c r="AN221" s="193"/>
      <c r="AO221" s="168"/>
      <c r="AP221" s="168"/>
      <c r="AQ221" s="193" t="str">
        <f>IFERROR(AQ220/AP220-1,"n/a")</f>
        <v>n/a</v>
      </c>
      <c r="AR221" s="193" t="str">
        <f t="shared" ref="AR221:AT221" si="1250">IFERROR(AR220/AQ220-1,"n/a")</f>
        <v>n/a</v>
      </c>
      <c r="AS221" s="193" t="str">
        <f t="shared" si="1250"/>
        <v>n/a</v>
      </c>
      <c r="AT221" s="193">
        <f t="shared" si="1250"/>
        <v>0.45238095238095233</v>
      </c>
      <c r="AU221" s="194">
        <f>IFERROR(AU220/AT220-1,"n/a")</f>
        <v>0.48770491803278682</v>
      </c>
      <c r="AV221" s="194">
        <f t="shared" ref="AV221:AW221" si="1251">IFERROR(AV220/AU220-1,"n/a")</f>
        <v>0.21212121212121215</v>
      </c>
      <c r="AW221" s="194">
        <f t="shared" si="1251"/>
        <v>2.2727272727272707E-2</v>
      </c>
      <c r="AX221" s="194"/>
    </row>
    <row r="222" spans="2:50" hidden="1" outlineLevel="1" x14ac:dyDescent="0.2">
      <c r="B222" s="39" t="s">
        <v>263</v>
      </c>
      <c r="H222" s="193" t="str">
        <f t="shared" ref="H222:I222" si="1252">IFERROR(H220/G220-1,"n/a")</f>
        <v>n/a</v>
      </c>
      <c r="I222" s="193" t="str">
        <f t="shared" si="1252"/>
        <v>n/a</v>
      </c>
      <c r="J222" s="193" t="str">
        <f t="shared" ref="J222" si="1253">IFERROR(J220/I220-1,"n/a")</f>
        <v>n/a</v>
      </c>
      <c r="K222" s="193" t="str">
        <f t="shared" ref="K222" si="1254">IFERROR(K220/J220-1,"n/a")</f>
        <v>n/a</v>
      </c>
      <c r="L222" s="193" t="str">
        <f t="shared" ref="L222" si="1255">IFERROR(L220/K220-1,"n/a")</f>
        <v>n/a</v>
      </c>
      <c r="M222" s="193" t="str">
        <f t="shared" ref="M222" si="1256">IFERROR(M220/L220-1,"n/a")</f>
        <v>n/a</v>
      </c>
      <c r="N222" s="193" t="str">
        <f t="shared" ref="N222" si="1257">IFERROR(N220/M220-1,"n/a")</f>
        <v>n/a</v>
      </c>
      <c r="O222" s="193">
        <f t="shared" ref="O222:AA222" si="1258">IFERROR(O220/N220-1,"n/a")</f>
        <v>0.10407239819004532</v>
      </c>
      <c r="P222" s="193">
        <f t="shared" si="1258"/>
        <v>0.21457967577920134</v>
      </c>
      <c r="Q222" s="193">
        <f t="shared" si="1258"/>
        <v>9.0289608177172243E-2</v>
      </c>
      <c r="R222" s="193">
        <f t="shared" si="1258"/>
        <v>0.12656249999999991</v>
      </c>
      <c r="S222" s="193">
        <f t="shared" si="1258"/>
        <v>-2.7739251040220791E-3</v>
      </c>
      <c r="T222" s="193">
        <f t="shared" si="1258"/>
        <v>6.2872685427346031E-2</v>
      </c>
      <c r="U222" s="193">
        <f t="shared" si="1258"/>
        <v>7.480314960629908E-2</v>
      </c>
      <c r="V222" s="193">
        <f t="shared" si="1258"/>
        <v>4.2735042735042805E-2</v>
      </c>
      <c r="W222" s="193">
        <f t="shared" si="1258"/>
        <v>1.7564402810304358E-2</v>
      </c>
      <c r="X222" s="193">
        <f t="shared" si="1258"/>
        <v>-6.3338301043219802E-3</v>
      </c>
      <c r="Y222" s="193">
        <f t="shared" ca="1" si="1258"/>
        <v>-6.3742032245969193E-3</v>
      </c>
      <c r="Z222" s="193">
        <f t="shared" ca="1" si="1258"/>
        <v>-6.4150943396227289E-3</v>
      </c>
      <c r="AA222" s="193">
        <f t="shared" ca="1" si="1258"/>
        <v>4.253703000379816E-2</v>
      </c>
      <c r="AB222" s="193"/>
      <c r="AC222" s="193"/>
      <c r="AD222" s="193"/>
      <c r="AE222" s="193"/>
      <c r="AF222" s="168"/>
      <c r="AG222" s="168"/>
      <c r="AH222" s="194"/>
      <c r="AI222" s="193"/>
      <c r="AJ222" s="193"/>
      <c r="AK222" s="193"/>
      <c r="AL222" s="193"/>
      <c r="AM222" s="193"/>
      <c r="AN222" s="193"/>
      <c r="AO222" s="168"/>
      <c r="AP222" s="168"/>
      <c r="AQ222" s="193" t="str">
        <f t="shared" ref="AQ222" si="1259">IFERROR(AQ220/AP220-1,"n/a")</f>
        <v>n/a</v>
      </c>
      <c r="AR222" s="193" t="str">
        <f t="shared" ref="AR222" si="1260">IFERROR(AR220/AQ220-1,"n/a")</f>
        <v>n/a</v>
      </c>
      <c r="AS222" s="193" t="str">
        <f t="shared" ref="AS222" si="1261">IFERROR(AS220/AR220-1,"n/a")</f>
        <v>n/a</v>
      </c>
      <c r="AT222" s="193">
        <f t="shared" ref="AT222" si="1262">IFERROR(AT220/AS220-1,"n/a")</f>
        <v>0.45238095238095233</v>
      </c>
      <c r="AU222" s="194">
        <f t="shared" ref="AU222" si="1263">IFERROR(AU220/AT220-1,"n/a")</f>
        <v>0.48770491803278682</v>
      </c>
      <c r="AV222" s="194">
        <f t="shared" ref="AV222" si="1264">IFERROR(AV220/AU220-1,"n/a")</f>
        <v>0.21212121212121215</v>
      </c>
      <c r="AW222" s="194">
        <f t="shared" ref="AW222" si="1265">IFERROR(AW220/AV220-1,"n/a")</f>
        <v>2.2727272727272707E-2</v>
      </c>
      <c r="AX222" s="194"/>
    </row>
    <row r="223" spans="2:50" hidden="1" outlineLevel="1" x14ac:dyDescent="0.2">
      <c r="B223" s="39" t="s">
        <v>111</v>
      </c>
      <c r="H223" s="222" t="str">
        <f>+IFERROR(H220-G220,"n/a")</f>
        <v>n/a</v>
      </c>
      <c r="I223" s="222" t="str">
        <f t="shared" ref="I223:X223" si="1266">+IFERROR(I220-H220,"n/a")</f>
        <v>n/a</v>
      </c>
      <c r="J223" s="222" t="str">
        <f t="shared" si="1266"/>
        <v>n/a</v>
      </c>
      <c r="K223" s="222" t="str">
        <f t="shared" si="1266"/>
        <v>n/a</v>
      </c>
      <c r="L223" s="222" t="str">
        <f t="shared" si="1266"/>
        <v>n/a</v>
      </c>
      <c r="M223" s="222" t="str">
        <f t="shared" si="1266"/>
        <v>n/a</v>
      </c>
      <c r="N223" s="222" t="str">
        <f t="shared" si="1266"/>
        <v>n/a</v>
      </c>
      <c r="O223" s="222">
        <f t="shared" si="1266"/>
        <v>46</v>
      </c>
      <c r="P223" s="222">
        <f t="shared" si="1266"/>
        <v>104.71488178025027</v>
      </c>
      <c r="Q223" s="222">
        <f t="shared" si="1266"/>
        <v>53.515994436717733</v>
      </c>
      <c r="R223" s="222">
        <f t="shared" si="1266"/>
        <v>81.788595271209942</v>
      </c>
      <c r="S223" s="222">
        <f t="shared" si="1266"/>
        <v>-2.0194714881779419</v>
      </c>
      <c r="T223" s="222">
        <f t="shared" si="1266"/>
        <v>45.645569620253241</v>
      </c>
      <c r="U223" s="222">
        <f t="shared" si="1266"/>
        <v>57.72151898734171</v>
      </c>
      <c r="V223" s="222">
        <f t="shared" si="1266"/>
        <v>35.443037974683534</v>
      </c>
      <c r="W223" s="222">
        <f t="shared" si="1266"/>
        <v>15.189873417721515</v>
      </c>
      <c r="X223" s="222">
        <f t="shared" si="1266"/>
        <v>-5.573770491803316</v>
      </c>
      <c r="Y223" s="222">
        <f t="shared" ref="Y223" ca="1" si="1267">+IFERROR(Y220-X220,"n/a")</f>
        <v>-5.573770491803316</v>
      </c>
      <c r="Z223" s="222">
        <f t="shared" ref="Z223" ca="1" si="1268">+IFERROR(Z220-Y220,"n/a")</f>
        <v>-5.573770491803316</v>
      </c>
      <c r="AA223" s="222">
        <f t="shared" ref="AA223" ca="1" si="1269">+IFERROR(AA220-Z220,"n/a")</f>
        <v>36.721311475409948</v>
      </c>
      <c r="AB223" s="157"/>
      <c r="AC223" s="157"/>
      <c r="AD223" s="157"/>
      <c r="AE223" s="157"/>
      <c r="AF223" s="168"/>
      <c r="AG223" s="168"/>
      <c r="AH223" s="194"/>
      <c r="AI223" s="193"/>
      <c r="AJ223" s="193"/>
      <c r="AK223" s="193"/>
      <c r="AL223" s="193"/>
      <c r="AM223" s="193"/>
      <c r="AN223" s="193"/>
      <c r="AO223" s="168"/>
      <c r="AP223" s="168"/>
      <c r="AQ223" s="222" t="str">
        <f t="shared" ref="AQ223:AW223" si="1270">+IFERROR(AQ220-AP220,"n/a")</f>
        <v>n/a</v>
      </c>
      <c r="AR223" s="222" t="str">
        <f t="shared" si="1270"/>
        <v>n/a</v>
      </c>
      <c r="AS223" s="222" t="str">
        <f t="shared" si="1270"/>
        <v>n/a</v>
      </c>
      <c r="AT223" s="222">
        <f t="shared" si="1270"/>
        <v>152</v>
      </c>
      <c r="AU223" s="222">
        <f t="shared" si="1270"/>
        <v>238</v>
      </c>
      <c r="AV223" s="222">
        <f t="shared" si="1270"/>
        <v>154</v>
      </c>
      <c r="AW223" s="222">
        <f t="shared" si="1270"/>
        <v>20</v>
      </c>
      <c r="AX223" s="222"/>
    </row>
    <row r="224" spans="2:50" hidden="1" outlineLevel="1" x14ac:dyDescent="0.2">
      <c r="B224" s="39"/>
      <c r="H224" s="193"/>
      <c r="I224" s="193"/>
      <c r="J224" s="193"/>
      <c r="K224" s="193"/>
      <c r="L224" s="193"/>
      <c r="M224" s="193"/>
      <c r="N224" s="193"/>
      <c r="O224" s="193"/>
      <c r="P224" s="193"/>
      <c r="Q224" s="193"/>
      <c r="R224" s="193"/>
      <c r="S224" s="193"/>
      <c r="T224" s="193"/>
      <c r="U224" s="193"/>
      <c r="V224" s="194"/>
      <c r="W224" s="194"/>
      <c r="X224" s="194"/>
      <c r="Y224" s="194"/>
      <c r="Z224" s="194"/>
      <c r="AA224" s="194"/>
      <c r="AB224" s="194"/>
      <c r="AC224" s="194"/>
      <c r="AD224" s="194"/>
      <c r="AE224" s="194"/>
      <c r="AF224" s="168"/>
      <c r="AG224" s="168"/>
      <c r="AH224" s="194"/>
      <c r="AI224" s="193"/>
      <c r="AJ224" s="193"/>
      <c r="AK224" s="193"/>
      <c r="AL224" s="193"/>
      <c r="AM224" s="193"/>
      <c r="AN224" s="193"/>
      <c r="AO224" s="168"/>
      <c r="AP224" s="168"/>
      <c r="AQ224" s="193"/>
      <c r="AR224" s="193"/>
      <c r="AS224" s="193"/>
      <c r="AT224" s="193"/>
      <c r="AU224" s="193"/>
    </row>
    <row r="225" spans="2:54" hidden="1" outlineLevel="1" x14ac:dyDescent="0.2">
      <c r="B225" t="s">
        <v>289</v>
      </c>
      <c r="H225" s="155" t="str">
        <f>+IFERROR(H229*4/((H220+G220)/2)*1000000,"n/a")</f>
        <v>n/a</v>
      </c>
      <c r="I225" s="155" t="str">
        <f t="shared" ref="I225:M225" si="1271">+IFERROR(I229*4/((I220+H220)/2)*1000000,"n/a")</f>
        <v>n/a</v>
      </c>
      <c r="J225" s="155" t="str">
        <f t="shared" si="1271"/>
        <v>n/a</v>
      </c>
      <c r="K225" s="155" t="str">
        <f t="shared" si="1271"/>
        <v>n/a</v>
      </c>
      <c r="L225" s="155" t="str">
        <f t="shared" si="1271"/>
        <v>n/a</v>
      </c>
      <c r="M225" s="155" t="str">
        <f t="shared" si="1271"/>
        <v>n/a</v>
      </c>
      <c r="N225" s="155" t="str">
        <f>+IFERROR(N229*4/((N220+M220)/2)*1000000,"n/a")</f>
        <v>n/a</v>
      </c>
      <c r="O225" s="155">
        <f t="shared" ref="O225:AA225" si="1272">+IFERROR(O229*4/((O220+N220)/2)*1000000,"n/a")</f>
        <v>95578.494623655919</v>
      </c>
      <c r="P225" s="155">
        <f t="shared" si="1272"/>
        <v>110593.46180476015</v>
      </c>
      <c r="Q225" s="155">
        <f t="shared" si="1272"/>
        <v>116395.7332830416</v>
      </c>
      <c r="R225" s="155">
        <f t="shared" si="1272"/>
        <v>108009.43237734368</v>
      </c>
      <c r="S225" s="155">
        <f t="shared" si="1272"/>
        <v>106760.60606060606</v>
      </c>
      <c r="T225" s="155">
        <f t="shared" si="1272"/>
        <v>116850.07691397466</v>
      </c>
      <c r="U225" s="155">
        <f t="shared" si="1272"/>
        <v>113498.16571790006</v>
      </c>
      <c r="V225" s="155">
        <f t="shared" si="1272"/>
        <v>108390.07770472205</v>
      </c>
      <c r="W225" s="155">
        <f t="shared" si="1272"/>
        <v>104194.71851421936</v>
      </c>
      <c r="X225" s="155">
        <f t="shared" si="1272"/>
        <v>118867.35189684172</v>
      </c>
      <c r="Y225" s="155">
        <f t="shared" ca="1" si="1272"/>
        <v>131958.24713184126</v>
      </c>
      <c r="Z225" s="155">
        <f t="shared" ca="1" si="1272"/>
        <v>125182.20707931102</v>
      </c>
      <c r="AA225" s="155">
        <f t="shared" ca="1" si="1272"/>
        <v>121342.13462253629</v>
      </c>
      <c r="AB225" s="155"/>
      <c r="AC225" s="155"/>
      <c r="AD225" s="155"/>
      <c r="AE225" s="155"/>
      <c r="AF225" s="168"/>
      <c r="AG225" s="168"/>
      <c r="AH225" s="194"/>
      <c r="AI225" s="193"/>
      <c r="AJ225" s="193"/>
      <c r="AK225" s="193"/>
      <c r="AL225" s="193"/>
      <c r="AM225" s="193"/>
      <c r="AN225" s="193"/>
      <c r="AO225" s="168"/>
      <c r="AP225" s="155" t="str">
        <f>+IFERROR(AP229/((AP220+AO220)/2)*1000000,"n/a")</f>
        <v>n/a</v>
      </c>
      <c r="AQ225" s="155" t="str">
        <f t="shared" ref="AQ225:AW225" si="1273">+IFERROR(AQ229/((AQ220+AP220)/2)*1000000,"n/a")</f>
        <v>n/a</v>
      </c>
      <c r="AR225" s="155" t="str">
        <f t="shared" si="1273"/>
        <v>n/a</v>
      </c>
      <c r="AS225" s="155" t="str">
        <f t="shared" si="1273"/>
        <v>n/a</v>
      </c>
      <c r="AT225" s="155">
        <f t="shared" si="1273"/>
        <v>99558.252427184474</v>
      </c>
      <c r="AU225" s="155">
        <f t="shared" si="1273"/>
        <v>116843.49258649095</v>
      </c>
      <c r="AV225" s="155">
        <f t="shared" si="1273"/>
        <v>112413.4495641345</v>
      </c>
      <c r="AW225" s="155">
        <f t="shared" si="1273"/>
        <v>122103.37078651685</v>
      </c>
      <c r="AX225" s="155"/>
    </row>
    <row r="226" spans="2:54" hidden="1" outlineLevel="1" x14ac:dyDescent="0.2">
      <c r="B226" s="14" t="s">
        <v>16</v>
      </c>
      <c r="H226" s="193" t="str">
        <f t="shared" ref="H226" si="1274">IFERROR(H225/D225-1,"n/a")</f>
        <v>n/a</v>
      </c>
      <c r="I226" s="193" t="str">
        <f t="shared" ref="I226" si="1275">IFERROR(I225/E225-1,"n/a")</f>
        <v>n/a</v>
      </c>
      <c r="J226" s="193" t="str">
        <f t="shared" ref="J226" si="1276">IFERROR(J225/F225-1,"n/a")</f>
        <v>n/a</v>
      </c>
      <c r="K226" s="193" t="str">
        <f t="shared" ref="K226" si="1277">IFERROR(K225/G225-1,"n/a")</f>
        <v>n/a</v>
      </c>
      <c r="L226" s="193" t="str">
        <f t="shared" ref="L226" si="1278">IFERROR(L225/H225-1,"n/a")</f>
        <v>n/a</v>
      </c>
      <c r="M226" s="193" t="str">
        <f t="shared" ref="M226" si="1279">IFERROR(M225/I225-1,"n/a")</f>
        <v>n/a</v>
      </c>
      <c r="N226" s="193" t="str">
        <f t="shared" ref="N226" si="1280">IFERROR(N225/J225-1,"n/a")</f>
        <v>n/a</v>
      </c>
      <c r="O226" s="193" t="str">
        <f t="shared" ref="O226" si="1281">IFERROR(O225/K225-1,"n/a")</f>
        <v>n/a</v>
      </c>
      <c r="P226" s="193" t="str">
        <f t="shared" ref="P226" si="1282">IFERROR(P225/L225-1,"n/a")</f>
        <v>n/a</v>
      </c>
      <c r="Q226" s="193" t="str">
        <f t="shared" ref="Q226" si="1283">IFERROR(Q225/M225-1,"n/a")</f>
        <v>n/a</v>
      </c>
      <c r="R226" s="193" t="str">
        <f t="shared" ref="R226" si="1284">IFERROR(R225/N225-1,"n/a")</f>
        <v>n/a</v>
      </c>
      <c r="S226" s="194">
        <f t="shared" ref="S226" si="1285">IFERROR(S225/O225-1,"n/a")</f>
        <v>0.11699401084919936</v>
      </c>
      <c r="T226" s="194">
        <f t="shared" ref="T226" si="1286">IFERROR(T225/P225-1,"n/a")</f>
        <v>5.6573101222383571E-2</v>
      </c>
      <c r="U226" s="194">
        <f t="shared" ref="U226" si="1287">IFERROR(U225/Q225-1,"n/a")</f>
        <v>-2.4894104649828219E-2</v>
      </c>
      <c r="V226" s="194">
        <f t="shared" ref="V226:AA226" si="1288">IFERROR(V225/R225-1,"n/a")</f>
        <v>3.5241859807997322E-3</v>
      </c>
      <c r="W226" s="194">
        <f t="shared" si="1288"/>
        <v>-2.4034029414652158E-2</v>
      </c>
      <c r="X226" s="194">
        <f t="shared" si="1288"/>
        <v>1.7263788233123689E-2</v>
      </c>
      <c r="Y226" s="194">
        <f t="shared" ca="1" si="1288"/>
        <v>0.16264651765230953</v>
      </c>
      <c r="Z226" s="194">
        <f t="shared" ca="1" si="1288"/>
        <v>0.15492312331701008</v>
      </c>
      <c r="AA226" s="194">
        <f t="shared" ca="1" si="1288"/>
        <v>0.16457087607542054</v>
      </c>
      <c r="AB226" s="194"/>
      <c r="AC226" s="194"/>
      <c r="AD226" s="194"/>
      <c r="AE226" s="194"/>
      <c r="AF226" s="168"/>
      <c r="AG226" s="168"/>
      <c r="AH226" s="194"/>
      <c r="AI226" s="193"/>
      <c r="AJ226" s="193"/>
      <c r="AK226" s="193"/>
      <c r="AL226" s="193"/>
      <c r="AM226" s="193"/>
      <c r="AN226" s="193"/>
      <c r="AO226" s="168"/>
      <c r="AP226" s="168"/>
      <c r="AQ226" s="193" t="str">
        <f>IFERROR(AQ225/AP225-1,"n/a")</f>
        <v>n/a</v>
      </c>
      <c r="AR226" s="193" t="str">
        <f t="shared" ref="AR226" si="1289">IFERROR(AR225/AQ225-1,"n/a")</f>
        <v>n/a</v>
      </c>
      <c r="AS226" s="193" t="str">
        <f t="shared" ref="AS226" si="1290">IFERROR(AS225/AR225-1,"n/a")</f>
        <v>n/a</v>
      </c>
      <c r="AT226" s="193" t="str">
        <f t="shared" ref="AT226" si="1291">IFERROR(AT225/AS225-1,"n/a")</f>
        <v>n/a</v>
      </c>
      <c r="AU226" s="194">
        <f>IFERROR(AU225/AT225-1,"n/a")</f>
        <v>0.17361936090580388</v>
      </c>
      <c r="AV226" s="194">
        <f t="shared" ref="AV226" si="1292">IFERROR(AV225/AU225-1,"n/a")</f>
        <v>-3.7914332448400589E-2</v>
      </c>
      <c r="AW226" s="194">
        <f t="shared" ref="AW226" si="1293">IFERROR(AW225/AV225-1,"n/a")</f>
        <v>8.6198949146685688E-2</v>
      </c>
      <c r="AX226" s="194"/>
    </row>
    <row r="227" spans="2:54" hidden="1" outlineLevel="1" x14ac:dyDescent="0.2">
      <c r="B227" s="14" t="s">
        <v>263</v>
      </c>
      <c r="H227" s="193" t="str">
        <f t="shared" ref="H227" si="1294">IFERROR(H225/G225-1,"n/a")</f>
        <v>n/a</v>
      </c>
      <c r="I227" s="193" t="str">
        <f t="shared" ref="I227" si="1295">IFERROR(I225/H225-1,"n/a")</f>
        <v>n/a</v>
      </c>
      <c r="J227" s="193" t="str">
        <f t="shared" ref="J227" si="1296">IFERROR(J225/I225-1,"n/a")</f>
        <v>n/a</v>
      </c>
      <c r="K227" s="193" t="str">
        <f t="shared" ref="K227" si="1297">IFERROR(K225/J225-1,"n/a")</f>
        <v>n/a</v>
      </c>
      <c r="L227" s="193" t="str">
        <f t="shared" ref="L227" si="1298">IFERROR(L225/K225-1,"n/a")</f>
        <v>n/a</v>
      </c>
      <c r="M227" s="193" t="str">
        <f t="shared" ref="M227" si="1299">IFERROR(M225/L225-1,"n/a")</f>
        <v>n/a</v>
      </c>
      <c r="N227" s="193" t="str">
        <f t="shared" ref="N227" si="1300">IFERROR(N225/M225-1,"n/a")</f>
        <v>n/a</v>
      </c>
      <c r="O227" s="193" t="str">
        <f t="shared" ref="O227" si="1301">IFERROR(O225/N225-1,"n/a")</f>
        <v>n/a</v>
      </c>
      <c r="P227" s="193">
        <f t="shared" ref="P227" si="1302">IFERROR(P225/O225-1,"n/a")</f>
        <v>0.1570956650889539</v>
      </c>
      <c r="Q227" s="193">
        <f t="shared" ref="Q227" si="1303">IFERROR(Q225/P225-1,"n/a")</f>
        <v>5.2464868931625164E-2</v>
      </c>
      <c r="R227" s="193">
        <f t="shared" ref="R227" si="1304">IFERROR(R225/Q225-1,"n/a")</f>
        <v>-7.204989967548725E-2</v>
      </c>
      <c r="S227" s="193">
        <f t="shared" ref="S227" si="1305">IFERROR(S225/R225-1,"n/a")</f>
        <v>-1.1562196830872118E-2</v>
      </c>
      <c r="T227" s="193">
        <f t="shared" ref="T227" si="1306">IFERROR(T225/S225-1,"n/a")</f>
        <v>9.4505559921990168E-2</v>
      </c>
      <c r="U227" s="193">
        <f t="shared" ref="U227" si="1307">IFERROR(U225/T225-1,"n/a")</f>
        <v>-2.8685571157495038E-2</v>
      </c>
      <c r="V227" s="193">
        <f t="shared" ref="V227:AA227" si="1308">IFERROR(V225/U225-1,"n/a")</f>
        <v>-4.5005908076736434E-2</v>
      </c>
      <c r="W227" s="193">
        <f t="shared" si="1308"/>
        <v>-3.8706118487448204E-2</v>
      </c>
      <c r="X227" s="193">
        <f t="shared" si="1308"/>
        <v>0.14081935813877156</v>
      </c>
      <c r="Y227" s="193">
        <f t="shared" ca="1" si="1308"/>
        <v>0.11013028410324477</v>
      </c>
      <c r="Z227" s="193">
        <f t="shared" ca="1" si="1308"/>
        <v>-5.1349879221722405E-2</v>
      </c>
      <c r="AA227" s="193">
        <f t="shared" ca="1" si="1308"/>
        <v>-3.067586477638784E-2</v>
      </c>
      <c r="AB227" s="197"/>
      <c r="AC227" s="197"/>
      <c r="AD227" s="197"/>
      <c r="AE227" s="197"/>
      <c r="AF227" s="168"/>
      <c r="AG227" s="168"/>
      <c r="AH227" s="194"/>
      <c r="AI227" s="193"/>
      <c r="AJ227" s="193"/>
      <c r="AK227" s="193"/>
      <c r="AL227" s="193"/>
      <c r="AM227" s="193"/>
      <c r="AN227" s="193"/>
      <c r="AO227" s="168"/>
      <c r="AP227" s="168"/>
      <c r="AQ227" s="193" t="str">
        <f t="shared" ref="AQ227" si="1309">IFERROR(AQ225/AP225-1,"n/a")</f>
        <v>n/a</v>
      </c>
      <c r="AR227" s="193" t="str">
        <f t="shared" ref="AR227" si="1310">IFERROR(AR225/AQ225-1,"n/a")</f>
        <v>n/a</v>
      </c>
      <c r="AS227" s="193" t="str">
        <f t="shared" ref="AS227" si="1311">IFERROR(AS225/AR225-1,"n/a")</f>
        <v>n/a</v>
      </c>
      <c r="AT227" s="193" t="str">
        <f t="shared" ref="AT227" si="1312">IFERROR(AT225/AS225-1,"n/a")</f>
        <v>n/a</v>
      </c>
      <c r="AU227" s="194">
        <f t="shared" ref="AU227" si="1313">IFERROR(AU225/AT225-1,"n/a")</f>
        <v>0.17361936090580388</v>
      </c>
      <c r="AV227" s="194">
        <f t="shared" ref="AV227" si="1314">IFERROR(AV225/AU225-1,"n/a")</f>
        <v>-3.7914332448400589E-2</v>
      </c>
      <c r="AW227" s="194">
        <f t="shared" ref="AW227" si="1315">IFERROR(AW225/AV225-1,"n/a")</f>
        <v>8.6198949146685688E-2</v>
      </c>
      <c r="AX227" s="194"/>
    </row>
    <row r="228" spans="2:54" hidden="1" outlineLevel="1" x14ac:dyDescent="0.2">
      <c r="B228" s="39"/>
      <c r="H228" s="193"/>
      <c r="I228" s="193"/>
      <c r="J228" s="193"/>
      <c r="K228" s="193"/>
      <c r="L228" s="193"/>
      <c r="M228" s="193"/>
      <c r="N228" s="193"/>
      <c r="O228" s="193"/>
      <c r="P228" s="193"/>
      <c r="Q228" s="193"/>
      <c r="R228" s="193"/>
      <c r="S228" s="193"/>
      <c r="T228" s="193"/>
      <c r="U228" s="193"/>
      <c r="V228" s="194"/>
      <c r="W228" s="194"/>
      <c r="X228" s="194"/>
      <c r="Y228" s="194"/>
      <c r="Z228" s="194"/>
      <c r="AA228" s="194"/>
      <c r="AB228" s="194"/>
      <c r="AC228" s="194"/>
      <c r="AD228" s="194"/>
      <c r="AE228" s="194"/>
      <c r="AF228" s="168"/>
      <c r="AG228" s="168"/>
      <c r="AH228" s="194"/>
      <c r="AI228" s="193"/>
      <c r="AJ228" s="193"/>
      <c r="AK228" s="193"/>
      <c r="AL228" s="193"/>
      <c r="AM228" s="193"/>
      <c r="AN228" s="193"/>
      <c r="AO228" s="168"/>
      <c r="AP228" s="168"/>
      <c r="AQ228" s="193"/>
      <c r="AR228" s="193"/>
      <c r="AS228" s="193"/>
      <c r="AT228" s="193"/>
      <c r="AU228" s="193"/>
    </row>
    <row r="229" spans="2:54" hidden="1" outlineLevel="1" x14ac:dyDescent="0.2">
      <c r="B229" t="s">
        <v>283</v>
      </c>
      <c r="D229" s="54" t="s">
        <v>119</v>
      </c>
      <c r="E229" s="54" t="s">
        <v>119</v>
      </c>
      <c r="F229" s="54" t="s">
        <v>119</v>
      </c>
      <c r="G229" s="54" t="s">
        <v>119</v>
      </c>
      <c r="H229" s="12">
        <v>6.1429999999999998</v>
      </c>
      <c r="I229" s="12">
        <v>6.57</v>
      </c>
      <c r="J229" s="12">
        <v>7.8979999999999997</v>
      </c>
      <c r="K229" s="12">
        <v>8.8490000000000002</v>
      </c>
      <c r="L229" s="12">
        <v>9.3919999999999995</v>
      </c>
      <c r="M229" s="12">
        <v>10.183</v>
      </c>
      <c r="N229" s="12">
        <v>10.332000000000001</v>
      </c>
      <c r="O229" s="12">
        <v>11.111000000000001</v>
      </c>
      <c r="P229" s="12">
        <v>14.94</v>
      </c>
      <c r="Q229" s="12">
        <v>18.026</v>
      </c>
      <c r="R229" s="12">
        <v>18.553999999999998</v>
      </c>
      <c r="S229" s="12">
        <v>19.404</v>
      </c>
      <c r="T229" s="12">
        <v>21.875</v>
      </c>
      <c r="U229" s="12">
        <v>22.713999999999999</v>
      </c>
      <c r="V229" s="12">
        <v>22.954000000000001</v>
      </c>
      <c r="W229" s="12">
        <f>90.268-SUM(T229:V229)</f>
        <v>22.724999999999994</v>
      </c>
      <c r="X229" s="12">
        <v>26.068000000000001</v>
      </c>
      <c r="Y229" s="12">
        <v>28.754999999999999</v>
      </c>
      <c r="Z229" s="12">
        <v>27.103999999999999</v>
      </c>
      <c r="AA229" s="12">
        <f>108.672-SUM(X229:Z229)</f>
        <v>26.745000000000005</v>
      </c>
      <c r="AB229" s="155"/>
      <c r="AC229" s="155"/>
      <c r="AD229" s="155"/>
      <c r="AE229" s="155"/>
      <c r="AF229" s="168"/>
      <c r="AG229" s="168"/>
      <c r="AH229" s="194"/>
      <c r="AI229" s="193"/>
      <c r="AJ229" s="193"/>
      <c r="AK229" s="193"/>
      <c r="AL229" s="193"/>
      <c r="AM229" s="193"/>
      <c r="AN229" s="193"/>
      <c r="AO229" s="168"/>
      <c r="AP229" s="54" t="s">
        <v>119</v>
      </c>
      <c r="AQ229" s="54" t="s">
        <v>119</v>
      </c>
      <c r="AR229" s="12">
        <v>20.507999999999999</v>
      </c>
      <c r="AS229" s="12">
        <v>29.46</v>
      </c>
      <c r="AT229" s="12">
        <v>41.018000000000001</v>
      </c>
      <c r="AU229" s="12">
        <v>70.924000000000007</v>
      </c>
      <c r="AV229" s="10">
        <f>+SUM(T229:W229)</f>
        <v>90.268000000000001</v>
      </c>
      <c r="AW229" s="10">
        <f>+SUM(X229:AA229)</f>
        <v>108.672</v>
      </c>
      <c r="AX229" s="10"/>
    </row>
    <row r="230" spans="2:54" hidden="1" outlineLevel="1" x14ac:dyDescent="0.2">
      <c r="B230" s="14" t="s">
        <v>16</v>
      </c>
      <c r="H230" s="193" t="str">
        <f t="shared" ref="H230" si="1316">IFERROR(H229/D229-1,"n/a")</f>
        <v>n/a</v>
      </c>
      <c r="I230" s="193" t="str">
        <f t="shared" ref="I230" si="1317">IFERROR(I229/E229-1,"n/a")</f>
        <v>n/a</v>
      </c>
      <c r="J230" s="193" t="str">
        <f t="shared" ref="J230" si="1318">IFERROR(J229/F229-1,"n/a")</f>
        <v>n/a</v>
      </c>
      <c r="K230" s="193" t="str">
        <f t="shared" ref="K230" si="1319">IFERROR(K229/G229-1,"n/a")</f>
        <v>n/a</v>
      </c>
      <c r="L230" s="193">
        <f t="shared" ref="L230" si="1320">IFERROR(L229/H229-1,"n/a")</f>
        <v>0.52889467686797986</v>
      </c>
      <c r="M230" s="193">
        <f t="shared" ref="M230" si="1321">IFERROR(M229/I229-1,"n/a")</f>
        <v>0.54992389649923878</v>
      </c>
      <c r="N230" s="193">
        <f t="shared" ref="N230" si="1322">IFERROR(N229/J229-1,"n/a")</f>
        <v>0.30817928589516352</v>
      </c>
      <c r="O230" s="193">
        <f t="shared" ref="O230" si="1323">IFERROR(O229/K229-1,"n/a")</f>
        <v>0.25562210419256415</v>
      </c>
      <c r="P230" s="193">
        <f t="shared" ref="P230" si="1324">IFERROR(P229/L229-1,"n/a")</f>
        <v>0.59071550255536631</v>
      </c>
      <c r="Q230" s="193">
        <f t="shared" ref="Q230" si="1325">IFERROR(Q229/M229-1,"n/a")</f>
        <v>0.77020524403417467</v>
      </c>
      <c r="R230" s="193">
        <f t="shared" ref="R230" si="1326">IFERROR(R229/N229-1,"n/a")</f>
        <v>0.79578010065814908</v>
      </c>
      <c r="S230" s="193">
        <f t="shared" ref="S230" si="1327">IFERROR(S229/O229-1,"n/a")</f>
        <v>0.74637746377463765</v>
      </c>
      <c r="T230" s="193">
        <f t="shared" ref="T230" si="1328">IFERROR(T229/P229-1,"n/a")</f>
        <v>0.464190093708166</v>
      </c>
      <c r="U230" s="193">
        <f t="shared" ref="U230" si="1329">IFERROR(U229/Q229-1,"n/a")</f>
        <v>0.26006878952623991</v>
      </c>
      <c r="V230" s="193">
        <f t="shared" ref="V230:W230" si="1330">IFERROR(V229/R229-1,"n/a")</f>
        <v>0.23714562897488434</v>
      </c>
      <c r="W230" s="193">
        <f t="shared" si="1330"/>
        <v>0.17115027829313512</v>
      </c>
      <c r="X230" s="193">
        <f t="shared" ref="X230:Y230" si="1331">IFERROR(X229/T229-1,"n/a")</f>
        <v>0.19168000000000007</v>
      </c>
      <c r="Y230" s="193">
        <f t="shared" si="1331"/>
        <v>0.26595932024302193</v>
      </c>
      <c r="Z230" s="193">
        <f t="shared" ref="Z230:AA230" si="1332">IFERROR(Z229/V229-1,"n/a")</f>
        <v>0.1807963753594144</v>
      </c>
      <c r="AA230" s="193">
        <f t="shared" si="1332"/>
        <v>0.17689768976897735</v>
      </c>
      <c r="AB230" s="193"/>
      <c r="AC230" s="193"/>
      <c r="AD230" s="193"/>
      <c r="AE230" s="193"/>
      <c r="AF230" s="168"/>
      <c r="AG230" s="168"/>
      <c r="AH230" s="194"/>
      <c r="AI230" s="193"/>
      <c r="AJ230" s="193"/>
      <c r="AK230" s="193"/>
      <c r="AL230" s="193"/>
      <c r="AM230" s="193"/>
      <c r="AN230" s="193"/>
      <c r="AO230" s="168"/>
      <c r="AP230" s="168"/>
      <c r="AQ230" s="193" t="str">
        <f>IFERROR(AQ229/AP229-1,"n/a")</f>
        <v>n/a</v>
      </c>
      <c r="AR230" s="193" t="str">
        <f t="shared" ref="AR230" si="1333">IFERROR(AR229/AQ229-1,"n/a")</f>
        <v>n/a</v>
      </c>
      <c r="AS230" s="193">
        <f t="shared" ref="AS230" si="1334">IFERROR(AS229/AR229-1,"n/a")</f>
        <v>0.4365125804564074</v>
      </c>
      <c r="AT230" s="193">
        <f t="shared" ref="AT230" si="1335">IFERROR(AT229/AS229-1,"n/a")</f>
        <v>0.39232858112695168</v>
      </c>
      <c r="AU230" s="194">
        <f>IFERROR(AU229/AT229-1,"n/a")</f>
        <v>0.72909454385879391</v>
      </c>
      <c r="AV230" s="194">
        <f t="shared" ref="AV230" si="1336">IFERROR(AV229/AU229-1,"n/a")</f>
        <v>0.27274265410862331</v>
      </c>
      <c r="AW230" s="194">
        <f t="shared" ref="AW230" si="1337">IFERROR(AW229/AV229-1,"n/a")</f>
        <v>0.20388177427216725</v>
      </c>
      <c r="AX230" s="194"/>
    </row>
    <row r="231" spans="2:54" hidden="1" outlineLevel="1" x14ac:dyDescent="0.2">
      <c r="B231" s="14" t="s">
        <v>263</v>
      </c>
      <c r="H231" s="193" t="str">
        <f t="shared" ref="H231" si="1338">IFERROR(H229/G229-1,"n/a")</f>
        <v>n/a</v>
      </c>
      <c r="I231" s="193">
        <f t="shared" ref="I231" si="1339">IFERROR(I229/H229-1,"n/a")</f>
        <v>6.9510011395083948E-2</v>
      </c>
      <c r="J231" s="193">
        <f t="shared" ref="J231" si="1340">IFERROR(J229/I229-1,"n/a")</f>
        <v>0.20213089802130879</v>
      </c>
      <c r="K231" s="193">
        <f t="shared" ref="K231" si="1341">IFERROR(K229/J229-1,"n/a")</f>
        <v>0.12041023043808563</v>
      </c>
      <c r="L231" s="193">
        <f t="shared" ref="L231" si="1342">IFERROR(L229/K229-1,"n/a")</f>
        <v>6.1362865860549176E-2</v>
      </c>
      <c r="M231" s="193">
        <f t="shared" ref="M231" si="1343">IFERROR(M229/L229-1,"n/a")</f>
        <v>8.4220613287904644E-2</v>
      </c>
      <c r="N231" s="193">
        <f t="shared" ref="N231" si="1344">IFERROR(N229/M229-1,"n/a")</f>
        <v>1.4632230187567652E-2</v>
      </c>
      <c r="O231" s="193">
        <f t="shared" ref="O231" si="1345">IFERROR(O229/N229-1,"n/a")</f>
        <v>7.5396825396825351E-2</v>
      </c>
      <c r="P231" s="193">
        <f t="shared" ref="P231" si="1346">IFERROR(P229/O229-1,"n/a")</f>
        <v>0.34461344613446121</v>
      </c>
      <c r="Q231" s="193">
        <f t="shared" ref="Q231" si="1347">IFERROR(Q229/P229-1,"n/a")</f>
        <v>0.20655957161981253</v>
      </c>
      <c r="R231" s="193">
        <f t="shared" ref="R231" si="1348">IFERROR(R229/Q229-1,"n/a")</f>
        <v>2.9291024076334216E-2</v>
      </c>
      <c r="S231" s="193">
        <f t="shared" ref="S231" si="1349">IFERROR(S229/R229-1,"n/a")</f>
        <v>4.5812223779239103E-2</v>
      </c>
      <c r="T231" s="193">
        <f t="shared" ref="T231" si="1350">IFERROR(T229/S229-1,"n/a")</f>
        <v>0.12734487734487732</v>
      </c>
      <c r="U231" s="193">
        <f t="shared" ref="U231" si="1351">IFERROR(U229/T229-1,"n/a")</f>
        <v>3.8354285714285563E-2</v>
      </c>
      <c r="V231" s="193">
        <f t="shared" ref="V231:W231" si="1352">IFERROR(V229/U229-1,"n/a")</f>
        <v>1.0566170643655948E-2</v>
      </c>
      <c r="W231" s="193">
        <f t="shared" si="1352"/>
        <v>-9.9764746885077082E-3</v>
      </c>
      <c r="X231" s="193">
        <f t="shared" ref="X231:Y231" si="1353">IFERROR(X229/W229-1,"n/a")</f>
        <v>0.14710671067106751</v>
      </c>
      <c r="Y231" s="193">
        <f t="shared" si="1353"/>
        <v>0.10307656897345385</v>
      </c>
      <c r="Z231" s="193">
        <f t="shared" ref="Z231:AA231" si="1354">IFERROR(Z229/Y229-1,"n/a")</f>
        <v>-5.7416101547556941E-2</v>
      </c>
      <c r="AA231" s="193">
        <f t="shared" si="1354"/>
        <v>-1.3245277449822734E-2</v>
      </c>
      <c r="AB231" s="193"/>
      <c r="AC231" s="193"/>
      <c r="AD231" s="193"/>
      <c r="AE231" s="193"/>
      <c r="AF231" s="168"/>
      <c r="AG231" s="168"/>
      <c r="AH231" s="194"/>
      <c r="AI231" s="193"/>
      <c r="AJ231" s="193"/>
      <c r="AK231" s="193"/>
      <c r="AL231" s="193"/>
      <c r="AM231" s="193"/>
      <c r="AN231" s="193"/>
      <c r="AO231" s="168"/>
      <c r="AP231" s="168"/>
      <c r="AQ231" s="193" t="str">
        <f t="shared" ref="AQ231" si="1355">IFERROR(AQ229/AP229-1,"n/a")</f>
        <v>n/a</v>
      </c>
      <c r="AR231" s="193" t="str">
        <f t="shared" ref="AR231" si="1356">IFERROR(AR229/AQ229-1,"n/a")</f>
        <v>n/a</v>
      </c>
      <c r="AS231" s="193">
        <f t="shared" ref="AS231" si="1357">IFERROR(AS229/AR229-1,"n/a")</f>
        <v>0.4365125804564074</v>
      </c>
      <c r="AT231" s="193">
        <f t="shared" ref="AT231" si="1358">IFERROR(AT229/AS229-1,"n/a")</f>
        <v>0.39232858112695168</v>
      </c>
      <c r="AU231" s="194">
        <f t="shared" ref="AU231" si="1359">IFERROR(AU229/AT229-1,"n/a")</f>
        <v>0.72909454385879391</v>
      </c>
      <c r="AV231" s="194">
        <f t="shared" ref="AV231" si="1360">IFERROR(AV229/AU229-1,"n/a")</f>
        <v>0.27274265410862331</v>
      </c>
      <c r="AW231" s="194">
        <f t="shared" ref="AW231" si="1361">IFERROR(AW229/AV229-1,"n/a")</f>
        <v>0.20388177427216725</v>
      </c>
      <c r="AX231" s="194"/>
    </row>
    <row r="232" spans="2:54" hidden="1" outlineLevel="1" x14ac:dyDescent="0.2">
      <c r="B232" s="39"/>
      <c r="H232" s="193"/>
      <c r="I232" s="193"/>
      <c r="J232" s="193"/>
      <c r="K232" s="193"/>
      <c r="L232" s="193"/>
      <c r="M232" s="193"/>
      <c r="N232" s="193"/>
      <c r="O232" s="193"/>
      <c r="P232" s="193"/>
      <c r="Q232" s="193"/>
      <c r="R232" s="193"/>
      <c r="S232" s="193"/>
      <c r="T232" s="193"/>
      <c r="U232" s="193"/>
      <c r="V232" s="194"/>
      <c r="W232" s="194"/>
      <c r="X232" s="194"/>
      <c r="Y232" s="194"/>
      <c r="Z232" s="194"/>
      <c r="AA232" s="194"/>
      <c r="AB232" s="194"/>
      <c r="AC232" s="194"/>
      <c r="AD232" s="194"/>
      <c r="AE232" s="194"/>
      <c r="AF232" s="168"/>
      <c r="AG232" s="168"/>
      <c r="AH232" s="194"/>
      <c r="AI232" s="193"/>
      <c r="AJ232" s="193"/>
      <c r="AK232" s="193"/>
      <c r="AL232" s="193"/>
      <c r="AM232" s="193"/>
      <c r="AN232" s="193"/>
      <c r="AO232" s="168"/>
      <c r="AP232" s="168"/>
      <c r="AQ232" s="193"/>
      <c r="AR232" s="193"/>
      <c r="AS232" s="193"/>
      <c r="AT232" s="193"/>
      <c r="AU232" s="193"/>
    </row>
    <row r="233" spans="2:54" hidden="1" outlineLevel="1" x14ac:dyDescent="0.2">
      <c r="B233" t="s">
        <v>283</v>
      </c>
      <c r="D233" s="155" t="str">
        <f t="shared" ref="D233:G233" si="1362">+D229</f>
        <v>n/a</v>
      </c>
      <c r="E233" s="155" t="str">
        <f t="shared" si="1362"/>
        <v>n/a</v>
      </c>
      <c r="F233" s="155" t="str">
        <f t="shared" si="1362"/>
        <v>n/a</v>
      </c>
      <c r="G233" s="155" t="str">
        <f t="shared" si="1362"/>
        <v>n/a</v>
      </c>
      <c r="H233" s="32">
        <f>+H229</f>
        <v>6.1429999999999998</v>
      </c>
      <c r="I233" s="32">
        <f t="shared" ref="I233:W233" si="1363">+I229</f>
        <v>6.57</v>
      </c>
      <c r="J233" s="32">
        <f t="shared" si="1363"/>
        <v>7.8979999999999997</v>
      </c>
      <c r="K233" s="32">
        <f t="shared" si="1363"/>
        <v>8.8490000000000002</v>
      </c>
      <c r="L233" s="32">
        <f t="shared" si="1363"/>
        <v>9.3919999999999995</v>
      </c>
      <c r="M233" s="32">
        <f t="shared" si="1363"/>
        <v>10.183</v>
      </c>
      <c r="N233" s="32">
        <f t="shared" si="1363"/>
        <v>10.332000000000001</v>
      </c>
      <c r="O233" s="32">
        <f t="shared" si="1363"/>
        <v>11.111000000000001</v>
      </c>
      <c r="P233" s="32">
        <f t="shared" si="1363"/>
        <v>14.94</v>
      </c>
      <c r="Q233" s="32">
        <f t="shared" si="1363"/>
        <v>18.026</v>
      </c>
      <c r="R233" s="32">
        <f t="shared" si="1363"/>
        <v>18.553999999999998</v>
      </c>
      <c r="S233" s="32">
        <f t="shared" si="1363"/>
        <v>19.404</v>
      </c>
      <c r="T233" s="32">
        <f t="shared" si="1363"/>
        <v>21.875</v>
      </c>
      <c r="U233" s="32">
        <f t="shared" si="1363"/>
        <v>22.713999999999999</v>
      </c>
      <c r="V233" s="32">
        <f t="shared" si="1363"/>
        <v>22.954000000000001</v>
      </c>
      <c r="W233" s="32">
        <f t="shared" si="1363"/>
        <v>22.724999999999994</v>
      </c>
      <c r="X233" s="32">
        <f t="shared" ref="X233:Z233" si="1364">+X229</f>
        <v>26.068000000000001</v>
      </c>
      <c r="Y233" s="32">
        <f t="shared" si="1364"/>
        <v>28.754999999999999</v>
      </c>
      <c r="Z233" s="32">
        <f t="shared" si="1364"/>
        <v>27.103999999999999</v>
      </c>
      <c r="AA233" s="32">
        <f t="shared" ref="AA233" si="1365">+AA229</f>
        <v>26.745000000000005</v>
      </c>
      <c r="AB233" s="32"/>
      <c r="AC233" s="32"/>
      <c r="AD233" s="32"/>
      <c r="AE233" s="32"/>
      <c r="AF233" s="168"/>
      <c r="AG233" s="168"/>
      <c r="AH233" s="194"/>
      <c r="AI233" s="193"/>
      <c r="AJ233" s="193"/>
      <c r="AK233" s="193"/>
      <c r="AL233" s="193"/>
      <c r="AM233" s="193"/>
      <c r="AN233" s="193"/>
      <c r="AO233" s="168"/>
      <c r="AP233" s="155" t="str">
        <f t="shared" ref="AP233:AW233" si="1366">+AP229</f>
        <v>n/a</v>
      </c>
      <c r="AQ233" s="155" t="str">
        <f t="shared" si="1366"/>
        <v>n/a</v>
      </c>
      <c r="AR233" s="155">
        <f t="shared" si="1366"/>
        <v>20.507999999999999</v>
      </c>
      <c r="AS233" s="155">
        <f t="shared" si="1366"/>
        <v>29.46</v>
      </c>
      <c r="AT233" s="155">
        <f t="shared" si="1366"/>
        <v>41.018000000000001</v>
      </c>
      <c r="AU233" s="155">
        <f t="shared" si="1366"/>
        <v>70.924000000000007</v>
      </c>
      <c r="AV233" s="155">
        <f t="shared" si="1366"/>
        <v>90.268000000000001</v>
      </c>
      <c r="AW233" s="155">
        <f t="shared" si="1366"/>
        <v>108.672</v>
      </c>
      <c r="AX233" s="155"/>
    </row>
    <row r="234" spans="2:54" ht="13.5" hidden="1" outlineLevel="1" x14ac:dyDescent="0.35">
      <c r="B234" t="s">
        <v>290</v>
      </c>
      <c r="D234" s="221" t="s">
        <v>119</v>
      </c>
      <c r="E234" s="221" t="s">
        <v>119</v>
      </c>
      <c r="F234" s="221" t="s">
        <v>119</v>
      </c>
      <c r="G234" s="221" t="s">
        <v>119</v>
      </c>
      <c r="H234" s="13">
        <v>-1.258</v>
      </c>
      <c r="I234" s="13">
        <v>-1.365</v>
      </c>
      <c r="J234" s="13">
        <v>-1.58</v>
      </c>
      <c r="K234" s="13">
        <v>-1.6719999999999999</v>
      </c>
      <c r="L234" s="13">
        <v>-1.855</v>
      </c>
      <c r="M234" s="13">
        <v>-2.028</v>
      </c>
      <c r="N234" s="13">
        <v>-1.9530000000000001</v>
      </c>
      <c r="O234" s="13">
        <v>-2.2570000000000001</v>
      </c>
      <c r="P234" s="13">
        <v>-2.7850000000000001</v>
      </c>
      <c r="Q234" s="13">
        <v>-3.1669999999999998</v>
      </c>
      <c r="R234" s="13">
        <v>-3.6150000000000002</v>
      </c>
      <c r="S234" s="13">
        <v>-3.871</v>
      </c>
      <c r="T234" s="13">
        <v>-4.1589999999999998</v>
      </c>
      <c r="U234" s="13">
        <v>-4.117</v>
      </c>
      <c r="V234" s="13">
        <v>-3.8730000000000002</v>
      </c>
      <c r="W234" s="13">
        <f>-16.104-SUM(T234:V234)</f>
        <v>-3.9549999999999983</v>
      </c>
      <c r="X234" s="13">
        <v>-4.5860000000000003</v>
      </c>
      <c r="Y234" s="13">
        <v>-4.7130000000000001</v>
      </c>
      <c r="Z234" s="13">
        <v>-4.5759999999999996</v>
      </c>
      <c r="AA234" s="13">
        <f>-18.305-SUM(X234:Z234)</f>
        <v>-4.43</v>
      </c>
      <c r="AB234" s="33"/>
      <c r="AC234" s="33"/>
      <c r="AD234" s="33"/>
      <c r="AE234" s="33"/>
      <c r="AF234" s="168"/>
      <c r="AG234" s="168"/>
      <c r="AH234" s="194"/>
      <c r="AI234" s="193"/>
      <c r="AJ234" s="193"/>
      <c r="AK234" s="193"/>
      <c r="AL234" s="193"/>
      <c r="AM234" s="193"/>
      <c r="AN234" s="193"/>
      <c r="AO234" s="168"/>
      <c r="AP234" s="221" t="s">
        <v>119</v>
      </c>
      <c r="AQ234" s="221" t="s">
        <v>119</v>
      </c>
      <c r="AR234" s="13">
        <v>-3.867</v>
      </c>
      <c r="AS234" s="220">
        <f>+SUM(H234:K234)</f>
        <v>-5.875</v>
      </c>
      <c r="AT234" s="220">
        <f>+SUM(L234:O234)</f>
        <v>-8.093</v>
      </c>
      <c r="AU234" s="220">
        <f>+SUM(P234:S234)</f>
        <v>-13.438000000000001</v>
      </c>
      <c r="AV234" s="11">
        <f>+SUM(T234:W234)</f>
        <v>-16.103999999999999</v>
      </c>
      <c r="AW234" s="11">
        <f>+SUM(X234:AA234)</f>
        <v>-18.305</v>
      </c>
      <c r="AX234" s="11"/>
    </row>
    <row r="235" spans="2:54" hidden="1" outlineLevel="1" x14ac:dyDescent="0.2">
      <c r="B235" s="9" t="s">
        <v>291</v>
      </c>
      <c r="D235" s="155" t="str">
        <f>+IFERROR(D233+D234,"n/a")</f>
        <v>n/a</v>
      </c>
      <c r="E235" s="155" t="str">
        <f t="shared" ref="E235:G235" si="1367">+IFERROR(E233+E234,"n/a")</f>
        <v>n/a</v>
      </c>
      <c r="F235" s="155" t="str">
        <f t="shared" si="1367"/>
        <v>n/a</v>
      </c>
      <c r="G235" s="155" t="str">
        <f t="shared" si="1367"/>
        <v>n/a</v>
      </c>
      <c r="H235" s="32">
        <f>+IFERROR(H233+H234,"n/a")</f>
        <v>4.8849999999999998</v>
      </c>
      <c r="I235" s="32">
        <f t="shared" ref="I235:V235" si="1368">+IFERROR(I233+I234,"n/a")</f>
        <v>5.2050000000000001</v>
      </c>
      <c r="J235" s="32">
        <f t="shared" si="1368"/>
        <v>6.3179999999999996</v>
      </c>
      <c r="K235" s="32">
        <f t="shared" si="1368"/>
        <v>7.1770000000000005</v>
      </c>
      <c r="L235" s="32">
        <f t="shared" si="1368"/>
        <v>7.536999999999999</v>
      </c>
      <c r="M235" s="32">
        <f t="shared" si="1368"/>
        <v>8.1549999999999994</v>
      </c>
      <c r="N235" s="32">
        <f t="shared" si="1368"/>
        <v>8.3790000000000013</v>
      </c>
      <c r="O235" s="32">
        <f t="shared" si="1368"/>
        <v>8.854000000000001</v>
      </c>
      <c r="P235" s="32">
        <f t="shared" si="1368"/>
        <v>12.154999999999999</v>
      </c>
      <c r="Q235" s="32">
        <f t="shared" si="1368"/>
        <v>14.859</v>
      </c>
      <c r="R235" s="32">
        <f t="shared" si="1368"/>
        <v>14.938999999999998</v>
      </c>
      <c r="S235" s="32">
        <f t="shared" si="1368"/>
        <v>15.532999999999999</v>
      </c>
      <c r="T235" s="32">
        <f t="shared" si="1368"/>
        <v>17.716000000000001</v>
      </c>
      <c r="U235" s="32">
        <f t="shared" si="1368"/>
        <v>18.596999999999998</v>
      </c>
      <c r="V235" s="32">
        <f t="shared" si="1368"/>
        <v>19.081</v>
      </c>
      <c r="W235" s="32">
        <f t="shared" ref="W235:X235" si="1369">+IFERROR(W233+W234,"n/a")</f>
        <v>18.769999999999996</v>
      </c>
      <c r="X235" s="32">
        <f t="shared" si="1369"/>
        <v>21.481999999999999</v>
      </c>
      <c r="Y235" s="32">
        <f t="shared" ref="Y235:Z235" si="1370">+IFERROR(Y233+Y234,"n/a")</f>
        <v>24.041999999999998</v>
      </c>
      <c r="Z235" s="32">
        <f t="shared" si="1370"/>
        <v>22.527999999999999</v>
      </c>
      <c r="AA235" s="32">
        <f t="shared" ref="AA235" si="1371">+IFERROR(AA233+AA234,"n/a")</f>
        <v>22.315000000000005</v>
      </c>
      <c r="AB235" s="32"/>
      <c r="AC235" s="32"/>
      <c r="AD235" s="32"/>
      <c r="AE235" s="32"/>
      <c r="AF235" s="168"/>
      <c r="AG235" s="168"/>
      <c r="AH235" s="194"/>
      <c r="AI235" s="193"/>
      <c r="AJ235" s="193"/>
      <c r="AK235" s="193"/>
      <c r="AL235" s="193"/>
      <c r="AM235" s="193"/>
      <c r="AN235" s="193"/>
      <c r="AO235" s="168"/>
      <c r="AP235" s="155" t="str">
        <f t="shared" ref="AP235" si="1372">+IFERROR(AP233+AP234,"n/a")</f>
        <v>n/a</v>
      </c>
      <c r="AQ235" s="155" t="str">
        <f t="shared" ref="AQ235" si="1373">+IFERROR(AQ233+AQ234,"n/a")</f>
        <v>n/a</v>
      </c>
      <c r="AR235" s="155">
        <f t="shared" ref="AR235" si="1374">+IFERROR(AR233+AR234,"n/a")</f>
        <v>16.640999999999998</v>
      </c>
      <c r="AS235" s="155">
        <f>+SUM(H235:K235)</f>
        <v>23.585000000000001</v>
      </c>
      <c r="AT235" s="155">
        <f>+SUM(L235:O235)</f>
        <v>32.924999999999997</v>
      </c>
      <c r="AU235" s="155">
        <f>+SUM(P235:S235)</f>
        <v>57.485999999999997</v>
      </c>
      <c r="AV235" s="155">
        <f>+SUM(T235:W235)</f>
        <v>74.164000000000001</v>
      </c>
      <c r="AW235" s="155">
        <f>+SUM(X235:AA235)</f>
        <v>90.36699999999999</v>
      </c>
      <c r="AX235" s="155"/>
    </row>
    <row r="236" spans="2:54" hidden="1" outlineLevel="1" x14ac:dyDescent="0.2">
      <c r="B236" s="14" t="s">
        <v>292</v>
      </c>
      <c r="D236" s="60" t="str">
        <f t="shared" ref="D236:X236" si="1375">IFERROR(-D234/D12,"n/a")</f>
        <v>n/a</v>
      </c>
      <c r="E236" s="60" t="str">
        <f t="shared" si="1375"/>
        <v>n/a</v>
      </c>
      <c r="F236" s="60" t="str">
        <f t="shared" si="1375"/>
        <v>n/a</v>
      </c>
      <c r="G236" s="60" t="str">
        <f t="shared" si="1375"/>
        <v>n/a</v>
      </c>
      <c r="H236" s="60">
        <f t="shared" si="1375"/>
        <v>0.14567276616371352</v>
      </c>
      <c r="I236" s="60">
        <f t="shared" si="1375"/>
        <v>0.13756534731924444</v>
      </c>
      <c r="J236" s="60">
        <f t="shared" si="1375"/>
        <v>0.14923963351279873</v>
      </c>
      <c r="K236" s="60">
        <f t="shared" si="1375"/>
        <v>0.13595706618962433</v>
      </c>
      <c r="L236" s="60">
        <f t="shared" si="1375"/>
        <v>0.13710273466371029</v>
      </c>
      <c r="M236" s="60">
        <f t="shared" si="1375"/>
        <v>0.13952528379772963</v>
      </c>
      <c r="N236" s="60">
        <f t="shared" si="1375"/>
        <v>0.12133449304174951</v>
      </c>
      <c r="O236" s="60">
        <f t="shared" si="1375"/>
        <v>0.12033482618895287</v>
      </c>
      <c r="P236" s="60">
        <f t="shared" si="1375"/>
        <v>0.12809309171189404</v>
      </c>
      <c r="Q236" s="60">
        <f t="shared" si="1375"/>
        <v>0.123561312473177</v>
      </c>
      <c r="R236" s="60">
        <f t="shared" si="1375"/>
        <v>0.13355253435791339</v>
      </c>
      <c r="S236" s="60">
        <f t="shared" si="1375"/>
        <v>0.12989932885906039</v>
      </c>
      <c r="T236" s="60">
        <f t="shared" si="1375"/>
        <v>0.12974574949305881</v>
      </c>
      <c r="U236" s="60">
        <f t="shared" si="1375"/>
        <v>0.11784405770551866</v>
      </c>
      <c r="V236" s="60">
        <f t="shared" si="1375"/>
        <v>0.10477195260509657</v>
      </c>
      <c r="W236" s="60">
        <f t="shared" si="1375"/>
        <v>0.10152740341419583</v>
      </c>
      <c r="X236" s="60">
        <f t="shared" si="1375"/>
        <v>0.11061530668853566</v>
      </c>
      <c r="Y236" s="60">
        <f t="shared" ref="Y236:Z236" si="1376">IFERROR(-Y234/Y12,"n/a")</f>
        <v>0.10811120796439877</v>
      </c>
      <c r="Z236" s="60">
        <f t="shared" si="1376"/>
        <v>9.8395905904614445E-2</v>
      </c>
      <c r="AA236" s="60">
        <f t="shared" ref="AA236" si="1377">IFERROR(-AA234/AA12,"n/a")</f>
        <v>8.9894480519480513E-2</v>
      </c>
      <c r="AB236" s="66"/>
      <c r="AC236" s="66"/>
      <c r="AD236" s="66"/>
      <c r="AE236" s="66"/>
      <c r="AF236" s="168"/>
      <c r="AG236" s="168"/>
      <c r="AH236" s="194"/>
      <c r="AI236" s="193"/>
      <c r="AJ236" s="193"/>
      <c r="AK236" s="193"/>
      <c r="AL236" s="193"/>
      <c r="AM236" s="193"/>
      <c r="AN236" s="193"/>
      <c r="AO236" s="168"/>
      <c r="AP236" s="60" t="str">
        <f t="shared" ref="AP236:AW236" si="1378">IFERROR(-AP234/AP12,"n/a")</f>
        <v>n/a</v>
      </c>
      <c r="AQ236" s="60" t="str">
        <f t="shared" si="1378"/>
        <v>n/a</v>
      </c>
      <c r="AR236" s="60">
        <f t="shared" si="1378"/>
        <v>0.1428276687222475</v>
      </c>
      <c r="AS236" s="60">
        <f t="shared" si="1378"/>
        <v>0.14175977227324116</v>
      </c>
      <c r="AT236" s="60">
        <f t="shared" si="1378"/>
        <v>0.12862978209386972</v>
      </c>
      <c r="AU236" s="60">
        <f t="shared" si="1378"/>
        <v>0.12891280782033943</v>
      </c>
      <c r="AV236" s="60">
        <f t="shared" si="1378"/>
        <v>0.11268472906403942</v>
      </c>
      <c r="AW236" s="60">
        <f t="shared" si="1378"/>
        <v>0.10122263449808946</v>
      </c>
      <c r="AX236" s="60"/>
    </row>
    <row r="237" spans="2:54" hidden="1" outlineLevel="1" x14ac:dyDescent="0.2">
      <c r="B237" s="39"/>
      <c r="H237" s="193"/>
      <c r="I237" s="193"/>
      <c r="J237" s="193"/>
      <c r="K237" s="193"/>
      <c r="L237" s="193"/>
      <c r="M237" s="193"/>
      <c r="N237" s="193"/>
      <c r="O237" s="193"/>
      <c r="P237" s="193"/>
      <c r="Q237" s="193"/>
      <c r="R237" s="193"/>
      <c r="S237" s="193"/>
      <c r="T237" s="193"/>
      <c r="U237" s="193"/>
      <c r="V237" s="194"/>
      <c r="W237" s="194"/>
      <c r="X237" s="194"/>
      <c r="Y237" s="194"/>
      <c r="Z237" s="194"/>
      <c r="AA237" s="194"/>
      <c r="AB237" s="194"/>
      <c r="AC237" s="194"/>
      <c r="AD237" s="194"/>
      <c r="AE237" s="194"/>
      <c r="AF237" s="168"/>
      <c r="AG237" s="168"/>
      <c r="AH237" s="194"/>
      <c r="AI237" s="193"/>
      <c r="AJ237" s="193"/>
      <c r="AK237" s="193"/>
      <c r="AL237" s="193"/>
      <c r="AM237" s="193"/>
      <c r="AN237" s="193"/>
      <c r="AO237" s="168"/>
      <c r="AP237" s="168"/>
      <c r="AQ237" s="193"/>
      <c r="AR237" s="193"/>
      <c r="AS237" s="193"/>
      <c r="AT237" s="193"/>
      <c r="AU237" s="193"/>
    </row>
    <row r="238" spans="2:54" hidden="1" outlineLevel="1" x14ac:dyDescent="0.2">
      <c r="B238" t="s">
        <v>293</v>
      </c>
      <c r="D238" s="155" t="str">
        <f t="shared" ref="D238:G238" si="1379">+IFERROR(D242-D235,"n/a")</f>
        <v>n/a</v>
      </c>
      <c r="E238" s="155" t="str">
        <f t="shared" si="1379"/>
        <v>n/a</v>
      </c>
      <c r="F238" s="155" t="str">
        <f t="shared" si="1379"/>
        <v>n/a</v>
      </c>
      <c r="G238" s="155" t="str">
        <f t="shared" si="1379"/>
        <v>n/a</v>
      </c>
      <c r="H238" s="32">
        <f>+IFERROR(H242-H235,"n/a")</f>
        <v>3.5083490000000008</v>
      </c>
      <c r="I238" s="32">
        <f t="shared" ref="I238:Z238" si="1380">+IFERROR(I242-I235,"n/a")</f>
        <v>4.2390369999999997</v>
      </c>
      <c r="J238" s="32">
        <f t="shared" si="1380"/>
        <v>3.5670000000000002</v>
      </c>
      <c r="K238" s="32">
        <f t="shared" si="1380"/>
        <v>3.871999999999999</v>
      </c>
      <c r="L238" s="32">
        <f t="shared" si="1380"/>
        <v>5.5489999999999995</v>
      </c>
      <c r="M238" s="32">
        <f t="shared" si="1380"/>
        <v>4.418000000000001</v>
      </c>
      <c r="N238" s="32">
        <f t="shared" si="1380"/>
        <v>4.2569999999999979</v>
      </c>
      <c r="O238" s="32">
        <f t="shared" si="1380"/>
        <v>6.4529999999999976</v>
      </c>
      <c r="P238" s="32">
        <f t="shared" si="1380"/>
        <v>8.1959999999999997</v>
      </c>
      <c r="Q238" s="32">
        <f t="shared" si="1380"/>
        <v>7.6309999999999985</v>
      </c>
      <c r="R238" s="32">
        <f t="shared" si="1380"/>
        <v>8.3990000000000027</v>
      </c>
      <c r="S238" s="32">
        <f t="shared" si="1380"/>
        <v>9.7130000000000027</v>
      </c>
      <c r="T238" s="32">
        <f t="shared" si="1380"/>
        <v>9.195999999999998</v>
      </c>
      <c r="U238" s="32">
        <f t="shared" si="1380"/>
        <v>9.6730000000000054</v>
      </c>
      <c r="V238" s="32">
        <f t="shared" si="1380"/>
        <v>10.114999999999998</v>
      </c>
      <c r="W238" s="32">
        <f t="shared" si="1380"/>
        <v>10.418000000000003</v>
      </c>
      <c r="X238" s="32">
        <f t="shared" ref="X238:Y238" si="1381">+IFERROR(X242-X235,"n/a")</f>
        <v>9.7129999999999974</v>
      </c>
      <c r="Y238" s="32">
        <f t="shared" si="1381"/>
        <v>8.1239999999999988</v>
      </c>
      <c r="Z238" s="32">
        <f t="shared" si="1380"/>
        <v>10.690000000000005</v>
      </c>
      <c r="AA238" s="32">
        <f t="shared" ref="AA238" si="1382">+IFERROR(AA242-AA235,"n/a")</f>
        <v>11.209999999999994</v>
      </c>
      <c r="AB238" s="32"/>
      <c r="AC238" s="32"/>
      <c r="AD238" s="32"/>
      <c r="AE238" s="32"/>
      <c r="AF238" s="168"/>
      <c r="AG238" s="168"/>
      <c r="AH238" s="194"/>
      <c r="AI238" s="193"/>
      <c r="AJ238" s="193"/>
      <c r="AK238" s="193"/>
      <c r="AL238" s="193"/>
      <c r="AM238" s="193"/>
      <c r="AN238" s="193"/>
      <c r="AO238" s="168"/>
      <c r="AP238" s="155" t="str">
        <f t="shared" ref="AP238:AW238" si="1383">+IFERROR(AP242-AP235,"n/a")</f>
        <v>n/a</v>
      </c>
      <c r="AQ238" s="155" t="str">
        <f t="shared" si="1383"/>
        <v>n/a</v>
      </c>
      <c r="AR238" s="155">
        <f t="shared" si="1383"/>
        <v>12.540911000000001</v>
      </c>
      <c r="AS238" s="155">
        <f t="shared" si="1383"/>
        <v>15.186385999999999</v>
      </c>
      <c r="AT238" s="155">
        <f t="shared" si="1383"/>
        <v>20.677000000000007</v>
      </c>
      <c r="AU238" s="155">
        <f t="shared" si="1383"/>
        <v>33.939</v>
      </c>
      <c r="AV238" s="155">
        <f t="shared" si="1383"/>
        <v>39.402000000000001</v>
      </c>
      <c r="AW238" s="155">
        <f t="shared" si="1383"/>
        <v>39.736999999999995</v>
      </c>
      <c r="AX238" s="155"/>
      <c r="AY238" s="155"/>
      <c r="AZ238" s="18"/>
      <c r="BA238" s="18"/>
      <c r="BB238" s="165"/>
    </row>
    <row r="239" spans="2:54" hidden="1" outlineLevel="1" x14ac:dyDescent="0.2">
      <c r="B239" s="14" t="s">
        <v>16</v>
      </c>
      <c r="H239" s="193" t="str">
        <f t="shared" ref="H239" si="1384">IFERROR(H238/D238-1,"n/a")</f>
        <v>n/a</v>
      </c>
      <c r="I239" s="193" t="str">
        <f t="shared" ref="I239" si="1385">IFERROR(I238/E238-1,"n/a")</f>
        <v>n/a</v>
      </c>
      <c r="J239" s="193" t="str">
        <f t="shared" ref="J239" si="1386">IFERROR(J238/F238-1,"n/a")</f>
        <v>n/a</v>
      </c>
      <c r="K239" s="193" t="str">
        <f t="shared" ref="K239" si="1387">IFERROR(K238/G238-1,"n/a")</f>
        <v>n/a</v>
      </c>
      <c r="L239" s="193">
        <f t="shared" ref="L239" si="1388">IFERROR(L238/H238-1,"n/a")</f>
        <v>0.58165564486315313</v>
      </c>
      <c r="M239" s="193">
        <f t="shared" ref="M239" si="1389">IFERROR(M238/I238-1,"n/a")</f>
        <v>4.221784334508083E-2</v>
      </c>
      <c r="N239" s="193">
        <f t="shared" ref="N239" si="1390">IFERROR(N238/J238-1,"n/a")</f>
        <v>0.1934398654331364</v>
      </c>
      <c r="O239" s="193">
        <f t="shared" ref="O239" si="1391">IFERROR(O238/K238-1,"n/a")</f>
        <v>0.6665805785123966</v>
      </c>
      <c r="P239" s="193">
        <f t="shared" ref="P239" si="1392">IFERROR(P238/L238-1,"n/a")</f>
        <v>0.47702288700666795</v>
      </c>
      <c r="Q239" s="193">
        <f t="shared" ref="Q239" si="1393">IFERROR(Q238/M238-1,"n/a")</f>
        <v>0.72725215029424994</v>
      </c>
      <c r="R239" s="193">
        <f t="shared" ref="R239" si="1394">IFERROR(R238/N238-1,"n/a")</f>
        <v>0.97298567066009078</v>
      </c>
      <c r="S239" s="193">
        <f t="shared" ref="S239" si="1395">IFERROR(S238/O238-1,"n/a")</f>
        <v>0.50519138385247264</v>
      </c>
      <c r="T239" s="193">
        <f t="shared" ref="T239" si="1396">IFERROR(T238/P238-1,"n/a")</f>
        <v>0.12201073694485087</v>
      </c>
      <c r="U239" s="193">
        <f t="shared" ref="U239" si="1397">IFERROR(U238/Q238-1,"n/a")</f>
        <v>0.26759271393002315</v>
      </c>
      <c r="V239" s="193">
        <f t="shared" ref="V239" si="1398">IFERROR(V238/R238-1,"n/a")</f>
        <v>0.20431003690915528</v>
      </c>
      <c r="W239" s="193">
        <f t="shared" ref="W239:Y239" si="1399">IFERROR(W238/S238-1,"n/a")</f>
        <v>7.2583136003294468E-2</v>
      </c>
      <c r="X239" s="193">
        <f t="shared" si="1399"/>
        <v>5.6220095693779948E-2</v>
      </c>
      <c r="Y239" s="193">
        <f t="shared" si="1399"/>
        <v>-0.16013646231779244</v>
      </c>
      <c r="Z239" s="193">
        <f t="shared" ref="Z239:AA239" si="1400">IFERROR(Z238/V238-1,"n/a")</f>
        <v>5.6846267918932991E-2</v>
      </c>
      <c r="AA239" s="193">
        <f t="shared" si="1400"/>
        <v>7.6022269149548016E-2</v>
      </c>
      <c r="AB239" s="193"/>
      <c r="AC239" s="193"/>
      <c r="AD239" s="193"/>
      <c r="AE239" s="193"/>
      <c r="AF239" s="168"/>
      <c r="AG239" s="168"/>
      <c r="AH239" s="194"/>
      <c r="AI239" s="193"/>
      <c r="AJ239" s="193"/>
      <c r="AK239" s="193"/>
      <c r="AL239" s="193"/>
      <c r="AM239" s="193"/>
      <c r="AN239" s="193"/>
      <c r="AO239" s="168"/>
      <c r="AP239" s="168"/>
      <c r="AQ239" s="193" t="str">
        <f>IFERROR(AQ238/AP238-1,"n/a")</f>
        <v>n/a</v>
      </c>
      <c r="AR239" s="193" t="str">
        <f t="shared" ref="AR239" si="1401">IFERROR(AR238/AQ238-1,"n/a")</f>
        <v>n/a</v>
      </c>
      <c r="AS239" s="193">
        <f t="shared" ref="AS239" si="1402">IFERROR(AS238/AR238-1,"n/a")</f>
        <v>0.21094759383907569</v>
      </c>
      <c r="AT239" s="193">
        <f t="shared" ref="AT239" si="1403">IFERROR(AT238/AS238-1,"n/a")</f>
        <v>0.36154842896789319</v>
      </c>
      <c r="AU239" s="194">
        <f>IFERROR(AU238/AT238-1,"n/a")</f>
        <v>0.64138898292789026</v>
      </c>
      <c r="AV239" s="194">
        <f t="shared" ref="AV239" si="1404">IFERROR(AV238/AU238-1,"n/a")</f>
        <v>0.16096526120392474</v>
      </c>
      <c r="AW239" s="194">
        <f t="shared" ref="AW239" si="1405">IFERROR(AW238/AV238-1,"n/a")</f>
        <v>8.5021064920560718E-3</v>
      </c>
      <c r="AX239" s="194"/>
    </row>
    <row r="240" spans="2:54" hidden="1" outlineLevel="1" x14ac:dyDescent="0.2">
      <c r="B240" s="14" t="s">
        <v>263</v>
      </c>
      <c r="H240" s="193" t="str">
        <f t="shared" ref="H240" si="1406">IFERROR(H238/G238-1,"n/a")</f>
        <v>n/a</v>
      </c>
      <c r="I240" s="193">
        <f t="shared" ref="I240" si="1407">IFERROR(I238/H238-1,"n/a")</f>
        <v>0.20827118396715916</v>
      </c>
      <c r="J240" s="193">
        <f t="shared" ref="J240" si="1408">IFERROR(J238/I238-1,"n/a")</f>
        <v>-0.15853529940880429</v>
      </c>
      <c r="K240" s="193">
        <f t="shared" ref="K240" si="1409">IFERROR(K238/J238-1,"n/a")</f>
        <v>8.5506027474067547E-2</v>
      </c>
      <c r="L240" s="193">
        <f t="shared" ref="L240" si="1410">IFERROR(L238/K238-1,"n/a")</f>
        <v>0.4331095041322317</v>
      </c>
      <c r="M240" s="193">
        <f t="shared" ref="M240" si="1411">IFERROR(M238/L238-1,"n/a")</f>
        <v>-0.20382050819967534</v>
      </c>
      <c r="N240" s="193">
        <f t="shared" ref="N240" si="1412">IFERROR(N238/M238-1,"n/a")</f>
        <v>-3.644182888184766E-2</v>
      </c>
      <c r="O240" s="193">
        <f t="shared" ref="O240" si="1413">IFERROR(O238/N238-1,"n/a")</f>
        <v>0.51585623678646964</v>
      </c>
      <c r="P240" s="193">
        <f t="shared" ref="P240" si="1414">IFERROR(P238/O238-1,"n/a")</f>
        <v>0.27010692701069305</v>
      </c>
      <c r="Q240" s="193">
        <f t="shared" ref="Q240" si="1415">IFERROR(Q238/P238-1,"n/a")</f>
        <v>-6.8936066373841087E-2</v>
      </c>
      <c r="R240" s="193">
        <f t="shared" ref="R240" si="1416">IFERROR(R238/Q238-1,"n/a")</f>
        <v>0.10064211767789333</v>
      </c>
      <c r="S240" s="193">
        <f t="shared" ref="S240" si="1417">IFERROR(S238/R238-1,"n/a")</f>
        <v>0.15644719609477309</v>
      </c>
      <c r="T240" s="193">
        <f t="shared" ref="T240" si="1418">IFERROR(T238/S238-1,"n/a")</f>
        <v>-5.322763306908318E-2</v>
      </c>
      <c r="U240" s="193">
        <f t="shared" ref="U240" si="1419">IFERROR(U238/T238-1,"n/a")</f>
        <v>5.1870378425403096E-2</v>
      </c>
      <c r="V240" s="193">
        <f t="shared" ref="V240" si="1420">IFERROR(V238/U238-1,"n/a")</f>
        <v>4.5694200351493075E-2</v>
      </c>
      <c r="W240" s="193">
        <f t="shared" ref="W240:Y240" si="1421">IFERROR(W238/V238-1,"n/a")</f>
        <v>2.9955511616411634E-2</v>
      </c>
      <c r="X240" s="193">
        <f t="shared" si="1421"/>
        <v>-6.7671338068727716E-2</v>
      </c>
      <c r="Y240" s="193">
        <f t="shared" si="1421"/>
        <v>-0.16359518171522691</v>
      </c>
      <c r="Z240" s="193">
        <f t="shared" ref="Z240:AA240" si="1422">IFERROR(Z238/Y238-1,"n/a")</f>
        <v>0.31585425898572206</v>
      </c>
      <c r="AA240" s="193">
        <f t="shared" si="1422"/>
        <v>4.8643592142187941E-2</v>
      </c>
      <c r="AB240" s="193"/>
      <c r="AC240" s="193"/>
      <c r="AD240" s="193"/>
      <c r="AE240" s="193"/>
      <c r="AF240" s="168"/>
      <c r="AG240" s="168"/>
      <c r="AH240" s="194"/>
      <c r="AI240" s="193"/>
      <c r="AJ240" s="193"/>
      <c r="AK240" s="193"/>
      <c r="AL240" s="193"/>
      <c r="AM240" s="193"/>
      <c r="AN240" s="193"/>
      <c r="AO240" s="168"/>
      <c r="AP240" s="168"/>
      <c r="AQ240" s="193" t="str">
        <f t="shared" ref="AQ240" si="1423">IFERROR(AQ238/AP238-1,"n/a")</f>
        <v>n/a</v>
      </c>
      <c r="AR240" s="193" t="str">
        <f t="shared" ref="AR240" si="1424">IFERROR(AR238/AQ238-1,"n/a")</f>
        <v>n/a</v>
      </c>
      <c r="AS240" s="193">
        <f t="shared" ref="AS240" si="1425">IFERROR(AS238/AR238-1,"n/a")</f>
        <v>0.21094759383907569</v>
      </c>
      <c r="AT240" s="193">
        <f t="shared" ref="AT240" si="1426">IFERROR(AT238/AS238-1,"n/a")</f>
        <v>0.36154842896789319</v>
      </c>
      <c r="AU240" s="194">
        <f t="shared" ref="AU240" si="1427">IFERROR(AU238/AT238-1,"n/a")</f>
        <v>0.64138898292789026</v>
      </c>
      <c r="AV240" s="194">
        <f t="shared" ref="AV240" si="1428">IFERROR(AV238/AU238-1,"n/a")</f>
        <v>0.16096526120392474</v>
      </c>
      <c r="AW240" s="194">
        <f t="shared" ref="AW240" si="1429">IFERROR(AW238/AV238-1,"n/a")</f>
        <v>8.5021064920560718E-3</v>
      </c>
      <c r="AX240" s="194"/>
    </row>
    <row r="241" spans="1:53" hidden="1" outlineLevel="1" x14ac:dyDescent="0.2">
      <c r="B241" s="39"/>
      <c r="H241" s="193"/>
      <c r="I241" s="193"/>
      <c r="J241" s="193"/>
      <c r="K241" s="193"/>
      <c r="L241" s="193"/>
      <c r="M241" s="193"/>
      <c r="N241" s="193"/>
      <c r="O241" s="193"/>
      <c r="P241" s="193"/>
      <c r="Q241" s="193"/>
      <c r="R241" s="193"/>
      <c r="S241" s="193"/>
      <c r="T241" s="193"/>
      <c r="U241" s="193"/>
      <c r="V241" s="194"/>
      <c r="W241" s="194"/>
      <c r="X241" s="194"/>
      <c r="Y241" s="194"/>
      <c r="Z241" s="194"/>
      <c r="AA241" s="194"/>
      <c r="AB241" s="194"/>
      <c r="AC241" s="194"/>
      <c r="AD241" s="194"/>
      <c r="AE241" s="194"/>
      <c r="AF241" s="168"/>
      <c r="AG241" s="168"/>
      <c r="AH241" s="194"/>
      <c r="AI241" s="193"/>
      <c r="AJ241" s="193"/>
      <c r="AK241" s="193"/>
      <c r="AL241" s="193"/>
      <c r="AM241" s="193"/>
      <c r="AN241" s="193"/>
      <c r="AO241" s="168"/>
      <c r="AP241" s="168"/>
      <c r="AQ241" s="193"/>
      <c r="AR241" s="193"/>
      <c r="AS241" s="193"/>
      <c r="AT241" s="193"/>
      <c r="AU241" s="193"/>
    </row>
    <row r="242" spans="1:53" hidden="1" outlineLevel="1" x14ac:dyDescent="0.2">
      <c r="B242" t="s">
        <v>97</v>
      </c>
      <c r="D242" s="32">
        <f t="shared" ref="D242:Z242" si="1430">+D28</f>
        <v>6.5188730000000001</v>
      </c>
      <c r="E242" s="32">
        <f t="shared" si="1430"/>
        <v>7.1743579999999998</v>
      </c>
      <c r="F242" s="32">
        <f t="shared" si="1430"/>
        <v>6.8689999999999998</v>
      </c>
      <c r="G242" s="32">
        <f t="shared" si="1430"/>
        <v>8.6196800000000007</v>
      </c>
      <c r="H242" s="32">
        <f t="shared" si="1430"/>
        <v>8.3933490000000006</v>
      </c>
      <c r="I242" s="32">
        <f t="shared" si="1430"/>
        <v>9.4440369999999998</v>
      </c>
      <c r="J242" s="32">
        <f t="shared" si="1430"/>
        <v>9.8849999999999998</v>
      </c>
      <c r="K242" s="32">
        <f t="shared" si="1430"/>
        <v>11.048999999999999</v>
      </c>
      <c r="L242" s="32">
        <f t="shared" si="1430"/>
        <v>13.085999999999999</v>
      </c>
      <c r="M242" s="32">
        <f t="shared" si="1430"/>
        <v>12.573</v>
      </c>
      <c r="N242" s="32">
        <f t="shared" si="1430"/>
        <v>12.635999999999999</v>
      </c>
      <c r="O242" s="32">
        <f t="shared" si="1430"/>
        <v>15.306999999999999</v>
      </c>
      <c r="P242" s="32">
        <f t="shared" si="1430"/>
        <v>20.350999999999999</v>
      </c>
      <c r="Q242" s="32">
        <f t="shared" si="1430"/>
        <v>22.49</v>
      </c>
      <c r="R242" s="32">
        <f t="shared" si="1430"/>
        <v>23.338000000000001</v>
      </c>
      <c r="S242" s="32">
        <f t="shared" si="1430"/>
        <v>25.246000000000002</v>
      </c>
      <c r="T242" s="32">
        <f t="shared" si="1430"/>
        <v>26.911999999999999</v>
      </c>
      <c r="U242" s="32">
        <f t="shared" si="1430"/>
        <v>28.270000000000003</v>
      </c>
      <c r="V242" s="32">
        <f t="shared" si="1430"/>
        <v>29.195999999999998</v>
      </c>
      <c r="W242" s="32">
        <f t="shared" si="1430"/>
        <v>29.187999999999999</v>
      </c>
      <c r="X242" s="32">
        <f t="shared" si="1430"/>
        <v>31.194999999999997</v>
      </c>
      <c r="Y242" s="32">
        <f t="shared" ref="Y242" si="1431">+Y28</f>
        <v>32.165999999999997</v>
      </c>
      <c r="Z242" s="32">
        <f t="shared" si="1430"/>
        <v>33.218000000000004</v>
      </c>
      <c r="AA242" s="32">
        <f t="shared" ref="AA242" si="1432">+AA28</f>
        <v>33.524999999999999</v>
      </c>
      <c r="AB242" s="32"/>
      <c r="AC242" s="32"/>
      <c r="AD242" s="32"/>
      <c r="AE242" s="32"/>
      <c r="AF242" s="168"/>
      <c r="AG242" s="168"/>
      <c r="AH242" s="194"/>
      <c r="AI242" s="193"/>
      <c r="AJ242" s="193"/>
      <c r="AK242" s="193"/>
      <c r="AL242" s="193"/>
      <c r="AM242" s="193"/>
      <c r="AN242" s="193"/>
      <c r="AO242" s="168"/>
      <c r="AP242" s="32">
        <f t="shared" ref="AP242:AW242" si="1433">+AP28</f>
        <v>9.9537200000000006</v>
      </c>
      <c r="AQ242" s="32">
        <f t="shared" si="1433"/>
        <v>19.009278999999999</v>
      </c>
      <c r="AR242" s="32">
        <f t="shared" si="1433"/>
        <v>29.181910999999999</v>
      </c>
      <c r="AS242" s="32">
        <f t="shared" si="1433"/>
        <v>38.771386</v>
      </c>
      <c r="AT242" s="32">
        <f t="shared" si="1433"/>
        <v>53.602000000000004</v>
      </c>
      <c r="AU242" s="32">
        <f t="shared" si="1433"/>
        <v>91.424999999999997</v>
      </c>
      <c r="AV242" s="32">
        <f t="shared" si="1433"/>
        <v>113.566</v>
      </c>
      <c r="AW242" s="32">
        <f t="shared" si="1433"/>
        <v>130.10399999999998</v>
      </c>
      <c r="AX242" s="32"/>
    </row>
    <row r="243" spans="1:53" hidden="1" outlineLevel="1" x14ac:dyDescent="0.2">
      <c r="B243" s="14" t="s">
        <v>16</v>
      </c>
      <c r="H243" s="193">
        <f t="shared" ref="H243" si="1434">IFERROR(H242/D242-1,"n/a")</f>
        <v>0.28754602214217106</v>
      </c>
      <c r="I243" s="193">
        <f t="shared" ref="I243" si="1435">IFERROR(I242/E242-1,"n/a")</f>
        <v>0.31635987498811735</v>
      </c>
      <c r="J243" s="193">
        <f t="shared" ref="J243" si="1436">IFERROR(J242/F242-1,"n/a")</f>
        <v>0.43907410103362943</v>
      </c>
      <c r="K243" s="193">
        <f t="shared" ref="K243" si="1437">IFERROR(K242/G242-1,"n/a")</f>
        <v>0.28183412841311961</v>
      </c>
      <c r="L243" s="193">
        <f t="shared" ref="L243" si="1438">IFERROR(L242/H242-1,"n/a")</f>
        <v>0.55909160932066548</v>
      </c>
      <c r="M243" s="193">
        <f t="shared" ref="M243" si="1439">IFERROR(M242/I242-1,"n/a")</f>
        <v>0.33131625807903986</v>
      </c>
      <c r="N243" s="193">
        <f t="shared" ref="N243" si="1440">IFERROR(N242/J242-1,"n/a")</f>
        <v>0.27830045523520486</v>
      </c>
      <c r="O243" s="193">
        <f t="shared" ref="O243" si="1441">IFERROR(O242/K242-1,"n/a")</f>
        <v>0.38537424201285186</v>
      </c>
      <c r="P243" s="193">
        <f t="shared" ref="P243" si="1442">IFERROR(P242/L242-1,"n/a")</f>
        <v>0.55517346782821342</v>
      </c>
      <c r="Q243" s="193">
        <f t="shared" ref="Q243" si="1443">IFERROR(Q242/M242-1,"n/a")</f>
        <v>0.78875367851745781</v>
      </c>
      <c r="R243" s="193">
        <f t="shared" ref="R243" si="1444">IFERROR(R242/N242-1,"n/a")</f>
        <v>0.84694523583412495</v>
      </c>
      <c r="S243" s="193">
        <f t="shared" ref="S243" si="1445">IFERROR(S242/O242-1,"n/a")</f>
        <v>0.64931077284902372</v>
      </c>
      <c r="T243" s="193">
        <f t="shared" ref="T243" si="1446">IFERROR(T242/P242-1,"n/a")</f>
        <v>0.32239202004815493</v>
      </c>
      <c r="U243" s="193">
        <f t="shared" ref="U243" si="1447">IFERROR(U242/Q242-1,"n/a")</f>
        <v>0.2570031124944423</v>
      </c>
      <c r="V243" s="193">
        <f t="shared" ref="V243" si="1448">IFERROR(V242/R242-1,"n/a")</f>
        <v>0.25100694146884894</v>
      </c>
      <c r="W243" s="193">
        <f t="shared" ref="W243:Y243" si="1449">IFERROR(W242/S242-1,"n/a")</f>
        <v>0.15614354749267201</v>
      </c>
      <c r="X243" s="193">
        <f t="shared" si="1449"/>
        <v>0.15914833531510109</v>
      </c>
      <c r="Y243" s="193">
        <f t="shared" si="1449"/>
        <v>0.13781393703572675</v>
      </c>
      <c r="Z243" s="193">
        <f t="shared" ref="Z243:AA243" si="1450">IFERROR(Z242/V242-1,"n/a")</f>
        <v>0.13775859706809168</v>
      </c>
      <c r="AA243" s="193">
        <f t="shared" si="1450"/>
        <v>0.14858846101137457</v>
      </c>
      <c r="AB243" s="193"/>
      <c r="AC243" s="193"/>
      <c r="AD243" s="193"/>
      <c r="AE243" s="193"/>
      <c r="AF243" s="168"/>
      <c r="AG243" s="168"/>
      <c r="AH243" s="194"/>
      <c r="AI243" s="193"/>
      <c r="AJ243" s="193"/>
      <c r="AK243" s="193"/>
      <c r="AL243" s="193"/>
      <c r="AM243" s="193"/>
      <c r="AN243" s="193"/>
      <c r="AO243" s="168"/>
      <c r="AP243" s="168"/>
      <c r="AQ243" s="193">
        <f>IFERROR(AQ242/AP242-1,"n/a")</f>
        <v>0.90976629842912993</v>
      </c>
      <c r="AR243" s="193">
        <f t="shared" ref="AR243" si="1451">IFERROR(AR242/AQ242-1,"n/a")</f>
        <v>0.5351403385683382</v>
      </c>
      <c r="AS243" s="193">
        <f t="shared" ref="AS243" si="1452">IFERROR(AS242/AR242-1,"n/a")</f>
        <v>0.32861024762908775</v>
      </c>
      <c r="AT243" s="193">
        <f t="shared" ref="AT243" si="1453">IFERROR(AT242/AS242-1,"n/a")</f>
        <v>0.38251441410941567</v>
      </c>
      <c r="AU243" s="194">
        <f>IFERROR(AU242/AT242-1,"n/a")</f>
        <v>0.70562665572180117</v>
      </c>
      <c r="AV243" s="194">
        <f t="shared" ref="AV243" si="1454">IFERROR(AV242/AU242-1,"n/a")</f>
        <v>0.242176647525294</v>
      </c>
      <c r="AW243" s="194">
        <f t="shared" ref="AW243" si="1455">IFERROR(AW242/AV242-1,"n/a")</f>
        <v>0.14562457073419854</v>
      </c>
      <c r="AX243" s="194"/>
    </row>
    <row r="244" spans="1:53" hidden="1" outlineLevel="1" x14ac:dyDescent="0.2">
      <c r="B244" s="14" t="s">
        <v>263</v>
      </c>
      <c r="H244" s="193">
        <f t="shared" ref="H244" si="1456">IFERROR(H242/G242-1,"n/a")</f>
        <v>-2.6257471275035749E-2</v>
      </c>
      <c r="I244" s="193">
        <f t="shared" ref="I244" si="1457">IFERROR(I242/H242-1,"n/a")</f>
        <v>0.12518102130627473</v>
      </c>
      <c r="J244" s="193">
        <f t="shared" ref="J244" si="1458">IFERROR(J242/I242-1,"n/a")</f>
        <v>4.6692214357059392E-2</v>
      </c>
      <c r="K244" s="193">
        <f t="shared" ref="K244" si="1459">IFERROR(K242/J242-1,"n/a")</f>
        <v>0.11775417298937785</v>
      </c>
      <c r="L244" s="193">
        <f t="shared" ref="L244" si="1460">IFERROR(L242/K242-1,"n/a")</f>
        <v>0.18436057561770292</v>
      </c>
      <c r="M244" s="193">
        <f t="shared" ref="M244" si="1461">IFERROR(M242/L242-1,"n/a")</f>
        <v>-3.9202200825309341E-2</v>
      </c>
      <c r="N244" s="193">
        <f t="shared" ref="N244" si="1462">IFERROR(N242/M242-1,"n/a")</f>
        <v>5.0107372942018724E-3</v>
      </c>
      <c r="O244" s="193">
        <f t="shared" ref="O244" si="1463">IFERROR(O242/N242-1,"n/a")</f>
        <v>0.21138018360240585</v>
      </c>
      <c r="P244" s="193">
        <f t="shared" ref="P244" si="1464">IFERROR(P242/O242-1,"n/a")</f>
        <v>0.3295224407133992</v>
      </c>
      <c r="Q244" s="193">
        <f t="shared" ref="Q244" si="1465">IFERROR(Q242/P242-1,"n/a")</f>
        <v>0.10510540022603299</v>
      </c>
      <c r="R244" s="193">
        <f t="shared" ref="R244" si="1466">IFERROR(R242/Q242-1,"n/a")</f>
        <v>3.7705646954202088E-2</v>
      </c>
      <c r="S244" s="193">
        <f t="shared" ref="S244" si="1467">IFERROR(S242/R242-1,"n/a")</f>
        <v>8.1755077555917488E-2</v>
      </c>
      <c r="T244" s="193">
        <f t="shared" ref="T244" si="1468">IFERROR(T242/S242-1,"n/a")</f>
        <v>6.5990651984472626E-2</v>
      </c>
      <c r="U244" s="193">
        <f t="shared" ref="U244" si="1469">IFERROR(U242/T242-1,"n/a")</f>
        <v>5.0460760998811027E-2</v>
      </c>
      <c r="V244" s="193">
        <f t="shared" ref="V244" si="1470">IFERROR(V242/U242-1,"n/a")</f>
        <v>3.2755571276971818E-2</v>
      </c>
      <c r="W244" s="193">
        <f t="shared" ref="W244:Y244" si="1471">IFERROR(W242/V242-1,"n/a")</f>
        <v>-2.7401013837513588E-4</v>
      </c>
      <c r="X244" s="193">
        <f t="shared" si="1471"/>
        <v>6.8761134712895577E-2</v>
      </c>
      <c r="Y244" s="193">
        <f t="shared" si="1471"/>
        <v>3.1126783138323511E-2</v>
      </c>
      <c r="Z244" s="193">
        <f t="shared" ref="Z244:AA244" si="1472">IFERROR(Z242/Y242-1,"n/a")</f>
        <v>3.2705341043337999E-2</v>
      </c>
      <c r="AA244" s="193">
        <f t="shared" si="1472"/>
        <v>9.2419772412546397E-3</v>
      </c>
      <c r="AB244" s="193"/>
      <c r="AC244" s="193"/>
      <c r="AD244" s="193"/>
      <c r="AE244" s="193"/>
      <c r="AF244" s="168"/>
      <c r="AG244" s="168"/>
      <c r="AH244" s="194"/>
      <c r="AI244" s="193"/>
      <c r="AJ244" s="193"/>
      <c r="AK244" s="193"/>
      <c r="AL244" s="193"/>
      <c r="AM244" s="193"/>
      <c r="AN244" s="193"/>
      <c r="AO244" s="168"/>
      <c r="AP244" s="168"/>
      <c r="AQ244" s="193">
        <f t="shared" ref="AQ244" si="1473">IFERROR(AQ242/AP242-1,"n/a")</f>
        <v>0.90976629842912993</v>
      </c>
      <c r="AR244" s="193">
        <f t="shared" ref="AR244" si="1474">IFERROR(AR242/AQ242-1,"n/a")</f>
        <v>0.5351403385683382</v>
      </c>
      <c r="AS244" s="193">
        <f t="shared" ref="AS244" si="1475">IFERROR(AS242/AR242-1,"n/a")</f>
        <v>0.32861024762908775</v>
      </c>
      <c r="AT244" s="193">
        <f t="shared" ref="AT244" si="1476">IFERROR(AT242/AS242-1,"n/a")</f>
        <v>0.38251441410941567</v>
      </c>
      <c r="AU244" s="194">
        <f t="shared" ref="AU244" si="1477">IFERROR(AU242/AT242-1,"n/a")</f>
        <v>0.70562665572180117</v>
      </c>
      <c r="AV244" s="194">
        <f t="shared" ref="AV244" si="1478">IFERROR(AV242/AU242-1,"n/a")</f>
        <v>0.242176647525294</v>
      </c>
      <c r="AW244" s="194">
        <f t="shared" ref="AW244" si="1479">IFERROR(AW242/AV242-1,"n/a")</f>
        <v>0.14562457073419854</v>
      </c>
      <c r="AX244" s="194"/>
    </row>
    <row r="245" spans="1:53" hidden="1" outlineLevel="1" x14ac:dyDescent="0.2">
      <c r="B245" s="39"/>
      <c r="H245" s="193"/>
      <c r="I245" s="193"/>
      <c r="J245" s="193"/>
      <c r="K245" s="193"/>
      <c r="L245" s="193"/>
      <c r="M245" s="193"/>
      <c r="N245" s="193"/>
      <c r="O245" s="193"/>
      <c r="P245" s="193"/>
      <c r="Q245" s="193"/>
      <c r="R245" s="193"/>
      <c r="S245" s="193"/>
      <c r="T245" s="193"/>
      <c r="U245" s="193"/>
      <c r="V245" s="194"/>
      <c r="W245" s="194"/>
      <c r="X245" s="194"/>
      <c r="Y245" s="194"/>
      <c r="Z245" s="194"/>
      <c r="AA245" s="194"/>
      <c r="AB245" s="194"/>
      <c r="AC245" s="194"/>
      <c r="AD245" s="194"/>
      <c r="AE245" s="194"/>
      <c r="AF245" s="168"/>
      <c r="AG245" s="168"/>
      <c r="AH245" s="194"/>
      <c r="AI245" s="193"/>
      <c r="AJ245" s="193"/>
      <c r="AK245" s="193"/>
      <c r="AL245" s="193"/>
      <c r="AM245" s="193"/>
      <c r="AN245" s="193"/>
      <c r="AO245" s="168"/>
      <c r="AP245" s="168"/>
      <c r="AQ245" s="193"/>
      <c r="AR245" s="193"/>
      <c r="AS245" s="193"/>
      <c r="AT245" s="193"/>
      <c r="AU245" s="193"/>
    </row>
    <row r="246" spans="1:53" collapsed="1" x14ac:dyDescent="0.2">
      <c r="B246" s="8" t="s">
        <v>256</v>
      </c>
      <c r="C246" s="7"/>
      <c r="H246" s="193"/>
      <c r="I246" s="193"/>
      <c r="J246" s="193"/>
      <c r="K246" s="193"/>
      <c r="L246" s="193"/>
      <c r="M246" s="193"/>
      <c r="N246" s="193"/>
      <c r="O246" s="193"/>
      <c r="P246" s="193"/>
      <c r="Q246" s="193"/>
      <c r="R246" s="193"/>
      <c r="S246" s="193"/>
      <c r="T246" s="193"/>
      <c r="U246" s="193"/>
      <c r="V246" s="194"/>
      <c r="W246" s="194"/>
      <c r="X246" s="194"/>
      <c r="Y246" s="194"/>
      <c r="Z246" s="194"/>
      <c r="AA246" s="194"/>
      <c r="AB246" s="194"/>
      <c r="AC246" s="194"/>
      <c r="AD246" s="194"/>
      <c r="AE246" s="194"/>
      <c r="AF246" s="168"/>
      <c r="AG246" s="168"/>
      <c r="AH246" s="194"/>
      <c r="AI246" s="193"/>
      <c r="AJ246" s="193"/>
      <c r="AK246" s="193"/>
      <c r="AL246" s="193"/>
      <c r="AM246" s="193"/>
      <c r="AN246" s="193"/>
      <c r="AO246" s="168"/>
      <c r="AP246" s="168"/>
      <c r="AQ246" s="193"/>
      <c r="AR246" s="193"/>
      <c r="AS246" s="193"/>
      <c r="AT246" s="193"/>
      <c r="AU246" s="193"/>
    </row>
    <row r="247" spans="1:53" x14ac:dyDescent="0.2">
      <c r="B247" s="39"/>
      <c r="H247" s="193"/>
      <c r="I247" s="193"/>
      <c r="J247" s="193"/>
      <c r="K247" s="193"/>
      <c r="L247" s="193"/>
      <c r="M247" s="193"/>
      <c r="N247" s="193"/>
      <c r="O247" s="193"/>
      <c r="P247" s="193"/>
      <c r="Q247" s="193"/>
      <c r="R247" s="193"/>
      <c r="S247" s="193"/>
      <c r="T247" s="193"/>
      <c r="U247" s="193"/>
      <c r="V247" s="194"/>
      <c r="W247" s="194"/>
      <c r="X247" s="194"/>
      <c r="Y247" s="194"/>
      <c r="Z247" s="194"/>
      <c r="AA247" s="194"/>
      <c r="AB247" s="194"/>
      <c r="AC247" s="194"/>
      <c r="AD247" s="194"/>
      <c r="AE247" s="194"/>
      <c r="AF247" s="168"/>
      <c r="AG247" s="168"/>
      <c r="AH247" s="194"/>
      <c r="AI247" s="193"/>
      <c r="AJ247" s="193"/>
      <c r="AK247" s="193"/>
      <c r="AL247" s="193"/>
      <c r="AM247" s="193"/>
      <c r="AN247" s="193"/>
      <c r="AO247" s="168"/>
      <c r="AP247" s="168"/>
      <c r="AQ247" s="193"/>
      <c r="AR247" s="193"/>
      <c r="AS247" s="193"/>
      <c r="AT247" s="193"/>
      <c r="AU247" s="193"/>
    </row>
    <row r="248" spans="1:53" x14ac:dyDescent="0.2">
      <c r="B248" s="24" t="s">
        <v>278</v>
      </c>
      <c r="H248" s="193"/>
      <c r="I248" s="193"/>
      <c r="J248" s="193"/>
      <c r="K248" s="193"/>
      <c r="L248" s="193"/>
      <c r="M248" s="193"/>
      <c r="N248" s="193"/>
      <c r="O248" s="193"/>
      <c r="P248" s="193"/>
      <c r="Q248" s="193"/>
      <c r="R248" s="193"/>
      <c r="S248" s="193"/>
      <c r="T248" s="193"/>
      <c r="U248" s="193"/>
      <c r="V248" s="194"/>
      <c r="W248" s="194"/>
      <c r="X248" s="194"/>
      <c r="Y248" s="194"/>
      <c r="Z248" s="194"/>
      <c r="AA248" s="194"/>
      <c r="AB248" s="194"/>
      <c r="AC248" s="194"/>
      <c r="AD248" s="194"/>
      <c r="AE248" s="194"/>
      <c r="AF248" s="168"/>
      <c r="AG248" s="168"/>
      <c r="AH248" s="194"/>
      <c r="AI248" s="193"/>
      <c r="AJ248" s="193"/>
      <c r="AK248" s="193"/>
      <c r="AL248" s="193"/>
      <c r="AM248" s="193"/>
      <c r="AN248" s="193"/>
      <c r="AO248" s="168"/>
      <c r="AP248" s="168"/>
      <c r="AQ248" s="193"/>
      <c r="AR248" s="193"/>
      <c r="AS248" s="193"/>
      <c r="AT248" s="193"/>
      <c r="AU248" s="193"/>
    </row>
    <row r="249" spans="1:53" x14ac:dyDescent="0.2">
      <c r="A249" t="s">
        <v>260</v>
      </c>
      <c r="B249" t="s">
        <v>257</v>
      </c>
      <c r="D249" s="207" cm="1">
        <f t="array" ref="D249">_xll.ciqfunctions.udf.CIQAVG("$"&amp;$A249,"IQ_LASTSALEPRICE",D$7,D$8)</f>
        <v>0.79088700000000001</v>
      </c>
      <c r="E249" s="207" cm="1">
        <f t="array" ref="E249">_xll.ciqfunctions.udf.CIQAVG("$"&amp;$A249,"IQ_LASTSALEPRICE",E$7,E$8)</f>
        <v>0.77456800000000003</v>
      </c>
      <c r="F249" s="207" cm="1">
        <f t="array" ref="F249">_xll.ciqfunctions.udf.CIQAVG("$"&amp;$A249,"IQ_LASTSALEPRICE",F$7,F$8)</f>
        <v>0.76516399999999996</v>
      </c>
      <c r="G249" s="207" cm="1">
        <f t="array" ref="G249">_xll.ciqfunctions.udf.CIQAVG("$"&amp;$A249,"IQ_LASTSALEPRICE",G$7,G$8)</f>
        <v>0.756606</v>
      </c>
      <c r="H249" s="207" cm="1">
        <f t="array" ref="H249">_xll.ciqfunctions.udf.CIQAVG("$"&amp;$A249,"IQ_LASTSALEPRICE",H$7,H$8)</f>
        <v>0.75197599999999998</v>
      </c>
      <c r="I249" s="207" cm="1">
        <f t="array" ref="I249">_xll.ciqfunctions.udf.CIQAVG("$"&amp;$A249,"IQ_LASTSALEPRICE",I$7,I$8)</f>
        <v>0.74758899999999995</v>
      </c>
      <c r="J249" s="207" cm="1">
        <f t="array" ref="J249">_xll.ciqfunctions.udf.CIQAVG("$"&amp;$A249,"IQ_LASTSALEPRICE",J$7,J$8)</f>
        <v>0.75728399999999996</v>
      </c>
      <c r="K249" s="207" cm="1">
        <f t="array" ref="K249">_xll.ciqfunctions.udf.CIQAVG("$"&amp;$A249,"IQ_LASTSALEPRICE",K$7,K$8)</f>
        <v>0.75765700000000002</v>
      </c>
      <c r="L249" s="207" cm="1">
        <f t="array" ref="L249">_xll.ciqfunctions.udf.CIQAVG("$"&amp;$A249,"IQ_LASTSALEPRICE",L$7,L$8)</f>
        <v>0.74491200000000002</v>
      </c>
      <c r="M249" s="207" cm="1">
        <f t="array" ref="M249">_xll.ciqfunctions.udf.CIQAVG("$"&amp;$A249,"IQ_LASTSALEPRICE",M$7,M$8)</f>
        <v>0.72145199999999998</v>
      </c>
      <c r="N249" s="207" cm="1">
        <f t="array" ref="N249">_xll.ciqfunctions.udf.CIQAVG("$"&amp;$A249,"IQ_LASTSALEPRICE",N$7,N$8)</f>
        <v>0.75046999999999997</v>
      </c>
      <c r="O249" s="207" cm="1">
        <f t="array" ref="O249">_xll.ciqfunctions.udf.CIQAVG("$"&amp;$A249,"IQ_LASTSALEPRICE",O$7,O$8)</f>
        <v>0.76756999999999997</v>
      </c>
      <c r="P249" s="207" cm="1">
        <f t="array" ref="P249">_xll.ciqfunctions.udf.CIQAVG("$"&amp;$A249,"IQ_LASTSALEPRICE",P$7,P$8)</f>
        <v>0.78961199999999998</v>
      </c>
      <c r="Q249" s="207" cm="1">
        <f t="array" ref="Q249">_xll.ciqfunctions.udf.CIQAVG("$"&amp;$A249,"IQ_LASTSALEPRICE",Q$7,Q$8)</f>
        <v>0.81406100000000003</v>
      </c>
      <c r="R249" s="207" cm="1">
        <f t="array" ref="R249">_xll.ciqfunctions.udf.CIQAVG("$"&amp;$A249,"IQ_LASTSALEPRICE",R$7,R$8)</f>
        <v>0.794041</v>
      </c>
      <c r="S249" s="207" cm="1">
        <f t="array" ref="S249">_xll.ciqfunctions.udf.CIQAVG("$"&amp;$A249,"IQ_LASTSALEPRICE",S$7,S$8)</f>
        <v>0.79345600000000005</v>
      </c>
      <c r="T249" s="207" cm="1">
        <f t="array" ref="T249">_xll.ciqfunctions.udf.CIQAVG("$"&amp;$A249,"IQ_LASTSALEPRICE",T$7,T$8)</f>
        <v>0.78958600000000001</v>
      </c>
      <c r="U249" s="207" cm="1">
        <f t="array" ref="U249">_xll.ciqfunctions.udf.CIQAVG("$"&amp;$A249,"IQ_LASTSALEPRICE",U$7,U$8)</f>
        <v>0.78339099999999995</v>
      </c>
      <c r="V249" s="207" cm="1">
        <f t="array" ref="V249">_xll.ciqfunctions.udf.CIQAVG("$"&amp;$A249,"IQ_LASTSALEPRICE",V$7,V$8)</f>
        <v>0.76652900000000002</v>
      </c>
      <c r="W249" s="207" cm="1">
        <f t="array" ref="W249">_xll.ciqfunctions.udf.CIQAVG("$"&amp;$A249,"IQ_LASTSALEPRICE",W$7,W$8)</f>
        <v>0.73663400000000001</v>
      </c>
      <c r="X249" s="207" cm="1">
        <f t="array" ref="X249">_xll.ciqfunctions.udf.CIQAVG("$"&amp;$A249,"IQ_LASTSALEPRICE",X$7,X$8)</f>
        <v>0.73934100000000003</v>
      </c>
      <c r="Y249" s="207" cm="1">
        <f t="array" ref="Y249">_xll.ciqfunctions.udf.CIQAVG("$"&amp;$A249,"IQ_LASTSALEPRICE",Y$7,Y$8)</f>
        <v>0.74439599999999995</v>
      </c>
      <c r="Z249" s="207" cm="1">
        <f t="array" ref="Z249">_xll.ciqfunctions.udf.CIQAVG("$"&amp;$A249,"IQ_LASTSALEPRICE",Z$7,Z$8)</f>
        <v>0.74565300000000001</v>
      </c>
      <c r="AA249" s="207" cm="1">
        <f t="array" ref="AA249">_xll.ciqfunctions.udf.CIQAVG("$"&amp;$A249,"IQ_LASTSALEPRICE",AA$7,AA$8)</f>
        <v>0.73507500000000003</v>
      </c>
      <c r="AB249" s="207" cm="1">
        <f t="array" ref="AB249">_xll.ciqfunctions.udf.CIQAVG("$"&amp;$A249,"IQ_LASTSALEPRICE",AB$7,AB$8)</f>
        <v>0.74172000000000005</v>
      </c>
      <c r="AC249" s="207" cm="1">
        <f t="array" ref="AC249">_xll.ciqfunctions.udf.CIQAVG("$"&amp;$A249,"IQ_LASTSALEPRICE",AC$7,AC$8)</f>
        <v>0.73080100000000003</v>
      </c>
      <c r="AD249" s="207" cm="1">
        <f t="array" ref="AD249">_xll.ciqfunctions.udf.CIQAVG("$"&amp;$A249,"IQ_LASTSALEPRICE",AD$7,AD$8)*($AX$2-AD$7)/(AD$8-AD$7)+_xll.ciqfunctions.udf.CIQ("$"&amp;$A249,"IQ_LASTSALEPRICE",$AX$2)*(1-($AX$2-AD$7)/(AD$8-AD$7))</f>
        <v>0.73311999999999999</v>
      </c>
      <c r="AE249" s="207" cm="1">
        <f t="array" ref="AE249">_xll.ciqfunctions.udf.CIQ("$"&amp;$A249,"IQ_LASTSALEPRICE",$AX$2)</f>
        <v>0.74021999999999999</v>
      </c>
      <c r="AF249" s="168"/>
      <c r="AG249" s="168"/>
      <c r="AH249" s="194"/>
      <c r="AI249" s="193"/>
      <c r="AJ249" s="193"/>
      <c r="AK249" s="193"/>
      <c r="AL249" s="193"/>
      <c r="AM249" s="193"/>
      <c r="AN249" s="193"/>
      <c r="AO249" s="168"/>
      <c r="AP249" s="207" cm="1">
        <f t="array" ref="AP249">_xll.ciqfunctions.udf.CIQAVG("$"&amp;$A249,"IQ_LASTSALEPRICE",AP$7,AP$8)</f>
        <v>0.75522800000000001</v>
      </c>
      <c r="AQ249" s="207" cm="1">
        <f t="array" ref="AQ249">_xll.ciqfunctions.udf.CIQAVG("$"&amp;$A249,"IQ_LASTSALEPRICE",AQ$7,AQ$8)</f>
        <v>0.77118200000000003</v>
      </c>
      <c r="AR249" s="207" cm="1">
        <f t="array" ref="AR249">_xll.ciqfunctions.udf.CIQAVG("$"&amp;$A249,"IQ_LASTSALEPRICE",AR$7,AR$8)</f>
        <v>0.77169399999999999</v>
      </c>
      <c r="AS249" s="207" cm="1">
        <f t="array" ref="AS249">_xll.ciqfunctions.udf.CIQAVG("$"&amp;$A249,"IQ_LASTSALEPRICE",AS$7,AS$8)</f>
        <v>0.75365199999999999</v>
      </c>
      <c r="AT249" s="207" cm="1">
        <f t="array" ref="AT249">_xll.ciqfunctions.udf.CIQAVG("$"&amp;$A249,"IQ_LASTSALEPRICE",AT$7,AT$8)</f>
        <v>0.74617199999999995</v>
      </c>
      <c r="AU249" s="207" cm="1">
        <f t="array" ref="AU249">_xll.ciqfunctions.udf.CIQAVG("$"&amp;$A249,"IQ_LASTSALEPRICE",AU$7,AU$8)</f>
        <v>0.79779299999999997</v>
      </c>
      <c r="AV249" s="207" cm="1">
        <f t="array" ref="AV249">_xll.ciqfunctions.udf.CIQAVG("$"&amp;$A249,"IQ_LASTSALEPRICE",AV$7,AV$8)</f>
        <v>0.76888299999999998</v>
      </c>
      <c r="AW249" s="18">
        <f>AVERAGE(X249:AA249)</f>
        <v>0.74111625000000003</v>
      </c>
      <c r="AX249" s="18">
        <f>+AVERAGE(AB249:AE249)</f>
        <v>0.73646524999999996</v>
      </c>
      <c r="BA249" s="165" t="e">
        <f>+AB249/AZ285-1</f>
        <v>#DIV/0!</v>
      </c>
    </row>
    <row r="250" spans="1:53" x14ac:dyDescent="0.2">
      <c r="A250" t="s">
        <v>261</v>
      </c>
      <c r="B250" t="s">
        <v>258</v>
      </c>
      <c r="D250" s="207" cm="1">
        <f t="array" ref="D250">_xll.ciqfunctions.udf.CIQAVG("$"&amp;$A250,"IQ_LASTSALEPRICE",D$7,D$8)</f>
        <v>1.2289209999999999</v>
      </c>
      <c r="E250" s="207" cm="1">
        <f t="array" ref="E250">_xll.ciqfunctions.udf.CIQAVG("$"&amp;$A250,"IQ_LASTSALEPRICE",E$7,E$8)</f>
        <v>1.1917070000000001</v>
      </c>
      <c r="F250" s="207" cm="1">
        <f t="array" ref="F250">_xll.ciqfunctions.udf.CIQAVG("$"&amp;$A250,"IQ_LASTSALEPRICE",F$7,F$8)</f>
        <v>1.162774</v>
      </c>
      <c r="G250" s="207" cm="1">
        <f t="array" ref="G250">_xll.ciqfunctions.udf.CIQAVG("$"&amp;$A250,"IQ_LASTSALEPRICE",G$7,G$8)</f>
        <v>1.1409830000000001</v>
      </c>
      <c r="H250" s="207" cm="1">
        <f t="array" ref="H250">_xll.ciqfunctions.udf.CIQAVG("$"&amp;$A250,"IQ_LASTSALEPRICE",H$7,H$8)</f>
        <v>1.135526</v>
      </c>
      <c r="I250" s="207" cm="1">
        <f t="array" ref="I250">_xll.ciqfunctions.udf.CIQAVG("$"&amp;$A250,"IQ_LASTSALEPRICE",I$7,I$8)</f>
        <v>1.123834</v>
      </c>
      <c r="J250" s="207" cm="1">
        <f t="array" ref="J250">_xll.ciqfunctions.udf.CIQAVG("$"&amp;$A250,"IQ_LASTSALEPRICE",J$7,J$8)</f>
        <v>1.111772</v>
      </c>
      <c r="K250" s="207" cm="1">
        <f t="array" ref="K250">_xll.ciqfunctions.udf.CIQAVG("$"&amp;$A250,"IQ_LASTSALEPRICE",K$7,K$8)</f>
        <v>1.1073040000000001</v>
      </c>
      <c r="L250" s="207" cm="1">
        <f t="array" ref="L250">_xll.ciqfunctions.udf.CIQAVG("$"&amp;$A250,"IQ_LASTSALEPRICE",L$7,L$8)</f>
        <v>1.1023259999999999</v>
      </c>
      <c r="M250" s="207" cm="1">
        <f t="array" ref="M250">_xll.ciqfunctions.udf.CIQAVG("$"&amp;$A250,"IQ_LASTSALEPRICE",M$7,M$8)</f>
        <v>1.1012489999999999</v>
      </c>
      <c r="N250" s="207" cm="1">
        <f t="array" ref="N250">_xll.ciqfunctions.udf.CIQAVG("$"&amp;$A250,"IQ_LASTSALEPRICE",N$7,N$8)</f>
        <v>1.1689309999999999</v>
      </c>
      <c r="O250" s="207" cm="1">
        <f t="array" ref="O250">_xll.ciqfunctions.udf.CIQAVG("$"&amp;$A250,"IQ_LASTSALEPRICE",O$7,O$8)</f>
        <v>1.1926270000000001</v>
      </c>
      <c r="P250" s="207" cm="1">
        <f t="array" ref="P250">_xll.ciqfunctions.udf.CIQAVG("$"&amp;$A250,"IQ_LASTSALEPRICE",P$7,P$8)</f>
        <v>1.2052579999999999</v>
      </c>
      <c r="Q250" s="207" cm="1">
        <f t="array" ref="Q250">_xll.ciqfunctions.udf.CIQAVG("$"&amp;$A250,"IQ_LASTSALEPRICE",Q$7,Q$8)</f>
        <v>1.2047159999999999</v>
      </c>
      <c r="R250" s="207" cm="1">
        <f t="array" ref="R250">_xll.ciqfunctions.udf.CIQAVG("$"&amp;$A250,"IQ_LASTSALEPRICE",R$7,R$8)</f>
        <v>1.178931</v>
      </c>
      <c r="S250" s="207" cm="1">
        <f t="array" ref="S250">_xll.ciqfunctions.udf.CIQAVG("$"&amp;$A250,"IQ_LASTSALEPRICE",S$7,S$8)</f>
        <v>1.1436310000000001</v>
      </c>
      <c r="T250" s="207" cm="1">
        <f t="array" ref="T250">_xll.ciqfunctions.udf.CIQAVG("$"&amp;$A250,"IQ_LASTSALEPRICE",T$7,T$8)</f>
        <v>1.122368</v>
      </c>
      <c r="U250" s="207" cm="1">
        <f t="array" ref="U250">_xll.ciqfunctions.udf.CIQAVG("$"&amp;$A250,"IQ_LASTSALEPRICE",U$7,U$8)</f>
        <v>1.0650839999999999</v>
      </c>
      <c r="V250" s="207" cm="1">
        <f t="array" ref="V250">_xll.ciqfunctions.udf.CIQAVG("$"&amp;$A250,"IQ_LASTSALEPRICE",V$7,V$8)</f>
        <v>1.0079750000000001</v>
      </c>
      <c r="W250" s="207" cm="1">
        <f t="array" ref="W250">_xll.ciqfunctions.udf.CIQAVG("$"&amp;$A250,"IQ_LASTSALEPRICE",W$7,W$8)</f>
        <v>1.021307</v>
      </c>
      <c r="X250" s="207" cm="1">
        <f t="array" ref="X250">_xll.ciqfunctions.udf.CIQAVG("$"&amp;$A250,"IQ_LASTSALEPRICE",X$7,X$8)</f>
        <v>1.0724499999999999</v>
      </c>
      <c r="Y250" s="207" cm="1">
        <f t="array" ref="Y250">_xll.ciqfunctions.udf.CIQAVG("$"&amp;$A250,"IQ_LASTSALEPRICE",Y$7,Y$8)</f>
        <v>1.088495</v>
      </c>
      <c r="Z250" s="207" cm="1">
        <f t="array" ref="Z250">_xll.ciqfunctions.udf.CIQAVG("$"&amp;$A250,"IQ_LASTSALEPRICE",Z$7,Z$8)</f>
        <v>1.088457</v>
      </c>
      <c r="AA250" s="207" cm="1">
        <f t="array" ref="AA250">_xll.ciqfunctions.udf.CIQAVG("$"&amp;$A250,"IQ_LASTSALEPRICE",AA$7,AA$8)</f>
        <v>1.076381</v>
      </c>
      <c r="AB250" s="207" cm="1">
        <f t="array" ref="AB250">_xll.ciqfunctions.udf.CIQAVG("$"&amp;$A250,"IQ_LASTSALEPRICE",AB$7,AB$8)</f>
        <v>1.0855840000000001</v>
      </c>
      <c r="AC250" s="207" cm="1">
        <f t="array" ref="AC250">_xll.ciqfunctions.udf.CIQAVG("$"&amp;$A250,"IQ_LASTSALEPRICE",AC$7,AC$8)</f>
        <v>1.076336</v>
      </c>
      <c r="AD250" s="207" cm="1">
        <f t="array" ref="AD250">_xll.ciqfunctions.udf.CIQAVG("$"&amp;$A250,"IQ_LASTSALEPRICE",AD$7,AD$8)*($AX$2-AD$7)/(AD$8-AD$7)+_xll.ciqfunctions.udf.CIQ("$"&amp;$A250,"IQ_LASTSALEPRICE",$AX$2)*(1-($AX$2-AD$7)/(AD$8-AD$7))</f>
        <v>1.099081</v>
      </c>
      <c r="AE250" s="207" cm="1">
        <f t="array" ref="AE250">_xll.ciqfunctions.udf.CIQ("$"&amp;$A250,"IQ_LASTSALEPRICE",$AX$2)</f>
        <v>1.1153249999999999</v>
      </c>
      <c r="AF250" s="168"/>
      <c r="AG250" s="168"/>
      <c r="AH250" s="194"/>
      <c r="AI250" s="193"/>
      <c r="AJ250" s="193"/>
      <c r="AK250" s="193"/>
      <c r="AL250" s="193"/>
      <c r="AM250" s="193"/>
      <c r="AN250" s="193"/>
      <c r="AO250" s="168"/>
      <c r="AP250" s="207" cm="1">
        <f t="array" ref="AP250">_xll.ciqfunctions.udf.CIQAVG("$"&amp;$A250,"IQ_LASTSALEPRICE",AP$7,AP$8)</f>
        <v>1.1065990000000001</v>
      </c>
      <c r="AQ250" s="207" cm="1">
        <f t="array" ref="AQ250">_xll.ciqfunctions.udf.CIQAVG("$"&amp;$A250,"IQ_LASTSALEPRICE",AQ$7,AQ$8)</f>
        <v>1.1301030000000001</v>
      </c>
      <c r="AR250" s="207" cm="1">
        <f t="array" ref="AR250">_xll.ciqfunctions.udf.CIQAVG("$"&amp;$A250,"IQ_LASTSALEPRICE",AR$7,AR$8)</f>
        <v>1.1808050000000001</v>
      </c>
      <c r="AS250" s="207" cm="1">
        <f t="array" ref="AS250">_xll.ciqfunctions.udf.CIQAVG("$"&amp;$A250,"IQ_LASTSALEPRICE",AS$7,AS$8)</f>
        <v>1.11951</v>
      </c>
      <c r="AT250" s="207" cm="1">
        <f t="array" ref="AT250">_xll.ciqfunctions.udf.CIQAVG("$"&amp;$A250,"IQ_LASTSALEPRICE",AT$7,AT$8)</f>
        <v>1.141499</v>
      </c>
      <c r="AU250" s="207" cm="1">
        <f t="array" ref="AU250">_xll.ciqfunctions.udf.CIQAVG("$"&amp;$A250,"IQ_LASTSALEPRICE",AU$7,AU$8)</f>
        <v>1.1829540000000001</v>
      </c>
      <c r="AV250" s="207" cm="1">
        <f t="array" ref="AV250">_xll.ciqfunctions.udf.CIQAVG("$"&amp;$A250,"IQ_LASTSALEPRICE",AV$7,AV$8)</f>
        <v>1.0537799999999999</v>
      </c>
      <c r="AW250" s="18">
        <f t="shared" ref="AW250:AW251" si="1480">AVERAGE(X250:AA250)</f>
        <v>1.0814457499999999</v>
      </c>
      <c r="AX250" s="18">
        <f t="shared" ref="AX250:AX251" si="1481">+AVERAGE(AB250:AE250)</f>
        <v>1.0940815000000002</v>
      </c>
      <c r="BA250" s="165" t="e">
        <f t="shared" ref="BA250:BA251" si="1482">+AB250/AZ286-1</f>
        <v>#DIV/0!</v>
      </c>
    </row>
    <row r="251" spans="1:53" x14ac:dyDescent="0.2">
      <c r="A251" t="s">
        <v>262</v>
      </c>
      <c r="B251" t="s">
        <v>259</v>
      </c>
      <c r="D251" s="207" cm="1">
        <f t="array" ref="D251">_xll.ciqfunctions.udf.CIQAVG("$"&amp;$A251,"IQ_LASTSALEPRICE",D$7,D$8)</f>
        <v>1.391348</v>
      </c>
      <c r="E251" s="207" cm="1">
        <f t="array" ref="E251">_xll.ciqfunctions.udf.CIQAVG("$"&amp;$A251,"IQ_LASTSALEPRICE",E$7,E$8)</f>
        <v>1.360757</v>
      </c>
      <c r="F251" s="207" cm="1">
        <f t="array" ref="F251">_xll.ciqfunctions.udf.CIQAVG("$"&amp;$A251,"IQ_LASTSALEPRICE",F$7,F$8)</f>
        <v>1.3029269999999999</v>
      </c>
      <c r="G251" s="207" cm="1">
        <f t="array" ref="G251">_xll.ciqfunctions.udf.CIQAVG("$"&amp;$A251,"IQ_LASTSALEPRICE",G$7,G$8)</f>
        <v>1.2863020000000001</v>
      </c>
      <c r="H251" s="207" cm="1">
        <f t="array" ref="H251">_xll.ciqfunctions.udf.CIQAVG("$"&amp;$A251,"IQ_LASTSALEPRICE",H$7,H$8)</f>
        <v>1.3020179999999999</v>
      </c>
      <c r="I251" s="207" cm="1">
        <f t="array" ref="I251">_xll.ciqfunctions.udf.CIQAVG("$"&amp;$A251,"IQ_LASTSALEPRICE",I$7,I$8)</f>
        <v>1.2852490000000001</v>
      </c>
      <c r="J251" s="207" cm="1">
        <f t="array" ref="J251">_xll.ciqfunctions.udf.CIQAVG("$"&amp;$A251,"IQ_LASTSALEPRICE",J$7,J$8)</f>
        <v>1.232893</v>
      </c>
      <c r="K251" s="207" cm="1">
        <f t="array" ref="K251">_xll.ciqfunctions.udf.CIQAVG("$"&amp;$A251,"IQ_LASTSALEPRICE",K$7,K$8)</f>
        <v>1.288054</v>
      </c>
      <c r="L251" s="207" cm="1">
        <f t="array" ref="L251">_xll.ciqfunctions.udf.CIQAVG("$"&amp;$A251,"IQ_LASTSALEPRICE",L$7,L$8)</f>
        <v>1.280627</v>
      </c>
      <c r="M251" s="207" cm="1">
        <f t="array" ref="M251">_xll.ciqfunctions.udf.CIQAVG("$"&amp;$A251,"IQ_LASTSALEPRICE",M$7,M$8)</f>
        <v>1.240966</v>
      </c>
      <c r="N251" s="207" cm="1">
        <f t="array" ref="N251">_xll.ciqfunctions.udf.CIQAVG("$"&amp;$A251,"IQ_LASTSALEPRICE",N$7,N$8)</f>
        <v>1.291714</v>
      </c>
      <c r="O251" s="207" cm="1">
        <f t="array" ref="O251">_xll.ciqfunctions.udf.CIQAVG("$"&amp;$A251,"IQ_LASTSALEPRICE",O$7,O$8)</f>
        <v>1.3210660000000001</v>
      </c>
      <c r="P251" s="207" cm="1">
        <f t="array" ref="P251">_xll.ciqfunctions.udf.CIQAVG("$"&amp;$A251,"IQ_LASTSALEPRICE",P$7,P$8)</f>
        <v>1.37856</v>
      </c>
      <c r="Q251" s="207" cm="1">
        <f t="array" ref="Q251">_xll.ciqfunctions.udf.CIQAVG("$"&amp;$A251,"IQ_LASTSALEPRICE",Q$7,Q$8)</f>
        <v>1.3975979999999999</v>
      </c>
      <c r="R251" s="207" cm="1">
        <f t="array" ref="R251">_xll.ciqfunctions.udf.CIQAVG("$"&amp;$A251,"IQ_LASTSALEPRICE",R$7,R$8)</f>
        <v>1.3783209999999999</v>
      </c>
      <c r="S251" s="207" cm="1">
        <f t="array" ref="S251">_xll.ciqfunctions.udf.CIQAVG("$"&amp;$A251,"IQ_LASTSALEPRICE",S$7,S$8)</f>
        <v>1.3480540000000001</v>
      </c>
      <c r="T251" s="207" cm="1">
        <f t="array" ref="T251">_xll.ciqfunctions.udf.CIQAVG("$"&amp;$A251,"IQ_LASTSALEPRICE",T$7,T$8)</f>
        <v>1.3418330000000001</v>
      </c>
      <c r="U251" s="207" cm="1">
        <f t="array" ref="U251">_xll.ciqfunctions.udf.CIQAVG("$"&amp;$A251,"IQ_LASTSALEPRICE",U$7,U$8)</f>
        <v>1.256637</v>
      </c>
      <c r="V251" s="207" cm="1">
        <f t="array" ref="V251">_xll.ciqfunctions.udf.CIQAVG("$"&amp;$A251,"IQ_LASTSALEPRICE",V$7,V$8)</f>
        <v>1.1776150000000001</v>
      </c>
      <c r="W251" s="207" cm="1">
        <f t="array" ref="W251">_xll.ciqfunctions.udf.CIQAVG("$"&amp;$A251,"IQ_LASTSALEPRICE",W$7,W$8)</f>
        <v>1.173848</v>
      </c>
      <c r="X251" s="207" cm="1">
        <f t="array" ref="X251">_xll.ciqfunctions.udf.CIQAVG("$"&amp;$A251,"IQ_LASTSALEPRICE",X$7,X$8)</f>
        <v>1.2143759999999999</v>
      </c>
      <c r="Y251" s="207" cm="1">
        <f t="array" ref="Y251">_xll.ciqfunctions.udf.CIQAVG("$"&amp;$A251,"IQ_LASTSALEPRICE",Y$7,Y$8)</f>
        <v>1.2517320000000001</v>
      </c>
      <c r="Z251" s="207" cm="1">
        <f t="array" ref="Z251">_xll.ciqfunctions.udf.CIQAVG("$"&amp;$A251,"IQ_LASTSALEPRICE",Z$7,Z$8)</f>
        <v>1.266176</v>
      </c>
      <c r="AA251" s="207" cm="1">
        <f t="array" ref="AA251">_xll.ciqfunctions.udf.CIQAVG("$"&amp;$A251,"IQ_LASTSALEPRICE",AA$7,AA$8)</f>
        <v>1.2419359999999999</v>
      </c>
      <c r="AB251" s="207" cm="1">
        <f t="array" ref="AB251">_xll.ciqfunctions.udf.CIQAVG("$"&amp;$A251,"IQ_LASTSALEPRICE",AB$7,AB$8)</f>
        <v>1.268049</v>
      </c>
      <c r="AC251" s="207" cm="1">
        <f t="array" ref="AC251">_xll.ciqfunctions.udf.CIQAVG("$"&amp;$A251,"IQ_LASTSALEPRICE",AC$7,AC$8)</f>
        <v>1.261501</v>
      </c>
      <c r="AD251" s="207" cm="1">
        <f t="array" ref="AD251">_xll.ciqfunctions.udf.CIQAVG("$"&amp;$A251,"IQ_LASTSALEPRICE",AD$7,AD$8)*($AX$2-AD$7)/(AD$8-AD$7)+_xll.ciqfunctions.udf.CIQ("$"&amp;$A251,"IQ_LASTSALEPRICE",$AX$2)*(1-($AX$2-AD$7)/(AD$8-AD$7))</f>
        <v>1.3009029999999999</v>
      </c>
      <c r="AE251" s="207" cm="1">
        <f t="array" ref="AE251">_xll.ciqfunctions.udf.CIQ("$"&amp;$A251,"IQ_LASTSALEPRICE",$AX$2)</f>
        <v>1.340303</v>
      </c>
      <c r="AF251" s="168"/>
      <c r="AG251" s="168"/>
      <c r="AH251" s="194"/>
      <c r="AI251" s="193"/>
      <c r="AJ251" s="193"/>
      <c r="AK251" s="193"/>
      <c r="AL251" s="193"/>
      <c r="AM251" s="193"/>
      <c r="AN251" s="193"/>
      <c r="AO251" s="168"/>
      <c r="AP251" s="207" cm="1">
        <f t="array" ref="AP251">_xll.ciqfunctions.udf.CIQAVG("$"&amp;$A251,"IQ_LASTSALEPRICE",AP$7,AP$8)</f>
        <v>1.3550279999999999</v>
      </c>
      <c r="AQ251" s="207" cm="1">
        <f t="array" ref="AQ251">_xll.ciqfunctions.udf.CIQAVG("$"&amp;$A251,"IQ_LASTSALEPRICE",AQ$7,AQ$8)</f>
        <v>1.288729</v>
      </c>
      <c r="AR251" s="207" cm="1">
        <f t="array" ref="AR251">_xll.ciqfunctions.udf.CIQAVG("$"&amp;$A251,"IQ_LASTSALEPRICE",AR$7,AR$8)</f>
        <v>1.3349569999999999</v>
      </c>
      <c r="AS251" s="207" cm="1">
        <f t="array" ref="AS251">_xll.ciqfunctions.udf.CIQAVG("$"&amp;$A251,"IQ_LASTSALEPRICE",AS$7,AS$8)</f>
        <v>1.276894</v>
      </c>
      <c r="AT251" s="207" cm="1">
        <f t="array" ref="AT251">_xll.ciqfunctions.udf.CIQAVG("$"&amp;$A251,"IQ_LASTSALEPRICE",AT$7,AT$8)</f>
        <v>1.2837179999999999</v>
      </c>
      <c r="AU251" s="207" cm="1">
        <f t="array" ref="AU251">_xll.ciqfunctions.udf.CIQAVG("$"&amp;$A251,"IQ_LASTSALEPRICE",AU$7,AU$8)</f>
        <v>1.3755569999999999</v>
      </c>
      <c r="AV251" s="207" cm="1">
        <f t="array" ref="AV251">_xll.ciqfunctions.udf.CIQAVG("$"&amp;$A251,"IQ_LASTSALEPRICE",AV$7,AV$8)</f>
        <v>1.2368589999999999</v>
      </c>
      <c r="AW251" s="18">
        <f t="shared" si="1480"/>
        <v>1.243555</v>
      </c>
      <c r="AX251" s="18">
        <f t="shared" si="1481"/>
        <v>1.292689</v>
      </c>
      <c r="BA251" s="165" t="e">
        <f t="shared" si="1482"/>
        <v>#DIV/0!</v>
      </c>
    </row>
    <row r="252" spans="1:53" x14ac:dyDescent="0.2">
      <c r="B252" s="39"/>
      <c r="H252" s="193"/>
      <c r="I252" s="193"/>
      <c r="J252" s="193"/>
      <c r="K252" s="193"/>
      <c r="L252" s="193"/>
      <c r="M252" s="193"/>
      <c r="N252" s="193"/>
      <c r="O252" s="193"/>
      <c r="P252" s="193"/>
      <c r="Q252" s="193"/>
      <c r="R252" s="193"/>
      <c r="S252" s="193"/>
      <c r="T252" s="193"/>
      <c r="U252" s="193"/>
      <c r="V252" s="194"/>
      <c r="W252" s="194"/>
      <c r="X252" s="194"/>
      <c r="Y252" s="194"/>
      <c r="Z252" s="194"/>
      <c r="AA252" s="194"/>
      <c r="AB252" s="194"/>
      <c r="AC252" s="194"/>
      <c r="AD252" s="194"/>
      <c r="AE252" s="194"/>
      <c r="AF252" s="168"/>
      <c r="AG252" s="168"/>
      <c r="AH252" s="194"/>
      <c r="AI252" s="193"/>
      <c r="AJ252" s="193"/>
      <c r="AK252" s="193"/>
      <c r="AL252" s="193"/>
      <c r="AM252" s="193"/>
      <c r="AN252" s="193"/>
      <c r="AO252" s="168"/>
      <c r="AP252" s="168"/>
      <c r="AQ252" s="193"/>
      <c r="AR252" s="193"/>
      <c r="AS252" s="193"/>
      <c r="AT252" s="193"/>
      <c r="AU252" s="193"/>
    </row>
    <row r="253" spans="1:53" x14ac:dyDescent="0.2">
      <c r="B253" s="21" t="s">
        <v>16</v>
      </c>
      <c r="H253" s="193"/>
      <c r="I253" s="193"/>
      <c r="J253" s="193"/>
      <c r="K253" s="193"/>
      <c r="L253" s="193"/>
      <c r="M253" s="193"/>
      <c r="N253" s="193"/>
      <c r="O253" s="193"/>
      <c r="P253" s="193"/>
      <c r="Q253" s="193"/>
      <c r="R253" s="193"/>
      <c r="S253" s="193"/>
      <c r="T253" s="193"/>
      <c r="U253" s="193"/>
      <c r="V253" s="194"/>
      <c r="W253" s="194"/>
      <c r="X253" s="194"/>
      <c r="Y253" s="194"/>
      <c r="Z253" s="194"/>
      <c r="AA253" s="194"/>
      <c r="AB253" s="194"/>
      <c r="AC253" s="194"/>
      <c r="AD253" s="194"/>
      <c r="AE253" s="194"/>
      <c r="AF253" s="168"/>
      <c r="AG253" s="168"/>
      <c r="AH253" s="194"/>
      <c r="AI253" s="193"/>
      <c r="AJ253" s="193"/>
      <c r="AK253" s="193"/>
      <c r="AL253" s="193"/>
      <c r="AM253" s="193"/>
      <c r="AN253" s="193"/>
      <c r="AO253" s="168"/>
      <c r="AP253" s="168"/>
      <c r="AQ253" s="193"/>
      <c r="AR253" s="193"/>
      <c r="AS253" s="193"/>
      <c r="AT253" s="193"/>
      <c r="AU253" s="193"/>
    </row>
    <row r="254" spans="1:53" x14ac:dyDescent="0.2">
      <c r="B254" s="14" t="s">
        <v>257</v>
      </c>
      <c r="H254" s="193">
        <f>+IFERROR(H249/D249-1,"n/a")</f>
        <v>-4.9199190276234206E-2</v>
      </c>
      <c r="I254" s="193">
        <f t="shared" ref="I254:W256" si="1483">+IFERROR(I249/E249-1,"n/a")</f>
        <v>-3.4831028392600882E-2</v>
      </c>
      <c r="J254" s="193">
        <f t="shared" si="1483"/>
        <v>-1.0298445823379021E-2</v>
      </c>
      <c r="K254" s="193">
        <f t="shared" si="1483"/>
        <v>1.3890981567685756E-3</v>
      </c>
      <c r="L254" s="193">
        <f t="shared" si="1483"/>
        <v>-9.3939168271327533E-3</v>
      </c>
      <c r="M254" s="193">
        <f t="shared" si="1483"/>
        <v>-3.4961723620866469E-2</v>
      </c>
      <c r="N254" s="193">
        <f t="shared" si="1483"/>
        <v>-8.9979452886895794E-3</v>
      </c>
      <c r="O254" s="193">
        <f t="shared" si="1483"/>
        <v>1.3083756897910304E-2</v>
      </c>
      <c r="P254" s="193">
        <f t="shared" si="1483"/>
        <v>6.0007088085572535E-2</v>
      </c>
      <c r="Q254" s="193">
        <f t="shared" si="1483"/>
        <v>0.12836474221431238</v>
      </c>
      <c r="R254" s="193">
        <f t="shared" si="1483"/>
        <v>5.8058283475688643E-2</v>
      </c>
      <c r="S254" s="193">
        <f t="shared" si="1483"/>
        <v>3.3724611436090512E-2</v>
      </c>
      <c r="T254" s="193">
        <f t="shared" si="1483"/>
        <v>-3.2927564423967937E-5</v>
      </c>
      <c r="U254" s="193">
        <f t="shared" si="1483"/>
        <v>-3.7675309344140206E-2</v>
      </c>
      <c r="V254" s="193">
        <f t="shared" si="1483"/>
        <v>-3.4648084922566991E-2</v>
      </c>
      <c r="W254" s="193">
        <f t="shared" si="1483"/>
        <v>-7.1613296767558676E-2</v>
      </c>
      <c r="X254" s="193">
        <f t="shared" ref="X254:X256" si="1484">+IFERROR(X249/T249-1,"n/a")</f>
        <v>-6.3634613582307709E-2</v>
      </c>
      <c r="Y254" s="193">
        <f t="shared" ref="Y254:Y256" si="1485">+IFERROR(Y249/U249-1,"n/a")</f>
        <v>-4.9777186615623581E-2</v>
      </c>
      <c r="Z254" s="193">
        <f t="shared" ref="Z254:Z256" si="1486">+IFERROR(Z249/V249-1,"n/a")</f>
        <v>-2.7234455578327821E-2</v>
      </c>
      <c r="AA254" s="193">
        <f t="shared" ref="AA254:AA256" si="1487">+IFERROR(AA249/W249-1,"n/a")</f>
        <v>-2.1163834414376081E-3</v>
      </c>
      <c r="AB254" s="193">
        <f t="shared" ref="AB254:AB256" si="1488">+IFERROR(AB249/X249-1,"n/a")</f>
        <v>3.217730384220463E-3</v>
      </c>
      <c r="AC254" s="193">
        <f t="shared" ref="AC254:AC256" si="1489">+IFERROR(AC249/Y249-1,"n/a")</f>
        <v>-1.8263128764797076E-2</v>
      </c>
      <c r="AD254" s="193">
        <f t="shared" ref="AD254:AD256" si="1490">+IFERROR(AD249/Z249-1,"n/a")</f>
        <v>-1.6808086335064698E-2</v>
      </c>
      <c r="AE254" s="193">
        <f t="shared" ref="AE254:AE256" si="1491">+IFERROR(AE249/AA249-1,"n/a")</f>
        <v>6.9992857871645775E-3</v>
      </c>
      <c r="AF254" s="168"/>
      <c r="AG254" s="168"/>
      <c r="AH254" s="194"/>
      <c r="AI254" s="193"/>
      <c r="AJ254" s="193"/>
      <c r="AK254" s="193"/>
      <c r="AL254" s="193"/>
      <c r="AM254" s="193"/>
      <c r="AN254" s="193"/>
      <c r="AO254" s="168"/>
      <c r="AP254" s="168"/>
      <c r="AQ254" s="193">
        <f>+IFERROR(AQ249/AP249-1,"n/a")</f>
        <v>2.112474643418949E-2</v>
      </c>
      <c r="AR254" s="193">
        <f t="shared" ref="AR254:AX254" si="1492">+IFERROR(AR249/AQ249-1,"n/a")</f>
        <v>6.6391591090031454E-4</v>
      </c>
      <c r="AS254" s="193">
        <f t="shared" si="1492"/>
        <v>-2.3379733417649984E-2</v>
      </c>
      <c r="AT254" s="193">
        <f t="shared" si="1492"/>
        <v>-9.925005174802215E-3</v>
      </c>
      <c r="AU254" s="193">
        <f t="shared" si="1492"/>
        <v>6.9181100336115575E-2</v>
      </c>
      <c r="AV254" s="193">
        <f t="shared" si="1492"/>
        <v>-3.6237470120695447E-2</v>
      </c>
      <c r="AW254" s="193">
        <f t="shared" si="1492"/>
        <v>-3.6113101733293518E-2</v>
      </c>
      <c r="AX254" s="193">
        <f t="shared" si="1492"/>
        <v>-6.2756686282349206E-3</v>
      </c>
    </row>
    <row r="255" spans="1:53" x14ac:dyDescent="0.2">
      <c r="B255" s="14" t="s">
        <v>258</v>
      </c>
      <c r="H255" s="193">
        <f t="shared" ref="H255:H256" si="1493">+IFERROR(H250/D250-1,"n/a")</f>
        <v>-7.5997562089019421E-2</v>
      </c>
      <c r="I255" s="193">
        <f t="shared" si="1483"/>
        <v>-5.6954435947762394E-2</v>
      </c>
      <c r="J255" s="193">
        <f t="shared" si="1483"/>
        <v>-4.386234986334403E-2</v>
      </c>
      <c r="K255" s="193">
        <f t="shared" si="1483"/>
        <v>-2.9517530059606556E-2</v>
      </c>
      <c r="L255" s="193">
        <f t="shared" si="1483"/>
        <v>-2.9237551584023747E-2</v>
      </c>
      <c r="M255" s="193">
        <f t="shared" si="1483"/>
        <v>-2.0096384341459772E-2</v>
      </c>
      <c r="N255" s="193">
        <f t="shared" si="1483"/>
        <v>5.1412519833203163E-2</v>
      </c>
      <c r="O255" s="193">
        <f t="shared" si="1483"/>
        <v>7.7054720293614043E-2</v>
      </c>
      <c r="P255" s="193">
        <f t="shared" si="1483"/>
        <v>9.3377095342031424E-2</v>
      </c>
      <c r="Q255" s="193">
        <f t="shared" si="1483"/>
        <v>9.3954228335280998E-2</v>
      </c>
      <c r="R255" s="193">
        <f t="shared" si="1483"/>
        <v>8.5548248784572678E-3</v>
      </c>
      <c r="S255" s="193">
        <f t="shared" si="1483"/>
        <v>-4.1082417218459732E-2</v>
      </c>
      <c r="T255" s="193">
        <f t="shared" si="1483"/>
        <v>-6.8773656760627078E-2</v>
      </c>
      <c r="U255" s="193">
        <f t="shared" si="1483"/>
        <v>-0.11590449533334002</v>
      </c>
      <c r="V255" s="193">
        <f t="shared" si="1483"/>
        <v>-0.14500933472781685</v>
      </c>
      <c r="W255" s="193">
        <f t="shared" si="1483"/>
        <v>-0.10696107398277954</v>
      </c>
      <c r="X255" s="193">
        <f t="shared" si="1484"/>
        <v>-4.4475608713006931E-2</v>
      </c>
      <c r="Y255" s="193">
        <f t="shared" si="1485"/>
        <v>2.1980425957013772E-2</v>
      </c>
      <c r="Z255" s="193">
        <f t="shared" si="1486"/>
        <v>7.98452342568019E-2</v>
      </c>
      <c r="AA255" s="193">
        <f t="shared" si="1487"/>
        <v>5.3925019607228952E-2</v>
      </c>
      <c r="AB255" s="193">
        <f t="shared" si="1488"/>
        <v>1.2246724789034547E-2</v>
      </c>
      <c r="AC255" s="193">
        <f t="shared" si="1489"/>
        <v>-1.1170469317727694E-2</v>
      </c>
      <c r="AD255" s="193">
        <f t="shared" si="1490"/>
        <v>9.760606068958122E-3</v>
      </c>
      <c r="AE255" s="193">
        <f t="shared" si="1491"/>
        <v>3.618049742609708E-2</v>
      </c>
      <c r="AF255" s="168"/>
      <c r="AG255" s="168"/>
      <c r="AH255" s="194"/>
      <c r="AI255" s="193"/>
      <c r="AJ255" s="193"/>
      <c r="AK255" s="193"/>
      <c r="AL255" s="193"/>
      <c r="AM255" s="193"/>
      <c r="AN255" s="193"/>
      <c r="AO255" s="168"/>
      <c r="AP255" s="168"/>
      <c r="AQ255" s="193">
        <f t="shared" ref="AQ255:AX256" si="1494">+IFERROR(AQ250/AP250-1,"n/a")</f>
        <v>2.1239852918717661E-2</v>
      </c>
      <c r="AR255" s="193">
        <f t="shared" si="1494"/>
        <v>4.4864937089805101E-2</v>
      </c>
      <c r="AS255" s="193">
        <f t="shared" si="1494"/>
        <v>-5.1909502415724895E-2</v>
      </c>
      <c r="AT255" s="193">
        <f t="shared" si="1494"/>
        <v>1.9641628926941213E-2</v>
      </c>
      <c r="AU255" s="193">
        <f t="shared" si="1494"/>
        <v>3.6316282362051977E-2</v>
      </c>
      <c r="AV255" s="193">
        <f t="shared" si="1494"/>
        <v>-0.10919613104144377</v>
      </c>
      <c r="AW255" s="193">
        <f t="shared" si="1494"/>
        <v>2.6253819582835014E-2</v>
      </c>
      <c r="AX255" s="193">
        <f t="shared" si="1494"/>
        <v>1.1684127474725692E-2</v>
      </c>
    </row>
    <row r="256" spans="1:53" x14ac:dyDescent="0.2">
      <c r="B256" s="14" t="s">
        <v>259</v>
      </c>
      <c r="H256" s="193">
        <f t="shared" si="1493"/>
        <v>-6.4203923101912808E-2</v>
      </c>
      <c r="I256" s="193">
        <f t="shared" si="1483"/>
        <v>-5.5489701688104409E-2</v>
      </c>
      <c r="J256" s="193">
        <f t="shared" si="1483"/>
        <v>-5.3751284607656435E-2</v>
      </c>
      <c r="K256" s="193">
        <f t="shared" si="1483"/>
        <v>1.3620440611925577E-3</v>
      </c>
      <c r="L256" s="193">
        <f t="shared" si="1483"/>
        <v>-1.6429112347141062E-2</v>
      </c>
      <c r="M256" s="193">
        <f t="shared" si="1483"/>
        <v>-3.4454802143397911E-2</v>
      </c>
      <c r="N256" s="193">
        <f t="shared" si="1483"/>
        <v>4.7709736368038547E-2</v>
      </c>
      <c r="O256" s="193">
        <f t="shared" si="1483"/>
        <v>2.5629360259740608E-2</v>
      </c>
      <c r="P256" s="193">
        <f t="shared" si="1483"/>
        <v>7.647269657753597E-2</v>
      </c>
      <c r="Q256" s="193">
        <f t="shared" si="1483"/>
        <v>0.12621780129350846</v>
      </c>
      <c r="R256" s="193">
        <f t="shared" si="1483"/>
        <v>6.7048123655855552E-2</v>
      </c>
      <c r="S256" s="193">
        <f t="shared" si="1483"/>
        <v>2.04289566153395E-2</v>
      </c>
      <c r="T256" s="193">
        <f t="shared" si="1483"/>
        <v>-2.6641568012998995E-2</v>
      </c>
      <c r="U256" s="193">
        <f t="shared" si="1483"/>
        <v>-0.10085947461287148</v>
      </c>
      <c r="V256" s="193">
        <f t="shared" si="1483"/>
        <v>-0.14561629692937994</v>
      </c>
      <c r="W256" s="193">
        <f t="shared" si="1483"/>
        <v>-0.12922776090572041</v>
      </c>
      <c r="X256" s="193">
        <f t="shared" si="1484"/>
        <v>-9.4987230154572222E-2</v>
      </c>
      <c r="Y256" s="193">
        <f t="shared" si="1485"/>
        <v>-3.9032751701565394E-3</v>
      </c>
      <c r="Z256" s="193">
        <f t="shared" si="1486"/>
        <v>7.5203695605100096E-2</v>
      </c>
      <c r="AA256" s="193">
        <f t="shared" si="1487"/>
        <v>5.8004102745840891E-2</v>
      </c>
      <c r="AB256" s="193">
        <f t="shared" si="1488"/>
        <v>4.4198007865768218E-2</v>
      </c>
      <c r="AC256" s="193">
        <f t="shared" si="1489"/>
        <v>7.804386242422412E-3</v>
      </c>
      <c r="AD256" s="193">
        <f t="shared" si="1490"/>
        <v>2.7426676860088817E-2</v>
      </c>
      <c r="AE256" s="193">
        <f t="shared" si="1491"/>
        <v>7.9204564486414775E-2</v>
      </c>
      <c r="AF256" s="168"/>
      <c r="AG256" s="168"/>
      <c r="AH256" s="194"/>
      <c r="AI256" s="193"/>
      <c r="AJ256" s="193"/>
      <c r="AK256" s="193"/>
      <c r="AL256" s="193"/>
      <c r="AM256" s="193"/>
      <c r="AN256" s="193"/>
      <c r="AO256" s="168"/>
      <c r="AP256" s="168"/>
      <c r="AQ256" s="193">
        <f t="shared" si="1494"/>
        <v>-4.8928140230312556E-2</v>
      </c>
      <c r="AR256" s="193">
        <f t="shared" si="1494"/>
        <v>3.587100158373091E-2</v>
      </c>
      <c r="AS256" s="193">
        <f t="shared" si="1494"/>
        <v>-4.3494284834642571E-2</v>
      </c>
      <c r="AT256" s="193">
        <f t="shared" si="1494"/>
        <v>5.3442180791827276E-3</v>
      </c>
      <c r="AU256" s="193">
        <f t="shared" si="1494"/>
        <v>7.1541413301052126E-2</v>
      </c>
      <c r="AV256" s="193">
        <f t="shared" si="1494"/>
        <v>-0.10083042723783897</v>
      </c>
      <c r="AW256" s="193">
        <f t="shared" si="1494"/>
        <v>5.4137132850227143E-3</v>
      </c>
      <c r="AX256" s="193">
        <f t="shared" si="1494"/>
        <v>3.9510918294727526E-2</v>
      </c>
    </row>
    <row r="257" spans="2:50" x14ac:dyDescent="0.2">
      <c r="B257" s="39"/>
      <c r="H257" s="193"/>
      <c r="I257" s="193"/>
      <c r="J257" s="193"/>
      <c r="K257" s="193"/>
      <c r="L257" s="193"/>
      <c r="M257" s="193"/>
      <c r="N257" s="193"/>
      <c r="O257" s="193"/>
      <c r="P257" s="193"/>
      <c r="Q257" s="193"/>
      <c r="R257" s="193"/>
      <c r="S257" s="193"/>
      <c r="T257" s="193"/>
      <c r="U257" s="193"/>
      <c r="V257" s="193"/>
      <c r="W257" s="193"/>
      <c r="X257" s="193"/>
      <c r="Y257" s="193"/>
      <c r="Z257" s="193"/>
      <c r="AA257" s="193"/>
      <c r="AB257" s="193"/>
      <c r="AC257" s="193"/>
      <c r="AD257" s="193"/>
      <c r="AE257" s="193"/>
      <c r="AF257" s="168"/>
      <c r="AG257" s="168"/>
      <c r="AH257" s="194"/>
      <c r="AI257" s="193"/>
      <c r="AJ257" s="193"/>
      <c r="AK257" s="193"/>
      <c r="AL257" s="193"/>
      <c r="AM257" s="193"/>
      <c r="AN257" s="193"/>
      <c r="AO257" s="168"/>
      <c r="AP257" s="168"/>
      <c r="AQ257" s="193"/>
      <c r="AR257" s="193"/>
      <c r="AS257" s="193"/>
      <c r="AT257" s="193"/>
      <c r="AU257" s="193"/>
    </row>
    <row r="258" spans="2:50" x14ac:dyDescent="0.2">
      <c r="B258" s="21" t="s">
        <v>263</v>
      </c>
      <c r="H258" s="193"/>
      <c r="I258" s="193"/>
      <c r="J258" s="193"/>
      <c r="K258" s="193"/>
      <c r="L258" s="193"/>
      <c r="M258" s="193"/>
      <c r="N258" s="193"/>
      <c r="O258" s="193"/>
      <c r="P258" s="193"/>
      <c r="Q258" s="193"/>
      <c r="R258" s="193"/>
      <c r="S258" s="193"/>
      <c r="T258" s="193"/>
      <c r="U258" s="193"/>
      <c r="V258" s="193"/>
      <c r="W258" s="193"/>
      <c r="X258" s="193"/>
      <c r="Y258" s="193"/>
      <c r="Z258" s="193"/>
      <c r="AA258" s="193"/>
      <c r="AB258" s="193"/>
      <c r="AC258" s="193"/>
      <c r="AD258" s="193"/>
      <c r="AE258" s="193"/>
      <c r="AF258" s="168"/>
      <c r="AG258" s="168"/>
      <c r="AH258" s="194"/>
      <c r="AI258" s="193"/>
      <c r="AJ258" s="193"/>
      <c r="AK258" s="193"/>
      <c r="AL258" s="193"/>
      <c r="AM258" s="193"/>
      <c r="AN258" s="193"/>
      <c r="AO258" s="168"/>
      <c r="AP258" s="168"/>
      <c r="AQ258" s="193"/>
      <c r="AR258" s="193"/>
      <c r="AS258" s="193"/>
      <c r="AT258" s="193"/>
      <c r="AU258" s="193"/>
    </row>
    <row r="259" spans="2:50" x14ac:dyDescent="0.2">
      <c r="B259" s="14" t="s">
        <v>257</v>
      </c>
      <c r="E259" s="193">
        <f>+IFERROR(E249/D249-1,"n/a")</f>
        <v>-2.0633794714036258E-2</v>
      </c>
      <c r="F259" s="193">
        <f t="shared" ref="F259:U261" si="1495">+IFERROR(F249/E249-1,"n/a")</f>
        <v>-1.2140961155121421E-2</v>
      </c>
      <c r="G259" s="193">
        <f t="shared" si="1495"/>
        <v>-1.1184530375187518E-2</v>
      </c>
      <c r="H259" s="193">
        <f t="shared" si="1495"/>
        <v>-6.1194333642609067E-3</v>
      </c>
      <c r="I259" s="193">
        <f t="shared" si="1495"/>
        <v>-5.8339627860464205E-3</v>
      </c>
      <c r="J259" s="193">
        <f t="shared" si="1495"/>
        <v>1.2968355607158477E-2</v>
      </c>
      <c r="K259" s="193">
        <f t="shared" si="1495"/>
        <v>4.9254969073708743E-4</v>
      </c>
      <c r="L259" s="193">
        <f t="shared" si="1495"/>
        <v>-1.6821596052039367E-2</v>
      </c>
      <c r="M259" s="193">
        <f t="shared" si="1495"/>
        <v>-3.1493652941555594E-2</v>
      </c>
      <c r="N259" s="193">
        <f t="shared" si="1495"/>
        <v>4.0221664088532449E-2</v>
      </c>
      <c r="O259" s="193">
        <f t="shared" si="1495"/>
        <v>2.2785720948205856E-2</v>
      </c>
      <c r="P259" s="193">
        <f t="shared" si="1495"/>
        <v>2.871659913753799E-2</v>
      </c>
      <c r="Q259" s="193">
        <f t="shared" si="1495"/>
        <v>3.0963308561673397E-2</v>
      </c>
      <c r="R259" s="193">
        <f t="shared" si="1495"/>
        <v>-2.4592751648832234E-2</v>
      </c>
      <c r="S259" s="193">
        <f t="shared" si="1495"/>
        <v>-7.3673777550520292E-4</v>
      </c>
      <c r="T259" s="193">
        <f t="shared" si="1495"/>
        <v>-4.8773971083463374E-3</v>
      </c>
      <c r="U259" s="193">
        <f t="shared" si="1495"/>
        <v>-7.8458837922659175E-3</v>
      </c>
      <c r="V259" s="193">
        <f t="shared" ref="V259:W259" si="1496">+IFERROR(V249/U249-1,"n/a")</f>
        <v>-2.1524372886591703E-2</v>
      </c>
      <c r="W259" s="193">
        <f t="shared" si="1496"/>
        <v>-3.9000481390788821E-2</v>
      </c>
      <c r="X259" s="193">
        <f t="shared" ref="X259:X261" si="1497">+IFERROR(X249/W249-1,"n/a")</f>
        <v>3.6748235894623615E-3</v>
      </c>
      <c r="Y259" s="193">
        <f t="shared" ref="Y259:Y261" si="1498">+IFERROR(Y249/X249-1,"n/a")</f>
        <v>6.8371698580220741E-3</v>
      </c>
      <c r="Z259" s="193">
        <f t="shared" ref="Z259:Z261" si="1499">+IFERROR(Z249/Y249-1,"n/a")</f>
        <v>1.6886173488306344E-3</v>
      </c>
      <c r="AA259" s="193">
        <f t="shared" ref="AA259:AA261" si="1500">+IFERROR(AA249/Z249-1,"n/a")</f>
        <v>-1.4186223350539651E-2</v>
      </c>
      <c r="AB259" s="193">
        <f t="shared" ref="AB259:AB261" si="1501">+IFERROR(AB249/AA249-1,"n/a")</f>
        <v>9.0398938883786695E-3</v>
      </c>
      <c r="AC259" s="193">
        <f t="shared" ref="AC259:AC261" si="1502">+IFERROR(AC249/AB249-1,"n/a")</f>
        <v>-1.4721188588685763E-2</v>
      </c>
      <c r="AD259" s="193">
        <f t="shared" ref="AD259:AD261" si="1503">+IFERROR(AD249/AC249-1,"n/a")</f>
        <v>3.1732304690332835E-3</v>
      </c>
      <c r="AE259" s="193">
        <f t="shared" ref="AE259:AE261" si="1504">+IFERROR(AE249/AD249-1,"n/a")</f>
        <v>9.6846355303361609E-3</v>
      </c>
      <c r="AF259" s="168"/>
      <c r="AG259" s="168"/>
      <c r="AH259" s="194"/>
      <c r="AI259" s="193"/>
      <c r="AJ259" s="193"/>
      <c r="AK259" s="193"/>
      <c r="AL259" s="193"/>
      <c r="AM259" s="193"/>
      <c r="AN259" s="193"/>
      <c r="AO259" s="168"/>
      <c r="AP259" s="168"/>
      <c r="AQ259" s="193">
        <f t="shared" ref="AQ259:AX259" si="1505">+IFERROR(AQ249/AP249-1,"n/a")</f>
        <v>2.112474643418949E-2</v>
      </c>
      <c r="AR259" s="193">
        <f t="shared" si="1505"/>
        <v>6.6391591090031454E-4</v>
      </c>
      <c r="AS259" s="193">
        <f t="shared" si="1505"/>
        <v>-2.3379733417649984E-2</v>
      </c>
      <c r="AT259" s="193">
        <f t="shared" si="1505"/>
        <v>-9.925005174802215E-3</v>
      </c>
      <c r="AU259" s="193">
        <f t="shared" si="1505"/>
        <v>6.9181100336115575E-2</v>
      </c>
      <c r="AV259" s="193">
        <f t="shared" si="1505"/>
        <v>-3.6237470120695447E-2</v>
      </c>
      <c r="AW259" s="193">
        <f t="shared" si="1505"/>
        <v>-3.6113101733293518E-2</v>
      </c>
      <c r="AX259" s="193">
        <f t="shared" si="1505"/>
        <v>-6.2756686282349206E-3</v>
      </c>
    </row>
    <row r="260" spans="2:50" x14ac:dyDescent="0.2">
      <c r="B260" s="14" t="s">
        <v>258</v>
      </c>
      <c r="E260" s="193">
        <f t="shared" ref="E260:T261" si="1506">+IFERROR(E250/D250-1,"n/a")</f>
        <v>-3.0281848873930706E-2</v>
      </c>
      <c r="F260" s="193">
        <f t="shared" si="1506"/>
        <v>-2.4278618821572784E-2</v>
      </c>
      <c r="G260" s="193">
        <f t="shared" si="1506"/>
        <v>-1.8740529113998039E-2</v>
      </c>
      <c r="H260" s="193">
        <f t="shared" si="1506"/>
        <v>-4.7827180597783681E-3</v>
      </c>
      <c r="I260" s="193">
        <f t="shared" si="1506"/>
        <v>-1.0296549792783272E-2</v>
      </c>
      <c r="J260" s="193">
        <f t="shared" si="1506"/>
        <v>-1.0732901834256681E-2</v>
      </c>
      <c r="K260" s="193">
        <f t="shared" si="1506"/>
        <v>-4.0188096120427064E-3</v>
      </c>
      <c r="L260" s="193">
        <f t="shared" si="1506"/>
        <v>-4.4956037366433721E-3</v>
      </c>
      <c r="M260" s="193">
        <f t="shared" si="1506"/>
        <v>-9.7702494543361329E-4</v>
      </c>
      <c r="N260" s="193">
        <f t="shared" si="1506"/>
        <v>6.1459306659983337E-2</v>
      </c>
      <c r="O260" s="193">
        <f t="shared" si="1506"/>
        <v>2.0271513031992594E-2</v>
      </c>
      <c r="P260" s="193">
        <f t="shared" si="1506"/>
        <v>1.0590905622629654E-2</v>
      </c>
      <c r="Q260" s="193">
        <f t="shared" si="1506"/>
        <v>-4.4969624760837767E-4</v>
      </c>
      <c r="R260" s="193">
        <f t="shared" si="1506"/>
        <v>-2.1403384698136296E-2</v>
      </c>
      <c r="S260" s="193">
        <f t="shared" si="1506"/>
        <v>-2.9942380003579405E-2</v>
      </c>
      <c r="T260" s="193">
        <f t="shared" si="1506"/>
        <v>-1.8592535529379672E-2</v>
      </c>
      <c r="U260" s="193">
        <f t="shared" si="1495"/>
        <v>-5.1038518560757362E-2</v>
      </c>
      <c r="V260" s="193">
        <f t="shared" ref="V260:W260" si="1507">+IFERROR(V250/U250-1,"n/a")</f>
        <v>-5.3619245054850051E-2</v>
      </c>
      <c r="W260" s="193">
        <f t="shared" si="1507"/>
        <v>1.322651851484391E-2</v>
      </c>
      <c r="X260" s="193">
        <f t="shared" si="1497"/>
        <v>5.0076030028189278E-2</v>
      </c>
      <c r="Y260" s="193">
        <f t="shared" si="1498"/>
        <v>1.4961070446174674E-2</v>
      </c>
      <c r="Z260" s="193">
        <f t="shared" si="1499"/>
        <v>-3.4910587554337624E-5</v>
      </c>
      <c r="AA260" s="193">
        <f t="shared" si="1500"/>
        <v>-1.1094604564075516E-2</v>
      </c>
      <c r="AB260" s="193">
        <f t="shared" si="1501"/>
        <v>8.5499465338017E-3</v>
      </c>
      <c r="AC260" s="193">
        <f t="shared" si="1502"/>
        <v>-8.5189170068830089E-3</v>
      </c>
      <c r="AD260" s="193">
        <f t="shared" si="1503"/>
        <v>2.1131877034680668E-2</v>
      </c>
      <c r="AE260" s="193">
        <f t="shared" si="1504"/>
        <v>1.477962042833969E-2</v>
      </c>
      <c r="AF260" s="168"/>
      <c r="AG260" s="168"/>
      <c r="AH260" s="194"/>
      <c r="AI260" s="193"/>
      <c r="AJ260" s="193"/>
      <c r="AK260" s="193"/>
      <c r="AL260" s="193"/>
      <c r="AM260" s="193"/>
      <c r="AN260" s="193"/>
      <c r="AO260" s="168"/>
      <c r="AP260" s="168"/>
      <c r="AQ260" s="193">
        <f t="shared" ref="AQ260:AX260" si="1508">+IFERROR(AQ250/AP250-1,"n/a")</f>
        <v>2.1239852918717661E-2</v>
      </c>
      <c r="AR260" s="193">
        <f t="shared" si="1508"/>
        <v>4.4864937089805101E-2</v>
      </c>
      <c r="AS260" s="193">
        <f t="shared" si="1508"/>
        <v>-5.1909502415724895E-2</v>
      </c>
      <c r="AT260" s="193">
        <f t="shared" si="1508"/>
        <v>1.9641628926941213E-2</v>
      </c>
      <c r="AU260" s="193">
        <f t="shared" si="1508"/>
        <v>3.6316282362051977E-2</v>
      </c>
      <c r="AV260" s="193">
        <f t="shared" si="1508"/>
        <v>-0.10919613104144377</v>
      </c>
      <c r="AW260" s="193">
        <f t="shared" si="1508"/>
        <v>2.6253819582835014E-2</v>
      </c>
      <c r="AX260" s="193">
        <f t="shared" si="1508"/>
        <v>1.1684127474725692E-2</v>
      </c>
    </row>
    <row r="261" spans="2:50" x14ac:dyDescent="0.2">
      <c r="B261" s="14" t="s">
        <v>259</v>
      </c>
      <c r="E261" s="193">
        <f t="shared" si="1506"/>
        <v>-2.1986591420694146E-2</v>
      </c>
      <c r="F261" s="193">
        <f t="shared" si="1495"/>
        <v>-4.2498403462190582E-2</v>
      </c>
      <c r="G261" s="193">
        <f t="shared" si="1495"/>
        <v>-1.2759732509956323E-2</v>
      </c>
      <c r="H261" s="193">
        <f t="shared" si="1495"/>
        <v>1.2217970585445492E-2</v>
      </c>
      <c r="I261" s="193">
        <f t="shared" si="1495"/>
        <v>-1.2879238228657219E-2</v>
      </c>
      <c r="J261" s="193">
        <f t="shared" si="1495"/>
        <v>-4.0736075266349259E-2</v>
      </c>
      <c r="K261" s="193">
        <f t="shared" si="1495"/>
        <v>4.4741108920238748E-2</v>
      </c>
      <c r="L261" s="193">
        <f t="shared" si="1495"/>
        <v>-5.7660626029654161E-3</v>
      </c>
      <c r="M261" s="193">
        <f t="shared" si="1495"/>
        <v>-3.0969985796020172E-2</v>
      </c>
      <c r="N261" s="193">
        <f t="shared" si="1495"/>
        <v>4.0893948746379749E-2</v>
      </c>
      <c r="O261" s="193">
        <f t="shared" si="1495"/>
        <v>2.2723296333398979E-2</v>
      </c>
      <c r="P261" s="193">
        <f t="shared" si="1495"/>
        <v>4.3520914170828595E-2</v>
      </c>
      <c r="Q261" s="193">
        <f t="shared" si="1495"/>
        <v>1.3810062674094681E-2</v>
      </c>
      <c r="R261" s="193">
        <f t="shared" si="1495"/>
        <v>-1.3792950476460342E-2</v>
      </c>
      <c r="S261" s="193">
        <f t="shared" si="1495"/>
        <v>-2.1959325875467228E-2</v>
      </c>
      <c r="T261" s="193">
        <f t="shared" si="1495"/>
        <v>-4.6148002973175339E-3</v>
      </c>
      <c r="U261" s="193">
        <f t="shared" si="1495"/>
        <v>-6.3492252761707335E-2</v>
      </c>
      <c r="V261" s="193">
        <f t="shared" ref="V261:W261" si="1509">+IFERROR(V251/U251-1,"n/a")</f>
        <v>-6.2883712639369982E-2</v>
      </c>
      <c r="W261" s="193">
        <f t="shared" si="1509"/>
        <v>-3.1988383300145529E-3</v>
      </c>
      <c r="X261" s="193">
        <f t="shared" si="1497"/>
        <v>3.4525764834969941E-2</v>
      </c>
      <c r="Y261" s="193">
        <f t="shared" si="1498"/>
        <v>3.076147749955549E-2</v>
      </c>
      <c r="Z261" s="193">
        <f t="shared" si="1499"/>
        <v>1.1539211268865701E-2</v>
      </c>
      <c r="AA261" s="193">
        <f t="shared" si="1500"/>
        <v>-1.9144257986251523E-2</v>
      </c>
      <c r="AB261" s="193">
        <f t="shared" si="1501"/>
        <v>2.1026043209956047E-2</v>
      </c>
      <c r="AC261" s="193">
        <f t="shared" si="1502"/>
        <v>-5.1638383059329218E-3</v>
      </c>
      <c r="AD261" s="193">
        <f t="shared" si="1503"/>
        <v>3.1234220186904249E-2</v>
      </c>
      <c r="AE261" s="193">
        <f t="shared" si="1504"/>
        <v>3.028665473136738E-2</v>
      </c>
      <c r="AF261" s="168"/>
      <c r="AG261" s="168"/>
      <c r="AH261" s="194"/>
      <c r="AI261" s="193"/>
      <c r="AJ261" s="193"/>
      <c r="AK261" s="193"/>
      <c r="AL261" s="193"/>
      <c r="AM261" s="193"/>
      <c r="AN261" s="193"/>
      <c r="AO261" s="168"/>
      <c r="AP261" s="168"/>
      <c r="AQ261" s="193">
        <f t="shared" ref="AQ261:AX261" si="1510">+IFERROR(AQ251/AP251-1,"n/a")</f>
        <v>-4.8928140230312556E-2</v>
      </c>
      <c r="AR261" s="193">
        <f t="shared" si="1510"/>
        <v>3.587100158373091E-2</v>
      </c>
      <c r="AS261" s="193">
        <f t="shared" si="1510"/>
        <v>-4.3494284834642571E-2</v>
      </c>
      <c r="AT261" s="193">
        <f t="shared" si="1510"/>
        <v>5.3442180791827276E-3</v>
      </c>
      <c r="AU261" s="193">
        <f t="shared" si="1510"/>
        <v>7.1541413301052126E-2</v>
      </c>
      <c r="AV261" s="193">
        <f t="shared" si="1510"/>
        <v>-0.10083042723783897</v>
      </c>
      <c r="AW261" s="193">
        <f t="shared" si="1510"/>
        <v>5.4137132850227143E-3</v>
      </c>
      <c r="AX261" s="193">
        <f t="shared" si="1510"/>
        <v>3.9510918294727526E-2</v>
      </c>
    </row>
    <row r="262" spans="2:50" x14ac:dyDescent="0.2">
      <c r="B262" s="14"/>
      <c r="E262" s="193"/>
      <c r="F262" s="193"/>
      <c r="G262" s="193"/>
      <c r="H262" s="193"/>
      <c r="I262" s="193"/>
      <c r="J262" s="193"/>
      <c r="K262" s="193"/>
      <c r="L262" s="193"/>
      <c r="M262" s="193"/>
      <c r="N262" s="193"/>
      <c r="O262" s="193"/>
      <c r="P262" s="193"/>
      <c r="Q262" s="193"/>
      <c r="R262" s="193"/>
      <c r="S262" s="193"/>
      <c r="T262" s="193"/>
      <c r="U262" s="193"/>
      <c r="V262" s="193"/>
      <c r="W262" s="193"/>
      <c r="X262" s="193"/>
      <c r="Y262" s="193"/>
      <c r="Z262" s="193"/>
      <c r="AA262" s="193"/>
      <c r="AB262" s="193"/>
      <c r="AC262" s="193"/>
      <c r="AD262" s="193"/>
      <c r="AE262" s="193"/>
      <c r="AF262" s="168"/>
      <c r="AG262" s="168"/>
      <c r="AH262" s="194"/>
      <c r="AI262" s="193"/>
      <c r="AJ262" s="193"/>
      <c r="AK262" s="193"/>
      <c r="AL262" s="193"/>
      <c r="AM262" s="193"/>
      <c r="AN262" s="193"/>
      <c r="AO262" s="168"/>
      <c r="AP262" s="168"/>
      <c r="AQ262" s="193"/>
      <c r="AR262" s="193"/>
      <c r="AS262" s="193"/>
      <c r="AT262" s="193"/>
      <c r="AU262" s="193"/>
      <c r="AV262" s="193"/>
      <c r="AW262" s="193"/>
      <c r="AX262" s="193"/>
    </row>
    <row r="263" spans="2:50" x14ac:dyDescent="0.2">
      <c r="B263" s="21" t="s">
        <v>23</v>
      </c>
      <c r="E263" s="193"/>
      <c r="F263" s="193"/>
      <c r="G263" s="193"/>
      <c r="H263" s="193"/>
      <c r="I263" s="193"/>
      <c r="J263" s="193"/>
      <c r="K263" s="193"/>
      <c r="L263" s="193"/>
      <c r="M263" s="193"/>
      <c r="N263" s="193"/>
      <c r="O263" s="193"/>
      <c r="P263" s="193"/>
      <c r="Q263" s="193"/>
      <c r="R263" s="193"/>
      <c r="S263" s="193"/>
      <c r="T263" s="193"/>
      <c r="U263" s="193"/>
      <c r="V263" s="193"/>
      <c r="W263" s="193"/>
      <c r="X263" s="193"/>
      <c r="Y263" s="193"/>
      <c r="Z263" s="193"/>
      <c r="AA263" s="193"/>
      <c r="AB263" s="193"/>
      <c r="AC263" s="193"/>
      <c r="AD263" s="193"/>
      <c r="AE263" s="193"/>
      <c r="AF263" s="168"/>
      <c r="AG263" s="168"/>
      <c r="AH263" s="194"/>
      <c r="AI263" s="193"/>
      <c r="AJ263" s="193"/>
      <c r="AK263" s="193"/>
      <c r="AL263" s="193"/>
      <c r="AM263" s="193"/>
      <c r="AN263" s="193"/>
      <c r="AO263" s="168"/>
      <c r="AP263" s="168"/>
      <c r="AQ263" s="193"/>
      <c r="AR263" s="193"/>
      <c r="AS263" s="193"/>
      <c r="AT263" s="193"/>
      <c r="AU263" s="193"/>
      <c r="AV263" s="193"/>
      <c r="AW263" s="193"/>
      <c r="AX263" s="193"/>
    </row>
    <row r="264" spans="2:50" x14ac:dyDescent="0.2">
      <c r="B264" s="14" t="s">
        <v>257</v>
      </c>
      <c r="D264" s="197">
        <v>0.05</v>
      </c>
      <c r="E264" s="197">
        <v>0.05</v>
      </c>
      <c r="F264" s="197">
        <v>0.05</v>
      </c>
      <c r="G264" s="197">
        <v>0.05</v>
      </c>
      <c r="H264" s="197">
        <v>0.05</v>
      </c>
      <c r="I264" s="197">
        <v>0.05</v>
      </c>
      <c r="J264" s="197">
        <v>0.05</v>
      </c>
      <c r="K264" s="197">
        <v>0.05</v>
      </c>
      <c r="L264" s="197">
        <v>0.05</v>
      </c>
      <c r="M264" s="197">
        <v>0.05</v>
      </c>
      <c r="N264" s="197">
        <v>0.05</v>
      </c>
      <c r="O264" s="197">
        <v>0.05</v>
      </c>
      <c r="P264" s="197">
        <v>0.05</v>
      </c>
      <c r="Q264" s="197">
        <v>0.05</v>
      </c>
      <c r="R264" s="197">
        <v>0.05</v>
      </c>
      <c r="S264" s="197">
        <v>0.05</v>
      </c>
      <c r="T264" s="197">
        <v>0.05</v>
      </c>
      <c r="U264" s="197">
        <v>0.05</v>
      </c>
      <c r="V264" s="197">
        <v>0.05</v>
      </c>
      <c r="W264" s="197">
        <v>0.05</v>
      </c>
      <c r="X264" s="197">
        <v>0.05</v>
      </c>
      <c r="Y264" s="197">
        <v>0.05</v>
      </c>
      <c r="Z264" s="197">
        <v>0.05</v>
      </c>
      <c r="AA264" s="197">
        <v>0.05</v>
      </c>
      <c r="AB264" s="197">
        <v>0.05</v>
      </c>
      <c r="AC264" s="197">
        <f t="shared" ref="AC264:AC266" si="1511">AB264</f>
        <v>0.05</v>
      </c>
      <c r="AD264" s="197">
        <f t="shared" ref="AD264:AD266" si="1512">AC264</f>
        <v>0.05</v>
      </c>
      <c r="AE264" s="197">
        <f t="shared" ref="AE264:AE266" si="1513">AD264</f>
        <v>0.05</v>
      </c>
      <c r="AF264" s="168"/>
      <c r="AG264" s="168"/>
      <c r="AH264" s="194"/>
      <c r="AI264" s="193"/>
      <c r="AJ264" s="193"/>
      <c r="AK264" s="193"/>
      <c r="AL264" s="193"/>
      <c r="AM264" s="193"/>
      <c r="AN264" s="193"/>
      <c r="AO264" s="168"/>
      <c r="AP264" s="197">
        <v>0.05</v>
      </c>
      <c r="AQ264" s="197">
        <v>0.05</v>
      </c>
      <c r="AR264" s="197">
        <v>0.05</v>
      </c>
      <c r="AS264" s="197">
        <v>0.05</v>
      </c>
      <c r="AT264" s="197">
        <v>0.05</v>
      </c>
      <c r="AU264" s="197">
        <v>0.05</v>
      </c>
      <c r="AV264" s="197">
        <v>0.05</v>
      </c>
      <c r="AW264" s="197">
        <v>0.05</v>
      </c>
      <c r="AX264" s="193">
        <f>+AVERAGE(AB264:AE264)</f>
        <v>0.05</v>
      </c>
    </row>
    <row r="265" spans="2:50" x14ac:dyDescent="0.2">
      <c r="B265" s="14" t="s">
        <v>258</v>
      </c>
      <c r="D265" s="197">
        <f>+D192/D193-D266</f>
        <v>0.22298426685348838</v>
      </c>
      <c r="E265" s="197">
        <f>+E192/E193-E266</f>
        <v>0.2605787243444202</v>
      </c>
      <c r="F265" s="197">
        <f t="shared" ref="F265:G265" si="1514">+F192/F193-F266</f>
        <v>0.26454585026117255</v>
      </c>
      <c r="G265" s="197">
        <f t="shared" si="1514"/>
        <v>0.25926827959353571</v>
      </c>
      <c r="H265" s="197">
        <f>+H192/H193-H266</f>
        <v>0.22378897643922485</v>
      </c>
      <c r="I265" s="197">
        <f t="shared" ref="I265:U265" si="1515">+I192/I193-I266</f>
        <v>0.23949650780539736</v>
      </c>
      <c r="J265" s="197">
        <f t="shared" si="1515"/>
        <v>0.23646925474638697</v>
      </c>
      <c r="K265" s="197">
        <f t="shared" si="1515"/>
        <v>0.21710847292242647</v>
      </c>
      <c r="L265" s="197">
        <f t="shared" si="1515"/>
        <v>0.21707317073170723</v>
      </c>
      <c r="M265" s="197">
        <f t="shared" si="1515"/>
        <v>0.21553147574819401</v>
      </c>
      <c r="N265" s="197">
        <f t="shared" si="1515"/>
        <v>0.21047154572564608</v>
      </c>
      <c r="O265" s="197">
        <f t="shared" si="1515"/>
        <v>0.22792706333973139</v>
      </c>
      <c r="P265" s="197">
        <f t="shared" si="1515"/>
        <v>0.22491031183883731</v>
      </c>
      <c r="Q265" s="197">
        <f t="shared" si="1515"/>
        <v>0.19646131637470243</v>
      </c>
      <c r="R265" s="197">
        <f t="shared" si="1515"/>
        <v>0.20226836116447466</v>
      </c>
      <c r="S265" s="197">
        <f t="shared" si="1515"/>
        <v>0.19094798657718121</v>
      </c>
      <c r="T265" s="197">
        <f t="shared" si="1515"/>
        <v>0.19185774450163778</v>
      </c>
      <c r="U265" s="197">
        <f t="shared" si="1515"/>
        <v>0.18245506068239065</v>
      </c>
      <c r="V265" s="197">
        <f t="shared" ref="V265:W265" si="1516">+V192/V193-V266</f>
        <v>0.17300357084888818</v>
      </c>
      <c r="W265" s="197">
        <f t="shared" si="1516"/>
        <v>0.17294955718136293</v>
      </c>
      <c r="X265" s="197">
        <f t="shared" ref="X265:AB265" si="1517">+X192/X193-X266</f>
        <v>0.18057599073783742</v>
      </c>
      <c r="Y265" s="197">
        <f t="shared" si="1517"/>
        <v>0.18406776161857133</v>
      </c>
      <c r="Z265" s="197">
        <f t="shared" si="1517"/>
        <v>0.17810605083215064</v>
      </c>
      <c r="AA265" s="197">
        <f t="shared" si="1517"/>
        <v>0.1753551136363635</v>
      </c>
      <c r="AB265" s="197">
        <f t="shared" si="1517"/>
        <v>0.17907028772639724</v>
      </c>
      <c r="AC265" s="197">
        <f t="shared" si="1511"/>
        <v>0.17907028772639724</v>
      </c>
      <c r="AD265" s="197">
        <f t="shared" si="1512"/>
        <v>0.17907028772639724</v>
      </c>
      <c r="AE265" s="197">
        <f t="shared" si="1513"/>
        <v>0.17907028772639724</v>
      </c>
      <c r="AF265" s="168"/>
      <c r="AG265" s="168"/>
      <c r="AH265" s="194"/>
      <c r="AI265" s="193"/>
      <c r="AJ265" s="193"/>
      <c r="AK265" s="193"/>
      <c r="AL265" s="193"/>
      <c r="AM265" s="193"/>
      <c r="AN265" s="193"/>
      <c r="AO265" s="168"/>
      <c r="AP265" s="197">
        <f t="shared" ref="AP265" si="1518">+AP192/AP193-AP266</f>
        <v>0.3647302507828718</v>
      </c>
      <c r="AQ265" s="197">
        <f t="shared" ref="AQ265" si="1519">+AQ192/AQ193-AQ266</f>
        <v>0.28689216969543818</v>
      </c>
      <c r="AR265" s="197">
        <f t="shared" ref="AR265" si="1520">+AR192/AR193-AR266</f>
        <v>0.25328880375123741</v>
      </c>
      <c r="AS265" s="197">
        <f t="shared" ref="AS265" si="1521">+AS192/AS193-AS266</f>
        <v>0.22880662449327505</v>
      </c>
      <c r="AT265" s="197">
        <f t="shared" ref="AT265" si="1522">+AT192/AT193-AT266</f>
        <v>0.21826374429804341</v>
      </c>
      <c r="AU265" s="197">
        <f t="shared" ref="AU265:AV265" si="1523">+AU192/AU193-AU266</f>
        <v>0.20232681958154658</v>
      </c>
      <c r="AV265" s="197">
        <f t="shared" si="1523"/>
        <v>0.17952831112852652</v>
      </c>
      <c r="AW265" s="197">
        <f t="shared" ref="AW265" si="1524">+AW192/AW193-AW266</f>
        <v>0.1793598172960478</v>
      </c>
      <c r="AX265" s="193">
        <f t="shared" ref="AX265:AX266" si="1525">+AVERAGE(AB265:AE265)</f>
        <v>0.17907028772639724</v>
      </c>
    </row>
    <row r="266" spans="2:50" x14ac:dyDescent="0.2">
      <c r="B266" s="14" t="s">
        <v>259</v>
      </c>
      <c r="D266" s="197">
        <f>25%*D192/D193</f>
        <v>7.4328088951162788E-2</v>
      </c>
      <c r="E266" s="197">
        <f>25%*E192/E193</f>
        <v>8.6859574781473395E-2</v>
      </c>
      <c r="F266" s="197">
        <f t="shared" ref="F266:G266" si="1526">25%*F192/F193</f>
        <v>8.8181950087057523E-2</v>
      </c>
      <c r="G266" s="197">
        <f t="shared" si="1526"/>
        <v>8.6422759864511908E-2</v>
      </c>
      <c r="H266" s="197">
        <f>25%*H192/H193</f>
        <v>7.4596325479741613E-2</v>
      </c>
      <c r="I266" s="197">
        <f t="shared" ref="I266:U266" si="1527">25%*I192/I193</f>
        <v>7.9832169268465786E-2</v>
      </c>
      <c r="J266" s="197">
        <f t="shared" si="1527"/>
        <v>7.8823084915462319E-2</v>
      </c>
      <c r="K266" s="197">
        <f t="shared" si="1527"/>
        <v>7.236949097414215E-2</v>
      </c>
      <c r="L266" s="197">
        <f t="shared" si="1527"/>
        <v>7.2357723577235744E-2</v>
      </c>
      <c r="M266" s="197">
        <f t="shared" si="1527"/>
        <v>7.1843825249398002E-2</v>
      </c>
      <c r="N266" s="197">
        <f t="shared" si="1527"/>
        <v>7.0157181908548694E-2</v>
      </c>
      <c r="O266" s="197">
        <f t="shared" si="1527"/>
        <v>7.597568777991047E-2</v>
      </c>
      <c r="P266" s="197">
        <f t="shared" si="1527"/>
        <v>7.4970103946279107E-2</v>
      </c>
      <c r="Q266" s="197">
        <f t="shared" si="1527"/>
        <v>6.5487105458234149E-2</v>
      </c>
      <c r="R266" s="197">
        <f t="shared" si="1527"/>
        <v>6.7422787054824893E-2</v>
      </c>
      <c r="S266" s="197">
        <f t="shared" si="1527"/>
        <v>6.3649328859060397E-2</v>
      </c>
      <c r="T266" s="197">
        <f t="shared" si="1527"/>
        <v>6.3952581500545932E-2</v>
      </c>
      <c r="U266" s="197">
        <f t="shared" si="1527"/>
        <v>6.081835356079688E-2</v>
      </c>
      <c r="V266" s="197">
        <f t="shared" ref="V266:W266" si="1528">25%*V192/V193</f>
        <v>5.7667856949629392E-2</v>
      </c>
      <c r="W266" s="197">
        <f t="shared" si="1528"/>
        <v>5.7649852393787643E-2</v>
      </c>
      <c r="X266" s="197">
        <f t="shared" ref="X266:AB266" si="1529">25%*X192/X193</f>
        <v>6.0191996912612476E-2</v>
      </c>
      <c r="Y266" s="197">
        <f t="shared" si="1529"/>
        <v>6.1355920539523774E-2</v>
      </c>
      <c r="Z266" s="197">
        <f t="shared" si="1529"/>
        <v>5.9368683610716878E-2</v>
      </c>
      <c r="AA266" s="197">
        <f t="shared" si="1529"/>
        <v>5.8451704545454501E-2</v>
      </c>
      <c r="AB266" s="197">
        <f t="shared" si="1529"/>
        <v>5.9690095908799083E-2</v>
      </c>
      <c r="AC266" s="197">
        <f t="shared" si="1511"/>
        <v>5.9690095908799083E-2</v>
      </c>
      <c r="AD266" s="197">
        <f t="shared" si="1512"/>
        <v>5.9690095908799083E-2</v>
      </c>
      <c r="AE266" s="197">
        <f t="shared" si="1513"/>
        <v>5.9690095908799083E-2</v>
      </c>
      <c r="AF266" s="168"/>
      <c r="AG266" s="168"/>
      <c r="AH266" s="194"/>
      <c r="AI266" s="193"/>
      <c r="AJ266" s="193"/>
      <c r="AK266" s="193"/>
      <c r="AL266" s="193"/>
      <c r="AM266" s="193"/>
      <c r="AN266" s="193"/>
      <c r="AO266" s="168"/>
      <c r="AP266" s="197">
        <f t="shared" ref="AP266:AU266" si="1530">25%*AP192/AP193</f>
        <v>0.12157675026095727</v>
      </c>
      <c r="AQ266" s="197">
        <f t="shared" si="1530"/>
        <v>9.5630723231812723E-2</v>
      </c>
      <c r="AR266" s="197">
        <f t="shared" si="1530"/>
        <v>8.4429601250412462E-2</v>
      </c>
      <c r="AS266" s="197">
        <f t="shared" si="1530"/>
        <v>7.6268874831091682E-2</v>
      </c>
      <c r="AT266" s="197">
        <f t="shared" si="1530"/>
        <v>7.275458143268114E-2</v>
      </c>
      <c r="AU266" s="197">
        <f t="shared" si="1530"/>
        <v>6.7442273193848865E-2</v>
      </c>
      <c r="AV266" s="197">
        <f t="shared" ref="AV266:AW266" si="1531">25%*AV192/AV193</f>
        <v>5.9842770376175511E-2</v>
      </c>
      <c r="AW266" s="197">
        <f t="shared" si="1531"/>
        <v>5.978660576534927E-2</v>
      </c>
      <c r="AX266" s="193">
        <f t="shared" si="1525"/>
        <v>5.9690095908799083E-2</v>
      </c>
    </row>
    <row r="267" spans="2:50" x14ac:dyDescent="0.2">
      <c r="B267" s="14"/>
      <c r="E267" s="193"/>
      <c r="F267" s="193"/>
      <c r="G267" s="193"/>
      <c r="H267" s="193"/>
      <c r="I267" s="193"/>
      <c r="J267" s="193"/>
      <c r="K267" s="193"/>
      <c r="L267" s="193"/>
      <c r="M267" s="193"/>
      <c r="N267" s="193"/>
      <c r="O267" s="193"/>
      <c r="P267" s="193"/>
      <c r="Q267" s="193"/>
      <c r="R267" s="193"/>
      <c r="S267" s="193"/>
      <c r="T267" s="193"/>
      <c r="U267" s="193"/>
      <c r="V267" s="193"/>
      <c r="W267" s="193"/>
      <c r="X267" s="193"/>
      <c r="Y267" s="193"/>
      <c r="Z267" s="193"/>
      <c r="AA267" s="193"/>
      <c r="AB267" s="193"/>
      <c r="AC267" s="193"/>
      <c r="AD267" s="193"/>
      <c r="AE267" s="193"/>
      <c r="AF267" s="168"/>
      <c r="AG267" s="168"/>
      <c r="AH267" s="194"/>
      <c r="AI267" s="193"/>
      <c r="AJ267" s="193"/>
      <c r="AK267" s="193"/>
      <c r="AL267" s="193"/>
      <c r="AM267" s="193"/>
      <c r="AN267" s="193"/>
      <c r="AO267" s="168"/>
      <c r="AP267" s="168"/>
      <c r="AQ267" s="193"/>
      <c r="AR267" s="193"/>
      <c r="AS267" s="193"/>
      <c r="AT267" s="193"/>
      <c r="AU267" s="193"/>
      <c r="AV267" s="193"/>
      <c r="AW267" s="193"/>
      <c r="AX267" s="193"/>
    </row>
    <row r="268" spans="2:50" x14ac:dyDescent="0.2">
      <c r="B268" s="24" t="s">
        <v>269</v>
      </c>
      <c r="E268" s="193"/>
      <c r="F268" s="193"/>
      <c r="G268" s="193"/>
      <c r="H268" s="193"/>
      <c r="I268" s="193"/>
      <c r="J268" s="193"/>
      <c r="K268" s="193"/>
      <c r="L268" s="193"/>
      <c r="M268" s="193"/>
      <c r="N268" s="193"/>
      <c r="O268" s="193"/>
      <c r="P268" s="193"/>
      <c r="Q268" s="193"/>
      <c r="R268" s="193"/>
      <c r="S268" s="193"/>
      <c r="T268" s="193"/>
      <c r="U268" s="193"/>
      <c r="V268" s="193"/>
      <c r="W268" s="193"/>
      <c r="X268" s="193"/>
      <c r="Y268" s="193"/>
      <c r="Z268" s="193"/>
      <c r="AA268" s="193"/>
      <c r="AB268" s="193"/>
      <c r="AC268" s="193"/>
      <c r="AD268" s="193"/>
      <c r="AE268" s="193"/>
      <c r="AF268" s="168"/>
      <c r="AG268" s="168"/>
      <c r="AH268" s="194"/>
      <c r="AI268" s="193"/>
      <c r="AJ268" s="193"/>
      <c r="AK268" s="193"/>
      <c r="AL268" s="193"/>
      <c r="AM268" s="193"/>
      <c r="AN268" s="193"/>
      <c r="AO268" s="168"/>
      <c r="AP268" s="168"/>
      <c r="AQ268" s="193"/>
      <c r="AR268" s="193"/>
      <c r="AS268" s="193"/>
      <c r="AT268" s="193"/>
      <c r="AU268" s="193"/>
      <c r="AV268" s="193"/>
      <c r="AW268" s="193"/>
      <c r="AX268" s="193"/>
    </row>
    <row r="269" spans="2:50" x14ac:dyDescent="0.2">
      <c r="B269" t="s">
        <v>257</v>
      </c>
      <c r="E269" s="193"/>
      <c r="F269" s="193"/>
      <c r="G269" s="193"/>
      <c r="H269" s="208">
        <f>+H254*D264</f>
        <v>-2.4599595138117105E-3</v>
      </c>
      <c r="I269" s="208">
        <f t="shared" ref="I269:U271" si="1532">+I254*E264</f>
        <v>-1.7415514196300443E-3</v>
      </c>
      <c r="J269" s="208">
        <f t="shared" si="1532"/>
        <v>-5.1492229116895105E-4</v>
      </c>
      <c r="K269" s="208">
        <f t="shared" si="1532"/>
        <v>6.9454907838428784E-5</v>
      </c>
      <c r="L269" s="208">
        <f t="shared" si="1532"/>
        <v>-4.6969584135663769E-4</v>
      </c>
      <c r="M269" s="208">
        <f t="shared" si="1532"/>
        <v>-1.7480861810433236E-3</v>
      </c>
      <c r="N269" s="208">
        <f t="shared" si="1532"/>
        <v>-4.4989726443447897E-4</v>
      </c>
      <c r="O269" s="208">
        <f t="shared" si="1532"/>
        <v>6.5418784489551518E-4</v>
      </c>
      <c r="P269" s="208">
        <f t="shared" si="1532"/>
        <v>3.0003544042786268E-3</v>
      </c>
      <c r="Q269" s="208">
        <f t="shared" si="1532"/>
        <v>6.4182371107156192E-3</v>
      </c>
      <c r="R269" s="208">
        <f t="shared" si="1532"/>
        <v>2.9029141737844325E-3</v>
      </c>
      <c r="S269" s="208">
        <f t="shared" si="1532"/>
        <v>1.6862305718045258E-3</v>
      </c>
      <c r="T269" s="208">
        <f t="shared" si="1532"/>
        <v>-1.6463782211983968E-6</v>
      </c>
      <c r="U269" s="208">
        <f t="shared" si="1532"/>
        <v>-1.8837654672070104E-3</v>
      </c>
      <c r="V269" s="208">
        <f t="shared" ref="V269:V271" si="1533">+V254*R264</f>
        <v>-1.7324042461283496E-3</v>
      </c>
      <c r="W269" s="208">
        <f t="shared" ref="W269:W271" si="1534">+W254*S264</f>
        <v>-3.5806648383779338E-3</v>
      </c>
      <c r="X269" s="208">
        <f t="shared" ref="X269:X271" si="1535">+X254*T264</f>
        <v>-3.1817306791153857E-3</v>
      </c>
      <c r="Y269" s="208">
        <f t="shared" ref="Y269:Y271" si="1536">+Y254*U264</f>
        <v>-2.4888593307811793E-3</v>
      </c>
      <c r="Z269" s="208">
        <f t="shared" ref="Z269:Z271" si="1537">+Z254*V264</f>
        <v>-1.3617227789163911E-3</v>
      </c>
      <c r="AA269" s="208">
        <f t="shared" ref="AA269:AA271" si="1538">+AA254*W264</f>
        <v>-1.0581917207188041E-4</v>
      </c>
      <c r="AB269" s="208">
        <f t="shared" ref="AB269:AB271" si="1539">+AB254*X264</f>
        <v>1.6088651921102317E-4</v>
      </c>
      <c r="AC269" s="208">
        <f t="shared" ref="AC269:AC271" si="1540">+AC254*Y264</f>
        <v>-9.1315643823985384E-4</v>
      </c>
      <c r="AD269" s="208">
        <f t="shared" ref="AD269:AD271" si="1541">+AD254*Z264</f>
        <v>-8.4040431675323497E-4</v>
      </c>
      <c r="AE269" s="208">
        <f t="shared" ref="AE269:AE271" si="1542">+AE254*AA264</f>
        <v>3.4996428935822892E-4</v>
      </c>
      <c r="AF269" s="168"/>
      <c r="AG269" s="168"/>
      <c r="AH269" s="194"/>
      <c r="AI269" s="193"/>
      <c r="AJ269" s="193"/>
      <c r="AK269" s="193"/>
      <c r="AL269" s="193"/>
      <c r="AM269" s="193"/>
      <c r="AN269" s="193"/>
      <c r="AO269" s="168"/>
      <c r="AP269" s="168"/>
      <c r="AQ269" s="208">
        <f>+AQ254*AP264</f>
        <v>1.0562373217094746E-3</v>
      </c>
      <c r="AR269" s="208">
        <f t="shared" ref="AR269:AU269" si="1543">+AR254*AQ264</f>
        <v>3.3195795545015731E-5</v>
      </c>
      <c r="AS269" s="208">
        <f t="shared" si="1543"/>
        <v>-1.1689866708824992E-3</v>
      </c>
      <c r="AT269" s="208">
        <f t="shared" si="1543"/>
        <v>-4.9625025874011077E-4</v>
      </c>
      <c r="AU269" s="208">
        <f t="shared" si="1543"/>
        <v>3.4590550168057789E-3</v>
      </c>
      <c r="AV269" s="208">
        <f t="shared" ref="AV269:AX269" si="1544">+AV254*AU264</f>
        <v>-1.8118735060347725E-3</v>
      </c>
      <c r="AW269" s="208">
        <f t="shared" si="1544"/>
        <v>-1.8056550866646761E-3</v>
      </c>
      <c r="AX269" s="208">
        <f t="shared" si="1544"/>
        <v>-3.1378343141174605E-4</v>
      </c>
    </row>
    <row r="270" spans="2:50" x14ac:dyDescent="0.2">
      <c r="B270" t="s">
        <v>258</v>
      </c>
      <c r="E270" s="193"/>
      <c r="F270" s="193"/>
      <c r="G270" s="193"/>
      <c r="H270" s="208">
        <f t="shared" ref="H270:H271" si="1545">+H255*D265</f>
        <v>-1.6946260665072457E-2</v>
      </c>
      <c r="I270" s="208">
        <f t="shared" si="1532"/>
        <v>-1.4841114265023913E-2</v>
      </c>
      <c r="J270" s="208">
        <f t="shared" si="1532"/>
        <v>-1.1603602639051372E-2</v>
      </c>
      <c r="K270" s="208">
        <f t="shared" si="1532"/>
        <v>-7.6529592364046675E-3</v>
      </c>
      <c r="L270" s="208">
        <f t="shared" si="1532"/>
        <v>-6.5430417425777114E-3</v>
      </c>
      <c r="M270" s="208">
        <f t="shared" si="1532"/>
        <v>-4.8130138692946854E-3</v>
      </c>
      <c r="N270" s="208">
        <f t="shared" si="1532"/>
        <v>1.2157480249591391E-2</v>
      </c>
      <c r="O270" s="208">
        <f t="shared" si="1532"/>
        <v>1.6729232654411251E-2</v>
      </c>
      <c r="P270" s="208">
        <f t="shared" si="1532"/>
        <v>2.0269662159611693E-2</v>
      </c>
      <c r="Q270" s="208">
        <f t="shared" si="1532"/>
        <v>2.0250093485885898E-2</v>
      </c>
      <c r="R270" s="208">
        <f t="shared" si="1532"/>
        <v>1.8005472155811135E-3</v>
      </c>
      <c r="S270" s="208">
        <f t="shared" si="1532"/>
        <v>-9.3637947115011427E-3</v>
      </c>
      <c r="T270" s="208">
        <f t="shared" si="1532"/>
        <v>-1.5467904588329797E-2</v>
      </c>
      <c r="U270" s="208">
        <f t="shared" si="1532"/>
        <v>-2.2770749726933534E-2</v>
      </c>
      <c r="V270" s="208">
        <f t="shared" si="1533"/>
        <v>-2.9330800488946256E-2</v>
      </c>
      <c r="W270" s="208">
        <f t="shared" si="1534"/>
        <v>-2.0424001719144675E-2</v>
      </c>
      <c r="X270" s="208">
        <f t="shared" si="1535"/>
        <v>-8.5329899730148991E-3</v>
      </c>
      <c r="Y270" s="208">
        <f t="shared" si="1536"/>
        <v>4.0104399518117425E-3</v>
      </c>
      <c r="Z270" s="208">
        <f t="shared" si="1537"/>
        <v>1.38135106416927E-2</v>
      </c>
      <c r="AA270" s="208">
        <f t="shared" si="1538"/>
        <v>9.3263082620665613E-3</v>
      </c>
      <c r="AB270" s="208">
        <f t="shared" si="1539"/>
        <v>2.2114644620735463E-3</v>
      </c>
      <c r="AC270" s="208">
        <f t="shared" si="1540"/>
        <v>-2.0561232835430662E-3</v>
      </c>
      <c r="AD270" s="208">
        <f t="shared" si="1541"/>
        <v>1.7384230006704533E-3</v>
      </c>
      <c r="AE270" s="208">
        <f t="shared" si="1542"/>
        <v>6.3444352375734104E-3</v>
      </c>
      <c r="AF270" s="168"/>
      <c r="AG270" s="168"/>
      <c r="AH270" s="194"/>
      <c r="AI270" s="193"/>
      <c r="AJ270" s="193"/>
      <c r="AK270" s="193"/>
      <c r="AL270" s="193"/>
      <c r="AM270" s="193"/>
      <c r="AN270" s="193"/>
      <c r="AO270" s="168"/>
      <c r="AP270" s="168"/>
      <c r="AQ270" s="208">
        <f t="shared" ref="AQ270:AU271" si="1546">+AQ255*AP265</f>
        <v>7.7468168816352042E-3</v>
      </c>
      <c r="AR270" s="208">
        <f t="shared" si="1546"/>
        <v>1.2871399144943523E-2</v>
      </c>
      <c r="AS270" s="208">
        <f t="shared" si="1546"/>
        <v>-1.3148095770200928E-2</v>
      </c>
      <c r="AT270" s="208">
        <f t="shared" si="1546"/>
        <v>4.4941348143228872E-3</v>
      </c>
      <c r="AU270" s="208">
        <f t="shared" si="1546"/>
        <v>7.9265277673264568E-3</v>
      </c>
      <c r="AV270" s="208">
        <f t="shared" ref="AV270:AX270" si="1547">+AV255*AU265</f>
        <v>-2.2093305904225112E-2</v>
      </c>
      <c r="AW270" s="208">
        <f t="shared" si="1547"/>
        <v>4.7133038903794068E-3</v>
      </c>
      <c r="AX270" s="208">
        <f t="shared" si="1547"/>
        <v>2.0956629691305326E-3</v>
      </c>
    </row>
    <row r="271" spans="2:50" ht="13.5" x14ac:dyDescent="0.35">
      <c r="B271" t="s">
        <v>259</v>
      </c>
      <c r="E271" s="193"/>
      <c r="F271" s="193"/>
      <c r="G271" s="193"/>
      <c r="H271" s="209">
        <f t="shared" si="1545"/>
        <v>-4.7721549073325908E-3</v>
      </c>
      <c r="I271" s="209">
        <f t="shared" si="1532"/>
        <v>-4.8198118933795555E-3</v>
      </c>
      <c r="J271" s="209">
        <f t="shared" si="1532"/>
        <v>-4.739893096387583E-3</v>
      </c>
      <c r="K271" s="209">
        <f t="shared" si="1532"/>
        <v>1.1771160682532898E-4</v>
      </c>
      <c r="L271" s="209">
        <f t="shared" si="1532"/>
        <v>-1.2255514119905763E-3</v>
      </c>
      <c r="M271" s="209">
        <f t="shared" si="1532"/>
        <v>-2.7506015968232398E-3</v>
      </c>
      <c r="N271" s="209">
        <f t="shared" si="1532"/>
        <v>3.7606286010322234E-3</v>
      </c>
      <c r="O271" s="209">
        <f t="shared" si="1532"/>
        <v>1.8547837559903355E-3</v>
      </c>
      <c r="P271" s="209">
        <f t="shared" si="1532"/>
        <v>5.5333902401631697E-3</v>
      </c>
      <c r="Q271" s="209">
        <f t="shared" si="1532"/>
        <v>9.0679696594940622E-3</v>
      </c>
      <c r="R271" s="209">
        <f t="shared" si="1532"/>
        <v>4.7039074079507246E-3</v>
      </c>
      <c r="S271" s="209">
        <f t="shared" si="1532"/>
        <v>1.5521040294763705E-3</v>
      </c>
      <c r="T271" s="209">
        <f t="shared" si="1532"/>
        <v>-1.9973211232263994E-3</v>
      </c>
      <c r="U271" s="209">
        <f t="shared" si="1532"/>
        <v>-6.6049950504352044E-3</v>
      </c>
      <c r="V271" s="209">
        <f t="shared" si="1533"/>
        <v>-9.8178565795817348E-3</v>
      </c>
      <c r="W271" s="209">
        <f t="shared" si="1534"/>
        <v>-8.2252602516082272E-3</v>
      </c>
      <c r="X271" s="209">
        <f t="shared" si="1535"/>
        <v>-6.0746785779713939E-3</v>
      </c>
      <c r="Y271" s="209">
        <f t="shared" si="1536"/>
        <v>-2.3739076934366002E-4</v>
      </c>
      <c r="Z271" s="209">
        <f t="shared" si="1537"/>
        <v>4.3368359602383852E-3</v>
      </c>
      <c r="AA271" s="209">
        <f t="shared" si="1538"/>
        <v>3.3439279615318199E-3</v>
      </c>
      <c r="AB271" s="209">
        <f t="shared" si="1539"/>
        <v>2.6603663529999426E-3</v>
      </c>
      <c r="AC271" s="209">
        <f t="shared" si="1540"/>
        <v>4.7884530214982202E-4</v>
      </c>
      <c r="AD271" s="209">
        <f t="shared" si="1541"/>
        <v>1.6282857009999828E-3</v>
      </c>
      <c r="AE271" s="209">
        <f t="shared" si="1542"/>
        <v>4.6296418020113144E-3</v>
      </c>
      <c r="AF271" s="168"/>
      <c r="AG271" s="168"/>
      <c r="AH271" s="194"/>
      <c r="AI271" s="193"/>
      <c r="AJ271" s="193"/>
      <c r="AK271" s="193"/>
      <c r="AL271" s="193"/>
      <c r="AM271" s="193"/>
      <c r="AN271" s="193"/>
      <c r="AO271" s="168"/>
      <c r="AP271" s="168"/>
      <c r="AQ271" s="209">
        <f t="shared" si="1546"/>
        <v>-5.9485242855138055E-3</v>
      </c>
      <c r="AR271" s="209">
        <f t="shared" si="1546"/>
        <v>3.4303698245016865E-3</v>
      </c>
      <c r="AS271" s="209">
        <f t="shared" si="1546"/>
        <v>-3.6722051252607341E-3</v>
      </c>
      <c r="AT271" s="209">
        <f t="shared" si="1546"/>
        <v>4.0759749975124467E-4</v>
      </c>
      <c r="AU271" s="209">
        <f t="shared" si="1546"/>
        <v>5.2049655798204943E-3</v>
      </c>
      <c r="AV271" s="209">
        <f t="shared" ref="AV271:AX271" si="1548">+AV256*AU266</f>
        <v>-6.8002332200268354E-3</v>
      </c>
      <c r="AW271" s="209">
        <f t="shared" si="1548"/>
        <v>3.2397160099806511E-4</v>
      </c>
      <c r="AX271" s="209">
        <f t="shared" si="1548"/>
        <v>2.3622236955138007E-3</v>
      </c>
    </row>
    <row r="272" spans="2:50" x14ac:dyDescent="0.2">
      <c r="B272" s="9" t="s">
        <v>274</v>
      </c>
      <c r="E272" s="193"/>
      <c r="F272" s="193"/>
      <c r="G272" s="193"/>
      <c r="H272" s="208">
        <f>SUM(H269:H271)</f>
        <v>-2.4178375086216758E-2</v>
      </c>
      <c r="I272" s="208">
        <f t="shared" ref="I272:U272" si="1549">SUM(I269:I271)</f>
        <v>-2.1402477578033513E-2</v>
      </c>
      <c r="J272" s="208">
        <f t="shared" si="1549"/>
        <v>-1.6858418026607907E-2</v>
      </c>
      <c r="K272" s="208">
        <f t="shared" si="1549"/>
        <v>-7.4657927217409098E-3</v>
      </c>
      <c r="L272" s="208">
        <f t="shared" si="1549"/>
        <v>-8.2382889959249257E-3</v>
      </c>
      <c r="M272" s="208">
        <f t="shared" si="1549"/>
        <v>-9.3117016471612486E-3</v>
      </c>
      <c r="N272" s="208">
        <f t="shared" si="1549"/>
        <v>1.5468211586189134E-2</v>
      </c>
      <c r="O272" s="208">
        <f t="shared" si="1549"/>
        <v>1.9238204255297101E-2</v>
      </c>
      <c r="P272" s="208">
        <f t="shared" si="1549"/>
        <v>2.8803406804053491E-2</v>
      </c>
      <c r="Q272" s="208">
        <f t="shared" si="1549"/>
        <v>3.5736300256095574E-2</v>
      </c>
      <c r="R272" s="208">
        <f t="shared" si="1549"/>
        <v>9.4073687973162713E-3</v>
      </c>
      <c r="S272" s="208">
        <f t="shared" si="1549"/>
        <v>-6.1254601102202462E-3</v>
      </c>
      <c r="T272" s="208">
        <f t="shared" si="1549"/>
        <v>-1.7466872089777395E-2</v>
      </c>
      <c r="U272" s="208">
        <f t="shared" si="1549"/>
        <v>-3.1259510244575753E-2</v>
      </c>
      <c r="V272" s="208">
        <f t="shared" ref="V272" si="1550">SUM(V269:V271)</f>
        <v>-4.0881061314656339E-2</v>
      </c>
      <c r="W272" s="208">
        <f t="shared" ref="W272:AA272" si="1551">SUM(W269:W271)</f>
        <v>-3.2229926809130838E-2</v>
      </c>
      <c r="X272" s="208">
        <f t="shared" si="1551"/>
        <v>-1.7789399230101678E-2</v>
      </c>
      <c r="Y272" s="208">
        <f t="shared" si="1551"/>
        <v>1.2841898516869031E-3</v>
      </c>
      <c r="Z272" s="208">
        <f t="shared" si="1551"/>
        <v>1.6788623823014694E-2</v>
      </c>
      <c r="AA272" s="208">
        <f t="shared" si="1551"/>
        <v>1.25644170515265E-2</v>
      </c>
      <c r="AB272" s="208">
        <f t="shared" ref="AB272:AE272" si="1552">SUM(AB269:AB271)</f>
        <v>5.0327173342845123E-3</v>
      </c>
      <c r="AC272" s="208">
        <f t="shared" si="1552"/>
        <v>-2.4904344196330979E-3</v>
      </c>
      <c r="AD272" s="208">
        <f t="shared" si="1552"/>
        <v>2.526304384917201E-3</v>
      </c>
      <c r="AE272" s="208">
        <f t="shared" si="1552"/>
        <v>1.1324041328942953E-2</v>
      </c>
      <c r="AF272" s="168"/>
      <c r="AG272" s="168"/>
      <c r="AH272" s="194"/>
      <c r="AI272" s="193"/>
      <c r="AJ272" s="193"/>
      <c r="AK272" s="193"/>
      <c r="AL272" s="193"/>
      <c r="AM272" s="193"/>
      <c r="AN272" s="193"/>
      <c r="AO272" s="168"/>
      <c r="AP272" s="168"/>
      <c r="AQ272" s="208">
        <f t="shared" ref="AQ272" si="1553">SUM(AQ269:AQ271)</f>
        <v>2.8545299178308736E-3</v>
      </c>
      <c r="AR272" s="208">
        <f t="shared" ref="AR272" si="1554">SUM(AR269:AR271)</f>
        <v>1.6334964764990224E-2</v>
      </c>
      <c r="AS272" s="208">
        <f t="shared" ref="AS272" si="1555">SUM(AS269:AS271)</f>
        <v>-1.7989287566344162E-2</v>
      </c>
      <c r="AT272" s="208">
        <f t="shared" ref="AT272" si="1556">SUM(AT269:AT271)</f>
        <v>4.4054820553340208E-3</v>
      </c>
      <c r="AU272" s="208">
        <f t="shared" ref="AU272:AV272" si="1557">SUM(AU269:AU271)</f>
        <v>1.6590548363952733E-2</v>
      </c>
      <c r="AV272" s="208">
        <f t="shared" si="1557"/>
        <v>-3.070541263028672E-2</v>
      </c>
      <c r="AW272" s="208">
        <f t="shared" ref="AW272:AX272" si="1558">SUM(AW269:AW271)</f>
        <v>3.231620404712796E-3</v>
      </c>
      <c r="AX272" s="208">
        <f t="shared" si="1558"/>
        <v>4.1441032332325874E-3</v>
      </c>
    </row>
    <row r="273" spans="1:54" x14ac:dyDescent="0.2">
      <c r="B273" s="9"/>
      <c r="E273" s="193"/>
      <c r="F273" s="193"/>
      <c r="G273" s="193"/>
      <c r="H273" s="208"/>
      <c r="I273" s="208"/>
      <c r="J273" s="208"/>
      <c r="K273" s="208"/>
      <c r="L273" s="208"/>
      <c r="M273" s="208"/>
      <c r="N273" s="208"/>
      <c r="O273" s="208"/>
      <c r="P273" s="208"/>
      <c r="Q273" s="208"/>
      <c r="R273" s="208"/>
      <c r="S273" s="208"/>
      <c r="T273" s="208"/>
      <c r="U273" s="208"/>
      <c r="V273" s="208"/>
      <c r="W273" s="208"/>
      <c r="X273" s="208"/>
      <c r="Y273" s="208"/>
      <c r="Z273" s="208"/>
      <c r="AA273" s="208"/>
      <c r="AB273" s="208"/>
      <c r="AC273" s="208"/>
      <c r="AD273" s="208"/>
      <c r="AE273" s="208"/>
      <c r="AF273" s="168"/>
      <c r="AG273" s="168"/>
      <c r="AH273" s="194"/>
      <c r="AI273" s="193"/>
      <c r="AJ273" s="193"/>
      <c r="AK273" s="193"/>
      <c r="AL273" s="193"/>
      <c r="AM273" s="193"/>
      <c r="AN273" s="193"/>
      <c r="AO273" s="168"/>
      <c r="AP273" s="168"/>
      <c r="AQ273" s="208"/>
      <c r="AR273" s="208"/>
      <c r="AS273" s="208"/>
      <c r="AT273" s="208"/>
      <c r="AU273" s="208"/>
      <c r="AV273" s="208"/>
      <c r="AW273" s="208"/>
      <c r="AX273" s="208"/>
    </row>
    <row r="274" spans="1:54" x14ac:dyDescent="0.2">
      <c r="B274" s="21" t="s">
        <v>29</v>
      </c>
      <c r="E274" s="193"/>
      <c r="F274" s="193"/>
      <c r="G274" s="193"/>
      <c r="H274" s="208"/>
      <c r="I274" s="208"/>
      <c r="J274" s="208"/>
      <c r="K274" s="208"/>
      <c r="L274" s="208"/>
      <c r="M274" s="208"/>
      <c r="N274" s="208"/>
      <c r="O274" s="208"/>
      <c r="P274" s="208"/>
      <c r="Q274" s="208"/>
      <c r="R274" s="208"/>
      <c r="S274" s="208"/>
      <c r="T274" s="208"/>
      <c r="U274" s="208"/>
      <c r="V274" s="208"/>
      <c r="W274" s="208"/>
      <c r="X274" s="208"/>
      <c r="Y274" s="208"/>
      <c r="Z274" s="208"/>
      <c r="AA274" s="208"/>
      <c r="AB274" s="208"/>
      <c r="AC274" s="208"/>
      <c r="AD274" s="208"/>
      <c r="AE274" s="208"/>
      <c r="AF274" s="168"/>
      <c r="AG274" s="168"/>
      <c r="AH274" s="194"/>
      <c r="AI274" s="193"/>
      <c r="AJ274" s="193"/>
      <c r="AK274" s="193"/>
      <c r="AL274" s="193"/>
      <c r="AM274" s="193"/>
      <c r="AN274" s="193"/>
      <c r="AO274" s="168"/>
      <c r="AP274" s="168"/>
      <c r="AQ274" s="208"/>
      <c r="AR274" s="208"/>
      <c r="AS274" s="208"/>
      <c r="AT274" s="208"/>
      <c r="AU274" s="208"/>
      <c r="AV274" s="208"/>
      <c r="AW274" s="208"/>
      <c r="AX274" s="208"/>
    </row>
    <row r="275" spans="1:54" x14ac:dyDescent="0.2">
      <c r="B275" s="14" t="s">
        <v>276</v>
      </c>
      <c r="E275" s="193"/>
      <c r="F275" s="193"/>
      <c r="G275" s="193"/>
      <c r="H275" s="208"/>
      <c r="I275" s="208"/>
      <c r="J275" s="208"/>
      <c r="K275" s="208"/>
      <c r="L275" s="208"/>
      <c r="M275" s="208"/>
      <c r="N275" s="208"/>
      <c r="O275" s="208"/>
      <c r="P275" s="208"/>
      <c r="Q275" s="208"/>
      <c r="R275" s="208"/>
      <c r="S275" s="208"/>
      <c r="T275" s="208"/>
      <c r="U275" s="193">
        <f>-((1+U155)/(1+U272)-1-U155)</f>
        <v>-4.5820841615182351E-2</v>
      </c>
      <c r="V275" s="193">
        <f>-((1+V155)/(1+V272)-1-V155)</f>
        <v>-5.8209783867132048E-2</v>
      </c>
      <c r="W275" s="193">
        <f>-((1+W155)/(1+W272)-1-W155)</f>
        <v>-4.3534551615237227E-2</v>
      </c>
      <c r="X275" s="193">
        <f>-((1+X155)/(1+X272)-1-X155)</f>
        <v>-2.3425005741218863E-2</v>
      </c>
      <c r="Y275" s="193"/>
      <c r="Z275" s="208"/>
      <c r="AA275" s="208"/>
      <c r="AB275" s="208"/>
      <c r="AC275" s="208"/>
      <c r="AD275" s="208"/>
      <c r="AE275" s="208"/>
      <c r="AF275" s="168"/>
      <c r="AG275" s="168"/>
      <c r="AH275" s="194"/>
      <c r="AI275" s="193"/>
      <c r="AJ275" s="193"/>
      <c r="AK275" s="193"/>
      <c r="AL275" s="193"/>
      <c r="AM275" s="193"/>
      <c r="AN275" s="193"/>
      <c r="AO275" s="168"/>
      <c r="AP275" s="168"/>
      <c r="AQ275" s="208"/>
      <c r="AR275" s="208"/>
      <c r="AS275" s="208"/>
      <c r="AT275" s="208"/>
      <c r="AU275" s="208"/>
      <c r="AV275" s="208"/>
      <c r="AW275" s="208"/>
      <c r="AX275" s="208"/>
    </row>
    <row r="276" spans="1:54" x14ac:dyDescent="0.2">
      <c r="B276" s="14" t="s">
        <v>277</v>
      </c>
      <c r="E276" s="193"/>
      <c r="F276" s="193"/>
      <c r="G276" s="193"/>
      <c r="H276" s="208"/>
      <c r="I276" s="208"/>
      <c r="J276" s="208"/>
      <c r="K276" s="208"/>
      <c r="L276" s="208"/>
      <c r="M276" s="208"/>
      <c r="N276" s="208"/>
      <c r="O276" s="208"/>
      <c r="P276" s="208"/>
      <c r="Q276" s="208"/>
      <c r="R276" s="208"/>
      <c r="S276" s="208"/>
      <c r="T276" s="208"/>
      <c r="U276" s="193">
        <f>-(U156-U155)</f>
        <v>-4.9999999999999989E-2</v>
      </c>
      <c r="V276" s="193">
        <f>-(V156-V155)</f>
        <v>-5.4328358208955152E-2</v>
      </c>
      <c r="W276" s="193">
        <f>-(W156-W155)</f>
        <v>-4.2785234899328839E-2</v>
      </c>
      <c r="X276" s="193">
        <f>-(X156-X155)</f>
        <v>-2.6629231009202836E-2</v>
      </c>
      <c r="Y276" s="193"/>
      <c r="Z276" s="208"/>
      <c r="AA276" s="208"/>
      <c r="AB276" s="208"/>
      <c r="AC276" s="208"/>
      <c r="AD276" s="208"/>
      <c r="AE276" s="208"/>
      <c r="AF276" s="168"/>
      <c r="AG276" s="168"/>
      <c r="AH276" s="194"/>
      <c r="AI276" s="193"/>
      <c r="AJ276" s="193"/>
      <c r="AK276" s="193"/>
      <c r="AL276" s="193"/>
      <c r="AM276" s="193"/>
      <c r="AN276" s="193"/>
      <c r="AO276" s="168"/>
      <c r="AP276" s="168"/>
      <c r="AQ276" s="208"/>
      <c r="AR276" s="208"/>
      <c r="AS276" s="208"/>
      <c r="AT276" s="208"/>
      <c r="AU276" s="208"/>
      <c r="AV276" s="208"/>
      <c r="AW276" s="208"/>
      <c r="AX276" s="208"/>
    </row>
    <row r="277" spans="1:54" x14ac:dyDescent="0.2">
      <c r="B277" s="9"/>
      <c r="E277" s="193"/>
      <c r="F277" s="193"/>
      <c r="G277" s="193"/>
      <c r="H277" s="193"/>
      <c r="I277" s="193"/>
      <c r="J277" s="193"/>
      <c r="K277" s="193"/>
      <c r="L277" s="193"/>
      <c r="M277" s="193"/>
      <c r="N277" s="193"/>
      <c r="O277" s="193"/>
      <c r="P277" s="193"/>
      <c r="Q277" s="193"/>
      <c r="R277" s="193"/>
      <c r="S277" s="193"/>
      <c r="T277" s="193"/>
      <c r="U277" s="193"/>
      <c r="V277" s="193"/>
      <c r="W277" s="193"/>
      <c r="X277" s="193"/>
      <c r="Y277" s="193"/>
      <c r="Z277" s="193"/>
      <c r="AA277" s="193"/>
      <c r="AB277" s="193"/>
      <c r="AC277" s="193"/>
      <c r="AD277" s="193"/>
      <c r="AE277" s="193"/>
      <c r="AF277" s="168"/>
      <c r="AG277" s="168"/>
      <c r="AH277" s="194"/>
      <c r="AI277" s="193"/>
      <c r="AJ277" s="193"/>
      <c r="AK277" s="193"/>
      <c r="AL277" s="193"/>
      <c r="AM277" s="193"/>
      <c r="AN277" s="193"/>
      <c r="AO277" s="168"/>
      <c r="AP277" s="168"/>
      <c r="AQ277" s="193"/>
      <c r="AR277" s="193"/>
      <c r="AS277" s="193"/>
      <c r="AT277" s="193"/>
      <c r="AU277" s="193"/>
      <c r="AV277" s="193"/>
      <c r="AW277" s="193"/>
      <c r="AX277" s="193"/>
    </row>
    <row r="278" spans="1:54" x14ac:dyDescent="0.2">
      <c r="B278" s="24" t="s">
        <v>270</v>
      </c>
      <c r="E278" s="193"/>
      <c r="F278" s="193"/>
      <c r="G278" s="193"/>
      <c r="H278" s="193"/>
      <c r="I278" s="193"/>
      <c r="J278" s="193"/>
      <c r="K278" s="193"/>
      <c r="L278" s="193"/>
      <c r="M278" s="193"/>
      <c r="N278" s="193"/>
      <c r="O278" s="193"/>
      <c r="P278" s="193"/>
      <c r="Q278" s="193"/>
      <c r="R278" s="193"/>
      <c r="S278" s="193"/>
      <c r="T278" s="193"/>
      <c r="U278" s="193"/>
      <c r="V278" s="193"/>
      <c r="W278" s="193"/>
      <c r="X278" s="193"/>
      <c r="Y278" s="193"/>
      <c r="Z278" s="193"/>
      <c r="AA278" s="193"/>
      <c r="AB278" s="193"/>
      <c r="AC278" s="193"/>
      <c r="AD278" s="193"/>
      <c r="AE278" s="193"/>
      <c r="AF278" s="168"/>
      <c r="AG278" s="168"/>
      <c r="AH278" s="194"/>
      <c r="AI278" s="193"/>
      <c r="AJ278" s="193"/>
      <c r="AK278" s="193"/>
      <c r="AL278" s="193"/>
      <c r="AM278" s="193"/>
      <c r="AN278" s="193"/>
      <c r="AO278" s="168"/>
      <c r="AP278" s="168"/>
      <c r="AQ278" s="193"/>
      <c r="AR278" s="193"/>
      <c r="AS278" s="193"/>
      <c r="AT278" s="193"/>
      <c r="AU278" s="193"/>
      <c r="AV278" s="193"/>
      <c r="AW278" s="193"/>
      <c r="AX278" s="193"/>
    </row>
    <row r="279" spans="1:54" x14ac:dyDescent="0.2">
      <c r="B279" t="s">
        <v>257</v>
      </c>
      <c r="E279" s="208">
        <f t="shared" ref="E279:U279" si="1559">+E259*D264</f>
        <v>-1.031689735701813E-3</v>
      </c>
      <c r="F279" s="208">
        <f t="shared" si="1559"/>
        <v>-6.0704805775607109E-4</v>
      </c>
      <c r="G279" s="208">
        <f t="shared" si="1559"/>
        <v>-5.5922651875937597E-4</v>
      </c>
      <c r="H279" s="208">
        <f t="shared" si="1559"/>
        <v>-3.0597166821304538E-4</v>
      </c>
      <c r="I279" s="208">
        <f t="shared" si="1559"/>
        <v>-2.9169813930232105E-4</v>
      </c>
      <c r="J279" s="208">
        <f t="shared" si="1559"/>
        <v>6.4841778035792388E-4</v>
      </c>
      <c r="K279" s="208">
        <f t="shared" si="1559"/>
        <v>2.4627484536854372E-5</v>
      </c>
      <c r="L279" s="208">
        <f t="shared" si="1559"/>
        <v>-8.4107980260196839E-4</v>
      </c>
      <c r="M279" s="208">
        <f t="shared" si="1559"/>
        <v>-1.5746826470777798E-3</v>
      </c>
      <c r="N279" s="208">
        <f t="shared" si="1559"/>
        <v>2.0110832044266226E-3</v>
      </c>
      <c r="O279" s="208">
        <f t="shared" si="1559"/>
        <v>1.1392860474102929E-3</v>
      </c>
      <c r="P279" s="208">
        <f t="shared" si="1559"/>
        <v>1.4358299568768996E-3</v>
      </c>
      <c r="Q279" s="208">
        <f t="shared" si="1559"/>
        <v>1.5481654280836699E-3</v>
      </c>
      <c r="R279" s="208">
        <f t="shared" si="1559"/>
        <v>-1.2296375824416119E-3</v>
      </c>
      <c r="S279" s="208">
        <f t="shared" si="1559"/>
        <v>-3.6836888775260146E-5</v>
      </c>
      <c r="T279" s="208">
        <f t="shared" si="1559"/>
        <v>-2.4386985541731689E-4</v>
      </c>
      <c r="U279" s="208">
        <f t="shared" si="1559"/>
        <v>-3.9229418961329588E-4</v>
      </c>
      <c r="V279" s="208">
        <f t="shared" ref="V279:W279" si="1560">+V259*U264</f>
        <v>-1.0762186443295852E-3</v>
      </c>
      <c r="W279" s="208">
        <f t="shared" si="1560"/>
        <v>-1.9500240695394411E-3</v>
      </c>
      <c r="X279" s="208">
        <f t="shared" ref="X279:X281" si="1561">+X259*W264</f>
        <v>1.8374117947311808E-4</v>
      </c>
      <c r="Y279" s="208">
        <f t="shared" ref="Y279:Y281" si="1562">+Y259*X264</f>
        <v>3.4185849290110373E-4</v>
      </c>
      <c r="Z279" s="208">
        <f t="shared" ref="Z279:Z281" si="1563">+Z259*Y264</f>
        <v>8.4430867441531721E-5</v>
      </c>
      <c r="AA279" s="208">
        <f t="shared" ref="AA279:AA281" si="1564">+AA259*Z264</f>
        <v>-7.0931116752698253E-4</v>
      </c>
      <c r="AB279" s="208">
        <f t="shared" ref="AB279:AB281" si="1565">+AB259*AA264</f>
        <v>4.5199469441893348E-4</v>
      </c>
      <c r="AC279" s="208">
        <f t="shared" ref="AC279:AC281" si="1566">+AC259*AB264</f>
        <v>-7.3605942943428821E-4</v>
      </c>
      <c r="AD279" s="208">
        <f t="shared" ref="AD279:AD281" si="1567">+AD259*AC264</f>
        <v>1.5866152345166419E-4</v>
      </c>
      <c r="AE279" s="208">
        <f t="shared" ref="AE279:AE281" si="1568">+AE259*AD264</f>
        <v>4.8423177651680805E-4</v>
      </c>
      <c r="AF279" s="168"/>
      <c r="AG279" s="168"/>
      <c r="AH279" s="194"/>
      <c r="AI279" s="193"/>
      <c r="AJ279" s="193"/>
      <c r="AK279" s="193"/>
      <c r="AL279" s="193"/>
      <c r="AM279" s="193"/>
      <c r="AN279" s="193"/>
      <c r="AO279" s="168"/>
      <c r="AP279" s="168"/>
      <c r="AQ279" s="208">
        <f t="shared" ref="AQ279" si="1569">+AQ259*AP264</f>
        <v>1.0562373217094746E-3</v>
      </c>
      <c r="AR279" s="208">
        <f t="shared" ref="AR279:AU279" si="1570">+AR259*AQ264</f>
        <v>3.3195795545015731E-5</v>
      </c>
      <c r="AS279" s="208">
        <f t="shared" si="1570"/>
        <v>-1.1689866708824992E-3</v>
      </c>
      <c r="AT279" s="208">
        <f t="shared" si="1570"/>
        <v>-4.9625025874011077E-4</v>
      </c>
      <c r="AU279" s="208">
        <f t="shared" si="1570"/>
        <v>3.4590550168057789E-3</v>
      </c>
      <c r="AV279" s="208">
        <f t="shared" ref="AV279:AX279" si="1571">+AV259*AU264</f>
        <v>-1.8118735060347725E-3</v>
      </c>
      <c r="AW279" s="208">
        <f t="shared" si="1571"/>
        <v>-1.8056550866646761E-3</v>
      </c>
      <c r="AX279" s="208">
        <f t="shared" si="1571"/>
        <v>-3.1378343141174605E-4</v>
      </c>
    </row>
    <row r="280" spans="1:54" x14ac:dyDescent="0.2">
      <c r="B280" t="s">
        <v>258</v>
      </c>
      <c r="E280" s="208">
        <f t="shared" ref="E280:U280" si="1572">+E260*D265</f>
        <v>-6.7523758701215708E-3</v>
      </c>
      <c r="F280" s="208">
        <f t="shared" si="1572"/>
        <v>-6.3264915213698666E-3</v>
      </c>
      <c r="G280" s="208">
        <f t="shared" si="1572"/>
        <v>-4.9577292088068704E-3</v>
      </c>
      <c r="H280" s="208">
        <f t="shared" si="1572"/>
        <v>-1.2400070831396705E-3</v>
      </c>
      <c r="I280" s="208">
        <f t="shared" si="1572"/>
        <v>-2.3042543389824809E-3</v>
      </c>
      <c r="J280" s="208">
        <f t="shared" si="1572"/>
        <v>-2.5704925079226186E-3</v>
      </c>
      <c r="K280" s="208">
        <f t="shared" si="1572"/>
        <v>-9.5032491392735535E-4</v>
      </c>
      <c r="L280" s="208">
        <f t="shared" si="1572"/>
        <v>-9.7603366212699674E-4</v>
      </c>
      <c r="M280" s="208">
        <f t="shared" si="1572"/>
        <v>-2.1208590278924767E-4</v>
      </c>
      <c r="N280" s="208">
        <f t="shared" si="1572"/>
        <v>1.3246415062887018E-2</v>
      </c>
      <c r="O280" s="208">
        <f t="shared" si="1572"/>
        <v>4.2665766820410593E-3</v>
      </c>
      <c r="P280" s="208">
        <f t="shared" si="1572"/>
        <v>2.4139540166742265E-3</v>
      </c>
      <c r="Q280" s="208">
        <f t="shared" si="1572"/>
        <v>-1.0114132328235522E-4</v>
      </c>
      <c r="R280" s="208">
        <f t="shared" si="1572"/>
        <v>-4.2049371326700197E-3</v>
      </c>
      <c r="S280" s="208">
        <f t="shared" si="1572"/>
        <v>-6.0563961326879434E-3</v>
      </c>
      <c r="T280" s="208">
        <f t="shared" si="1572"/>
        <v>-3.5502072246997541E-3</v>
      </c>
      <c r="U280" s="208">
        <f t="shared" si="1572"/>
        <v>-9.7921350537718832E-3</v>
      </c>
      <c r="V280" s="208">
        <f t="shared" ref="V280:W280" si="1573">+V260*U265</f>
        <v>-9.7831026102266402E-3</v>
      </c>
      <c r="W280" s="208">
        <f t="shared" si="1573"/>
        <v>2.2882349329669295E-3</v>
      </c>
      <c r="X280" s="208">
        <f t="shared" si="1561"/>
        <v>8.6606272187759684E-3</v>
      </c>
      <c r="Y280" s="208">
        <f t="shared" si="1562"/>
        <v>2.7016101183165711E-3</v>
      </c>
      <c r="Z280" s="208">
        <f t="shared" si="1563"/>
        <v>-6.425913707916081E-6</v>
      </c>
      <c r="AA280" s="208">
        <f t="shared" si="1564"/>
        <v>-1.9760162044518445E-3</v>
      </c>
      <c r="AB280" s="208">
        <f t="shared" si="1565"/>
        <v>1.4992768460196293E-3</v>
      </c>
      <c r="AC280" s="208">
        <f t="shared" si="1566"/>
        <v>-1.5254849195398391E-3</v>
      </c>
      <c r="AD280" s="208">
        <f t="shared" si="1567"/>
        <v>3.7840913007991133E-3</v>
      </c>
      <c r="AE280" s="208">
        <f t="shared" si="1568"/>
        <v>2.6465908825897269E-3</v>
      </c>
      <c r="AF280" s="168"/>
      <c r="AG280" s="168"/>
      <c r="AH280" s="194"/>
      <c r="AI280" s="193"/>
      <c r="AJ280" s="193"/>
      <c r="AK280" s="193"/>
      <c r="AL280" s="193"/>
      <c r="AM280" s="193"/>
      <c r="AN280" s="193"/>
      <c r="AO280" s="168"/>
      <c r="AP280" s="168"/>
      <c r="AQ280" s="208">
        <f t="shared" ref="AQ280" si="1574">+AQ260*AP265</f>
        <v>7.7468168816352042E-3</v>
      </c>
      <c r="AR280" s="208">
        <f t="shared" ref="AR280:AU280" si="1575">+AR260*AQ265</f>
        <v>1.2871399144943523E-2</v>
      </c>
      <c r="AS280" s="208">
        <f t="shared" si="1575"/>
        <v>-1.3148095770200928E-2</v>
      </c>
      <c r="AT280" s="208">
        <f t="shared" si="1575"/>
        <v>4.4941348143228872E-3</v>
      </c>
      <c r="AU280" s="208">
        <f t="shared" si="1575"/>
        <v>7.9265277673264568E-3</v>
      </c>
      <c r="AV280" s="208">
        <f t="shared" ref="AV280:AX280" si="1576">+AV260*AU265</f>
        <v>-2.2093305904225112E-2</v>
      </c>
      <c r="AW280" s="208">
        <f t="shared" si="1576"/>
        <v>4.7133038903794068E-3</v>
      </c>
      <c r="AX280" s="208">
        <f t="shared" si="1576"/>
        <v>2.0956629691305326E-3</v>
      </c>
    </row>
    <row r="281" spans="1:54" ht="13.5" x14ac:dyDescent="0.35">
      <c r="B281" t="s">
        <v>259</v>
      </c>
      <c r="E281" s="209">
        <f t="shared" ref="E281:U281" si="1577">+E261*D266</f>
        <v>-1.6342213228502272E-3</v>
      </c>
      <c r="F281" s="209">
        <f t="shared" si="1577"/>
        <v>-3.6913932536173704E-3</v>
      </c>
      <c r="G281" s="209">
        <f t="shared" si="1577"/>
        <v>-1.1251780953171738E-3</v>
      </c>
      <c r="H281" s="209">
        <f t="shared" si="1577"/>
        <v>1.0559107379376257E-3</v>
      </c>
      <c r="I281" s="209">
        <f t="shared" si="1577"/>
        <v>-9.6074384683604477E-4</v>
      </c>
      <c r="J281" s="209">
        <f t="shared" si="1577"/>
        <v>-3.2520492559961565E-3</v>
      </c>
      <c r="K281" s="209">
        <f t="shared" si="1577"/>
        <v>3.5266322276319272E-3</v>
      </c>
      <c r="L281" s="209">
        <f t="shared" si="1577"/>
        <v>-4.1728701550164426E-4</v>
      </c>
      <c r="M281" s="209">
        <f t="shared" si="1577"/>
        <v>-2.2409176714193449E-3</v>
      </c>
      <c r="N281" s="209">
        <f t="shared" si="1577"/>
        <v>2.9379777074927454E-3</v>
      </c>
      <c r="O281" s="209">
        <f t="shared" si="1577"/>
        <v>1.5942024344241298E-3</v>
      </c>
      <c r="P281" s="209">
        <f t="shared" si="1577"/>
        <v>3.3065313869391545E-3</v>
      </c>
      <c r="Q281" s="209">
        <f t="shared" si="1577"/>
        <v>1.0353418341815075E-3</v>
      </c>
      <c r="R281" s="209">
        <f t="shared" si="1577"/>
        <v>-9.0326040243215934E-4</v>
      </c>
      <c r="S281" s="209">
        <f t="shared" si="1577"/>
        <v>-1.4805589523691331E-3</v>
      </c>
      <c r="T281" s="209">
        <f t="shared" si="1577"/>
        <v>-2.937289417428534E-4</v>
      </c>
      <c r="U281" s="209">
        <f t="shared" si="1577"/>
        <v>-4.0604934693963509E-3</v>
      </c>
      <c r="V281" s="209">
        <f t="shared" ref="V281:W281" si="1578">+V261*U266</f>
        <v>-3.8244838685167551E-3</v>
      </c>
      <c r="W281" s="209">
        <f t="shared" si="1578"/>
        <v>-1.844701512202706E-4</v>
      </c>
      <c r="X281" s="209">
        <f t="shared" si="1561"/>
        <v>1.9904052465186412E-3</v>
      </c>
      <c r="Y281" s="209">
        <f t="shared" si="1562"/>
        <v>1.8515947586806422E-3</v>
      </c>
      <c r="Z281" s="209">
        <f t="shared" si="1563"/>
        <v>7.0799892970130123E-4</v>
      </c>
      <c r="AA281" s="209">
        <f t="shared" si="1564"/>
        <v>-1.1365693953477064E-3</v>
      </c>
      <c r="AB281" s="209">
        <f t="shared" si="1565"/>
        <v>1.2290080654683106E-3</v>
      </c>
      <c r="AC281" s="209">
        <f t="shared" si="1566"/>
        <v>-3.0823000373866671E-4</v>
      </c>
      <c r="AD281" s="209">
        <f t="shared" si="1567"/>
        <v>1.8643735985928631E-3</v>
      </c>
      <c r="AE281" s="209">
        <f t="shared" si="1568"/>
        <v>1.8078133256720025E-3</v>
      </c>
      <c r="AF281" s="168"/>
      <c r="AG281" s="168"/>
      <c r="AH281" s="194"/>
      <c r="AI281" s="193"/>
      <c r="AJ281" s="193"/>
      <c r="AK281" s="193"/>
      <c r="AL281" s="193"/>
      <c r="AM281" s="193"/>
      <c r="AN281" s="193"/>
      <c r="AO281" s="168"/>
      <c r="AP281" s="168"/>
      <c r="AQ281" s="209">
        <f t="shared" ref="AQ281" si="1579">+AQ261*AP266</f>
        <v>-5.9485242855138055E-3</v>
      </c>
      <c r="AR281" s="209">
        <f t="shared" ref="AR281:AU281" si="1580">+AR261*AQ266</f>
        <v>3.4303698245016865E-3</v>
      </c>
      <c r="AS281" s="209">
        <f t="shared" si="1580"/>
        <v>-3.6722051252607341E-3</v>
      </c>
      <c r="AT281" s="209">
        <f t="shared" si="1580"/>
        <v>4.0759749975124467E-4</v>
      </c>
      <c r="AU281" s="209">
        <f t="shared" si="1580"/>
        <v>5.2049655798204943E-3</v>
      </c>
      <c r="AV281" s="209">
        <f t="shared" ref="AV281:AX281" si="1581">+AV261*AU266</f>
        <v>-6.8002332200268354E-3</v>
      </c>
      <c r="AW281" s="209">
        <f t="shared" si="1581"/>
        <v>3.2397160099806511E-4</v>
      </c>
      <c r="AX281" s="209">
        <f t="shared" si="1581"/>
        <v>2.3622236955138007E-3</v>
      </c>
    </row>
    <row r="282" spans="1:54" x14ac:dyDescent="0.2">
      <c r="B282" s="9" t="s">
        <v>275</v>
      </c>
      <c r="E282" s="208">
        <f>SUM(E279:E281)</f>
        <v>-9.4182869286736116E-3</v>
      </c>
      <c r="F282" s="208">
        <f t="shared" ref="F282:U282" si="1582">SUM(F279:F281)</f>
        <v>-1.0624932832743308E-2</v>
      </c>
      <c r="G282" s="208">
        <f t="shared" si="1582"/>
        <v>-6.64213382288342E-3</v>
      </c>
      <c r="H282" s="208">
        <f t="shared" si="1582"/>
        <v>-4.9006801341509019E-4</v>
      </c>
      <c r="I282" s="208">
        <f t="shared" si="1582"/>
        <v>-3.5566963251208467E-3</v>
      </c>
      <c r="J282" s="208">
        <f t="shared" si="1582"/>
        <v>-5.1741239835608518E-3</v>
      </c>
      <c r="K282" s="208">
        <f t="shared" si="1582"/>
        <v>2.6009347982414261E-3</v>
      </c>
      <c r="L282" s="208">
        <f t="shared" si="1582"/>
        <v>-2.2344004802306093E-3</v>
      </c>
      <c r="M282" s="208">
        <f t="shared" si="1582"/>
        <v>-4.027686221286372E-3</v>
      </c>
      <c r="N282" s="208">
        <f t="shared" si="1582"/>
        <v>1.8195475974806388E-2</v>
      </c>
      <c r="O282" s="208">
        <f t="shared" si="1582"/>
        <v>7.0000651638754824E-3</v>
      </c>
      <c r="P282" s="208">
        <f t="shared" si="1582"/>
        <v>7.1563153604902799E-3</v>
      </c>
      <c r="Q282" s="208">
        <f t="shared" si="1582"/>
        <v>2.4823659389828223E-3</v>
      </c>
      <c r="R282" s="208">
        <f t="shared" si="1582"/>
        <v>-6.3378351175437907E-3</v>
      </c>
      <c r="S282" s="208">
        <f t="shared" si="1582"/>
        <v>-7.5737919738323367E-3</v>
      </c>
      <c r="T282" s="208">
        <f t="shared" si="1582"/>
        <v>-4.0878060218599238E-3</v>
      </c>
      <c r="U282" s="208">
        <f t="shared" si="1582"/>
        <v>-1.4244922712781528E-2</v>
      </c>
      <c r="V282" s="208">
        <f t="shared" ref="V282" si="1583">SUM(V279:V281)</f>
        <v>-1.468380512307298E-2</v>
      </c>
      <c r="W282" s="208">
        <f t="shared" ref="W282:AA282" si="1584">SUM(W279:W281)</f>
        <v>1.5374071220721779E-4</v>
      </c>
      <c r="X282" s="208">
        <f t="shared" si="1584"/>
        <v>1.0834773644767728E-2</v>
      </c>
      <c r="Y282" s="208">
        <f t="shared" si="1584"/>
        <v>4.8950633698983167E-3</v>
      </c>
      <c r="Z282" s="208">
        <f t="shared" si="1584"/>
        <v>7.8600388343491687E-4</v>
      </c>
      <c r="AA282" s="208">
        <f t="shared" si="1584"/>
        <v>-3.8218967673265334E-3</v>
      </c>
      <c r="AB282" s="208">
        <f t="shared" ref="AB282:AE282" si="1585">SUM(AB279:AB281)</f>
        <v>3.1802796059068736E-3</v>
      </c>
      <c r="AC282" s="208">
        <f t="shared" si="1585"/>
        <v>-2.5697743527127938E-3</v>
      </c>
      <c r="AD282" s="208">
        <f t="shared" si="1585"/>
        <v>5.8071264228436413E-3</v>
      </c>
      <c r="AE282" s="208">
        <f t="shared" si="1585"/>
        <v>4.9386359847785376E-3</v>
      </c>
      <c r="AF282" s="168"/>
      <c r="AG282" s="168"/>
      <c r="AH282" s="194"/>
      <c r="AI282" s="193"/>
      <c r="AJ282" s="193"/>
      <c r="AK282" s="193"/>
      <c r="AL282" s="193"/>
      <c r="AM282" s="193"/>
      <c r="AN282" s="193"/>
      <c r="AO282" s="168"/>
      <c r="AP282" s="168"/>
      <c r="AQ282" s="208">
        <f t="shared" ref="AQ282" si="1586">SUM(AQ279:AQ281)</f>
        <v>2.8545299178308736E-3</v>
      </c>
      <c r="AR282" s="208">
        <f t="shared" ref="AR282" si="1587">SUM(AR279:AR281)</f>
        <v>1.6334964764990224E-2</v>
      </c>
      <c r="AS282" s="208">
        <f t="shared" ref="AS282" si="1588">SUM(AS279:AS281)</f>
        <v>-1.7989287566344162E-2</v>
      </c>
      <c r="AT282" s="208">
        <f t="shared" ref="AT282" si="1589">SUM(AT279:AT281)</f>
        <v>4.4054820553340208E-3</v>
      </c>
      <c r="AU282" s="208">
        <f t="shared" ref="AU282:AV282" si="1590">SUM(AU279:AU281)</f>
        <v>1.6590548363952733E-2</v>
      </c>
      <c r="AV282" s="208">
        <f t="shared" si="1590"/>
        <v>-3.070541263028672E-2</v>
      </c>
      <c r="AW282" s="208">
        <f t="shared" ref="AW282:AX282" si="1591">SUM(AW279:AW281)</f>
        <v>3.231620404712796E-3</v>
      </c>
      <c r="AX282" s="208">
        <f t="shared" si="1591"/>
        <v>4.1441032332325874E-3</v>
      </c>
    </row>
    <row r="283" spans="1:54" ht="10.15" hidden="1" outlineLevel="1" x14ac:dyDescent="0.2">
      <c r="B283" s="9"/>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c r="AA283" s="208"/>
      <c r="AB283" s="208"/>
      <c r="AC283" s="208"/>
      <c r="AD283" s="208"/>
      <c r="AE283" s="208"/>
      <c r="AF283" s="168"/>
      <c r="AG283" s="168"/>
      <c r="AH283" s="194"/>
      <c r="AI283" s="193"/>
      <c r="AJ283" s="193"/>
      <c r="AK283" s="193"/>
      <c r="AL283" s="193"/>
      <c r="AM283" s="193"/>
      <c r="AN283" s="193"/>
      <c r="AO283" s="168"/>
      <c r="AP283" s="168"/>
      <c r="AQ283" s="208"/>
      <c r="AR283" s="208"/>
      <c r="AS283" s="208"/>
      <c r="AT283" s="208"/>
      <c r="AU283" s="208"/>
      <c r="AV283" s="208"/>
      <c r="AW283" s="208"/>
      <c r="AX283" s="208"/>
    </row>
    <row r="284" spans="1:54" ht="10.15" hidden="1" outlineLevel="1" x14ac:dyDescent="0.2">
      <c r="B284" s="24" t="s">
        <v>279</v>
      </c>
      <c r="H284" s="193"/>
      <c r="I284" s="193"/>
      <c r="J284" s="193"/>
      <c r="K284" s="193"/>
      <c r="L284" s="193"/>
      <c r="M284" s="193"/>
      <c r="N284" s="193"/>
      <c r="O284" s="193"/>
      <c r="P284" s="193"/>
      <c r="Q284" s="193"/>
      <c r="R284" s="193"/>
      <c r="S284" s="193"/>
      <c r="T284" s="193"/>
      <c r="U284" s="193"/>
      <c r="V284" s="194"/>
      <c r="W284" s="194"/>
      <c r="X284" s="194"/>
      <c r="Y284" s="194"/>
      <c r="Z284" s="194"/>
      <c r="AA284" s="194"/>
      <c r="AB284" s="194"/>
      <c r="AC284" s="194"/>
      <c r="AD284" s="194"/>
      <c r="AE284" s="194"/>
      <c r="AF284" s="168"/>
      <c r="AG284" s="168"/>
      <c r="AH284" s="194"/>
      <c r="AI284" s="193"/>
      <c r="AJ284" s="193"/>
      <c r="AK284" s="193"/>
      <c r="AL284" s="193"/>
      <c r="AM284" s="193"/>
      <c r="AN284" s="193"/>
      <c r="AO284" s="168"/>
      <c r="AP284" s="168"/>
      <c r="AQ284" s="193"/>
      <c r="AR284" s="193"/>
      <c r="AS284" s="193"/>
      <c r="AT284" s="193"/>
      <c r="AU284" s="193"/>
      <c r="AZ284" s="302"/>
    </row>
    <row r="285" spans="1:54" ht="10.15" hidden="1" outlineLevel="1" x14ac:dyDescent="0.2">
      <c r="A285" t="s">
        <v>260</v>
      </c>
      <c r="B285" t="s">
        <v>257</v>
      </c>
      <c r="D285" s="207" cm="1">
        <f t="array" ref="D285">_xll.ciqfunctions.udf.CIQAVG("$"&amp;$A285,"IQ_LASTSALEPRICE",D$7,D$8)</f>
        <v>0.79088700000000001</v>
      </c>
      <c r="E285" s="207" cm="1">
        <f t="array" ref="E285">_xll.ciqfunctions.udf.CIQAVG("$"&amp;$A285,"IQ_LASTSALEPRICE",E$7,E$8)</f>
        <v>0.77456800000000003</v>
      </c>
      <c r="F285" s="207" cm="1">
        <f t="array" ref="F285">_xll.ciqfunctions.udf.CIQAVG("$"&amp;$A285,"IQ_LASTSALEPRICE",F$7,F$8)</f>
        <v>0.76516399999999996</v>
      </c>
      <c r="G285" s="207" cm="1">
        <f t="array" ref="G285">_xll.ciqfunctions.udf.CIQAVG("$"&amp;$A285,"IQ_LASTSALEPRICE",G$7,G$8)</f>
        <v>0.756606</v>
      </c>
      <c r="H285" s="207" cm="1">
        <f t="array" ref="H285">_xll.ciqfunctions.udf.CIQ("$"&amp;$A285,"IQ_LASTSALEPRICE",H$8)</f>
        <v>0.74818899999999999</v>
      </c>
      <c r="I285" s="207" cm="1">
        <f t="array" ref="I285">_xll.ciqfunctions.udf.CIQ("$"&amp;$A285,"IQ_LASTSALEPRICE",I$8)</f>
        <v>0.76448499999999997</v>
      </c>
      <c r="J285" s="207" cm="1">
        <f t="array" ref="J285">_xll.ciqfunctions.udf.CIQ("$"&amp;$A285,"IQ_LASTSALEPRICE",J$8)</f>
        <v>0.75537799999999999</v>
      </c>
      <c r="K285" s="207" cm="1">
        <f t="array" ref="K285">_xll.ciqfunctions.udf.CIQ("$"&amp;$A285,"IQ_LASTSALEPRICE",K$8)</f>
        <v>0.77098900000000004</v>
      </c>
      <c r="L285" s="207" cm="1">
        <f t="array" ref="L285">_xll.ciqfunctions.udf.CIQ("$"&amp;$A285,"IQ_LASTSALEPRICE",L$8)</f>
        <v>0.70549700000000004</v>
      </c>
      <c r="M285" s="207" cm="1">
        <f t="array" ref="M285">_xll.ciqfunctions.udf.CIQ("$"&amp;$A285,"IQ_LASTSALEPRICE",M$8)</f>
        <v>0.73515900000000001</v>
      </c>
      <c r="N285" s="207" cm="1">
        <f t="array" ref="N285">_xll.ciqfunctions.udf.CIQ("$"&amp;$A285,"IQ_LASTSALEPRICE",N$8)</f>
        <v>0.75055400000000005</v>
      </c>
      <c r="O285" s="207" cm="1">
        <f t="array" ref="O285">_xll.ciqfunctions.udf.CIQ("$"&amp;$A285,"IQ_LASTSALEPRICE",O$8)</f>
        <v>0.784806</v>
      </c>
      <c r="P285" s="207" cm="1">
        <f t="array" ref="P285">_xll.ciqfunctions.udf.CIQ("$"&amp;$A285,"IQ_LASTSALEPRICE",P$8)</f>
        <v>0.79499500000000001</v>
      </c>
      <c r="Q285" s="207" cm="1">
        <f t="array" ref="Q285">_xll.ciqfunctions.udf.CIQ("$"&amp;$A285,"IQ_LASTSALEPRICE",Q$8)</f>
        <v>0.80714799999999998</v>
      </c>
      <c r="R285" s="207" cm="1">
        <f t="array" ref="R285">_xll.ciqfunctions.udf.CIQ("$"&amp;$A285,"IQ_LASTSALEPRICE",R$8)</f>
        <v>0.79090099999999997</v>
      </c>
      <c r="S285" s="207" cm="1">
        <f t="array" ref="S285">_xll.ciqfunctions.udf.CIQ("$"&amp;$A285,"IQ_LASTSALEPRICE",S$8)</f>
        <v>0.79020800000000002</v>
      </c>
      <c r="T285" s="207" cm="1">
        <f t="array" ref="T285">_xll.ciqfunctions.udf.CIQ("$"&amp;$A285,"IQ_LASTSALEPRICE",T$8)</f>
        <v>0.800987</v>
      </c>
      <c r="U285" s="207" cm="1">
        <f t="array" ref="U285">_xll.ciqfunctions.udf.CIQ("$"&amp;$A285,"IQ_LASTSALEPRICE",U$8)</f>
        <v>0.77636700000000003</v>
      </c>
      <c r="V285" s="207" cm="1">
        <f t="array" ref="V285">_xll.ciqfunctions.udf.CIQ("$"&amp;$A285,"IQ_LASTSALEPRICE",V$8)</f>
        <v>0.72835899999999998</v>
      </c>
      <c r="W285" s="207" cm="1">
        <f t="array" ref="W285">_xll.ciqfunctions.udf.CIQ("$"&amp;$A285,"IQ_LASTSALEPRICE",W$8)</f>
        <v>0.738869</v>
      </c>
      <c r="X285" s="207" cm="1">
        <f t="array" ref="X285">_xll.ciqfunctions.udf.CIQ("$"&amp;$A285,"IQ_LASTSALEPRICE",X$8)</f>
        <v>0.739093</v>
      </c>
      <c r="Y285" s="207" cm="1">
        <f t="array" ref="Y285">_xll.ciqfunctions.udf.CIQ("$"&amp;$A285,"IQ_LASTSALEPRICE",Y$8)</f>
        <v>0.75517299999999998</v>
      </c>
      <c r="Z285" s="207" cm="1">
        <f t="array" ref="Z285">_xll.ciqfunctions.udf.CIQ("$"&amp;$A285,"IQ_LASTSALEPRICE",Z$8)</f>
        <v>0.73923499999999998</v>
      </c>
      <c r="AA285" s="207" cm="1">
        <f t="array" ref="AA285">_xll.ciqfunctions.udf.CIQ("$"&amp;$A285,"IQ_LASTSALEPRICE",AA$8)</f>
        <v>0.75721400000000005</v>
      </c>
      <c r="AB285" s="207" cm="1">
        <f t="array" ref="AB285">_xll.ciqfunctions.udf.CIQ("$"&amp;$A285,"IQ_LASTSALEPRICE",AB$8)</f>
        <v>0.738487</v>
      </c>
      <c r="AC285" s="207" cm="1">
        <f t="array" ref="AC285">_xll.ciqfunctions.udf.CIQ("$"&amp;$A285,"IQ_LASTSALEPRICE",AC$8)</f>
        <v>0.73064700000000005</v>
      </c>
      <c r="AD285" s="207" cm="1">
        <f t="array" ref="AD285">_xll.ciqfunctions.udf.CIQ("$"&amp;$A285,"IQ_LASTSALEPRICE",$AX$2)</f>
        <v>0.74021999999999999</v>
      </c>
      <c r="AE285" s="207" cm="1">
        <f t="array" ref="AE285">_xll.ciqfunctions.udf.CIQ("$"&amp;$A285,"IQ_LASTSALEPRICE",$AX$2)</f>
        <v>0.74021999999999999</v>
      </c>
      <c r="AF285" s="168"/>
      <c r="AG285" s="168"/>
      <c r="AH285" s="194"/>
      <c r="AI285" s="193"/>
      <c r="AJ285" s="193"/>
      <c r="AK285" s="193"/>
      <c r="AL285" s="193"/>
      <c r="AM285" s="193"/>
      <c r="AN285" s="193"/>
      <c r="AO285" s="168"/>
      <c r="AP285" s="207" cm="1">
        <f t="array" ref="AP285">_xll.ciqfunctions.udf.CIQ("$"&amp;$A285,"IQ_LASTSALEPRICE",AP$8)</f>
        <v>0.74448000000000003</v>
      </c>
      <c r="AQ285" s="207" cm="1">
        <f t="array" ref="AQ285">_xll.ciqfunctions.udf.CIQ("$"&amp;$A285,"IQ_LASTSALEPRICE",AQ$8)</f>
        <v>0.79739700000000002</v>
      </c>
      <c r="AR285" s="207" cm="1">
        <f t="array" ref="AR285">_xll.ciqfunctions.udf.CIQ("$"&amp;$A285,"IQ_LASTSALEPRICE",AR$8)</f>
        <v>0.73284800000000005</v>
      </c>
      <c r="AS285" s="207" cm="1">
        <f t="array" ref="AS285">_xll.ciqfunctions.udf.CIQ("$"&amp;$A285,"IQ_LASTSALEPRICE",AS$8)</f>
        <v>0.77098900000000004</v>
      </c>
      <c r="AT285" s="207" cm="1">
        <f t="array" ref="AT285">_xll.ciqfunctions.udf.CIQ("$"&amp;$A285,"IQ_LASTSALEPRICE",AT$8)</f>
        <v>0.784806</v>
      </c>
      <c r="AU285" s="207" cm="1">
        <f t="array" ref="AU285">_xll.ciqfunctions.udf.CIQ("$"&amp;$A285,"IQ_LASTSALEPRICE",AU$8)</f>
        <v>0.79020800000000002</v>
      </c>
      <c r="AV285" s="207" cm="1">
        <f t="array" ref="AV285">_xll.ciqfunctions.udf.CIQ("$"&amp;$A285,"IQ_LASTSALEPRICE",AV$8)</f>
        <v>0.738869</v>
      </c>
      <c r="AW285" s="18">
        <f>AA285</f>
        <v>0.75721400000000005</v>
      </c>
      <c r="AX285" s="18">
        <f>+AE285</f>
        <v>0.74021999999999999</v>
      </c>
      <c r="BA285" s="18">
        <f>+AZ285/AA285-1</f>
        <v>-1</v>
      </c>
      <c r="BB285" s="18" t="e">
        <f>+AB285/AZ285-1</f>
        <v>#DIV/0!</v>
      </c>
    </row>
    <row r="286" spans="1:54" ht="10.15" hidden="1" outlineLevel="1" x14ac:dyDescent="0.2">
      <c r="A286" t="s">
        <v>261</v>
      </c>
      <c r="B286" t="s">
        <v>258</v>
      </c>
      <c r="D286" s="207" cm="1">
        <f t="array" ref="D286">_xll.ciqfunctions.udf.CIQAVG("$"&amp;$A286,"IQ_LASTSALEPRICE",D$7,D$8)</f>
        <v>1.2289209999999999</v>
      </c>
      <c r="E286" s="207" cm="1">
        <f t="array" ref="E286">_xll.ciqfunctions.udf.CIQAVG("$"&amp;$A286,"IQ_LASTSALEPRICE",E$7,E$8)</f>
        <v>1.1917070000000001</v>
      </c>
      <c r="F286" s="207" cm="1">
        <f t="array" ref="F286">_xll.ciqfunctions.udf.CIQAVG("$"&amp;$A286,"IQ_LASTSALEPRICE",F$7,F$8)</f>
        <v>1.162774</v>
      </c>
      <c r="G286" s="207" cm="1">
        <f t="array" ref="G286">_xll.ciqfunctions.udf.CIQAVG("$"&amp;$A286,"IQ_LASTSALEPRICE",G$7,G$8)</f>
        <v>1.1409830000000001</v>
      </c>
      <c r="H286" s="207" cm="1">
        <f t="array" ref="H286">_xll.ciqfunctions.udf.CIQ("$"&amp;$A286,"IQ_LASTSALEPRICE",H$8)</f>
        <v>1.1223339999999999</v>
      </c>
      <c r="I286" s="207" cm="1">
        <f t="array" ref="I286">_xll.ciqfunctions.udf.CIQ("$"&amp;$A286,"IQ_LASTSALEPRICE",I$8)</f>
        <v>1.137915</v>
      </c>
      <c r="J286" s="207" cm="1">
        <f t="array" ref="J286">_xll.ciqfunctions.udf.CIQ("$"&amp;$A286,"IQ_LASTSALEPRICE",J$8)</f>
        <v>1.0903940000000001</v>
      </c>
      <c r="K286" s="207" cm="1">
        <f t="array" ref="K286">_xll.ciqfunctions.udf.CIQ("$"&amp;$A286,"IQ_LASTSALEPRICE",K$8)</f>
        <v>1.122209</v>
      </c>
      <c r="L286" s="207" cm="1">
        <f t="array" ref="L286">_xll.ciqfunctions.udf.CIQ("$"&amp;$A286,"IQ_LASTSALEPRICE",L$8)</f>
        <v>1.0989009999999999</v>
      </c>
      <c r="M286" s="207" cm="1">
        <f t="array" ref="M286">_xll.ciqfunctions.udf.CIQ("$"&amp;$A286,"IQ_LASTSALEPRICE",M$8)</f>
        <v>1.1253660000000001</v>
      </c>
      <c r="N286" s="207" cm="1">
        <f t="array" ref="N286">_xll.ciqfunctions.udf.CIQ("$"&amp;$A286,"IQ_LASTSALEPRICE",N$8)</f>
        <v>1.1742600000000001</v>
      </c>
      <c r="O286" s="207" cm="1">
        <f t="array" ref="O286">_xll.ciqfunctions.udf.CIQ("$"&amp;$A286,"IQ_LASTSALEPRICE",O$8)</f>
        <v>1.2232419999999999</v>
      </c>
      <c r="P286" s="207" cm="1">
        <f t="array" ref="P286">_xll.ciqfunctions.udf.CIQ("$"&amp;$A286,"IQ_LASTSALEPRICE",P$8)</f>
        <v>1.1737089999999999</v>
      </c>
      <c r="Q286" s="207" cm="1">
        <f t="array" ref="Q286">_xll.ciqfunctions.udf.CIQ("$"&amp;$A286,"IQ_LASTSALEPRICE",Q$8)</f>
        <v>1.1856770000000001</v>
      </c>
      <c r="R286" s="207" cm="1">
        <f t="array" ref="R286">_xll.ciqfunctions.udf.CIQ("$"&amp;$A286,"IQ_LASTSALEPRICE",R$8)</f>
        <v>1.159017</v>
      </c>
      <c r="S286" s="207" cm="1">
        <f t="array" ref="S286">_xll.ciqfunctions.udf.CIQ("$"&amp;$A286,"IQ_LASTSALEPRICE",S$8)</f>
        <v>1.1372679999999999</v>
      </c>
      <c r="T286" s="207" cm="1">
        <f t="array" ref="T286">_xll.ciqfunctions.udf.CIQ("$"&amp;$A286,"IQ_LASTSALEPRICE",T$8)</f>
        <v>1.1108640000000001</v>
      </c>
      <c r="U286" s="207" cm="1">
        <f t="array" ref="U286">_xll.ciqfunctions.udf.CIQ("$"&amp;$A286,"IQ_LASTSALEPRICE",U$8)</f>
        <v>1.045369</v>
      </c>
      <c r="V286" s="207" cm="1">
        <f t="array" ref="V286">_xll.ciqfunctions.udf.CIQ("$"&amp;$A286,"IQ_LASTSALEPRICE",V$8)</f>
        <v>0.98058400000000001</v>
      </c>
      <c r="W286" s="207" cm="1">
        <f t="array" ref="W286">_xll.ciqfunctions.udf.CIQ("$"&amp;$A286,"IQ_LASTSALEPRICE",W$8)</f>
        <v>1.068719</v>
      </c>
      <c r="X286" s="207" cm="1">
        <f t="array" ref="X286">_xll.ciqfunctions.udf.CIQ("$"&amp;$A286,"IQ_LASTSALEPRICE",X$8)</f>
        <v>1.086484</v>
      </c>
      <c r="Y286" s="207" cm="1">
        <f t="array" ref="Y286">_xll.ciqfunctions.udf.CIQ("$"&amp;$A286,"IQ_LASTSALEPRICE",Y$8)</f>
        <v>1.0917030000000001</v>
      </c>
      <c r="Z286" s="207" cm="1">
        <f t="array" ref="Z286">_xll.ciqfunctions.udf.CIQ("$"&amp;$A286,"IQ_LASTSALEPRICE",Z$8)</f>
        <v>1.0584249999999999</v>
      </c>
      <c r="AA286" s="207" cm="1">
        <f t="array" ref="AA286">_xll.ciqfunctions.udf.CIQ("$"&amp;$A286,"IQ_LASTSALEPRICE",AA$8)</f>
        <v>1.1053390000000001</v>
      </c>
      <c r="AB286" s="207" cm="1">
        <f t="array" ref="AB286">_xll.ciqfunctions.udf.CIQ("$"&amp;$A286,"IQ_LASTSALEPRICE",AB$8)</f>
        <v>1.078865</v>
      </c>
      <c r="AC286" s="207" cm="1">
        <f t="array" ref="AC286">_xll.ciqfunctions.udf.CIQ("$"&amp;$A286,"IQ_LASTSALEPRICE",AC$8)</f>
        <v>1.0714669999999999</v>
      </c>
      <c r="AD286" s="207" cm="1">
        <f t="array" ref="AD286">_xll.ciqfunctions.udf.CIQ("$"&amp;$A286,"IQ_LASTSALEPRICE",$AX$2)</f>
        <v>1.1153249999999999</v>
      </c>
      <c r="AE286" s="207" cm="1">
        <f t="array" ref="AE286">_xll.ciqfunctions.udf.CIQ("$"&amp;$A286,"IQ_LASTSALEPRICE",$AX$2)</f>
        <v>1.1153249999999999</v>
      </c>
      <c r="AF286" s="168"/>
      <c r="AG286" s="168"/>
      <c r="AH286" s="194"/>
      <c r="AI286" s="193"/>
      <c r="AJ286" s="193"/>
      <c r="AK286" s="193"/>
      <c r="AL286" s="193"/>
      <c r="AM286" s="193"/>
      <c r="AN286" s="193"/>
      <c r="AO286" s="168"/>
      <c r="AP286" s="207" cm="1">
        <f t="array" ref="AP286">_xll.ciqfunctions.udf.CIQ("$"&amp;$A286,"IQ_LASTSALEPRICE",AP$8)</f>
        <v>1.0556319999999999</v>
      </c>
      <c r="AQ286" s="207" cm="1">
        <f t="array" ref="AQ286">_xll.ciqfunctions.udf.CIQ("$"&amp;$A286,"IQ_LASTSALEPRICE",AQ$8)</f>
        <v>1.2007680000000001</v>
      </c>
      <c r="AR286" s="207" cm="1">
        <f t="array" ref="AR286">_xll.ciqfunctions.udf.CIQ("$"&amp;$A286,"IQ_LASTSALEPRICE",AR$8)</f>
        <v>1.1449510000000001</v>
      </c>
      <c r="AS286" s="207" cm="1">
        <f t="array" ref="AS286">_xll.ciqfunctions.udf.CIQ("$"&amp;$A286,"IQ_LASTSALEPRICE",AS$8)</f>
        <v>1.122209</v>
      </c>
      <c r="AT286" s="207" cm="1">
        <f t="array" ref="AT286">_xll.ciqfunctions.udf.CIQ("$"&amp;$A286,"IQ_LASTSALEPRICE",AT$8)</f>
        <v>1.2232419999999999</v>
      </c>
      <c r="AU286" s="207" cm="1">
        <f t="array" ref="AU286">_xll.ciqfunctions.udf.CIQ("$"&amp;$A286,"IQ_LASTSALEPRICE",AU$8)</f>
        <v>1.1372679999999999</v>
      </c>
      <c r="AV286" s="207" cm="1">
        <f t="array" ref="AV286">_xll.ciqfunctions.udf.CIQ("$"&amp;$A286,"IQ_LASTSALEPRICE",AV$8)</f>
        <v>1.068719</v>
      </c>
      <c r="AW286" s="18">
        <f t="shared" ref="AW286:AW287" si="1592">AA286</f>
        <v>1.1053390000000001</v>
      </c>
      <c r="AX286" s="18">
        <f t="shared" ref="AX286:AX287" si="1593">+AE286</f>
        <v>1.1153249999999999</v>
      </c>
      <c r="BA286" s="18">
        <f t="shared" ref="BA286:BA287" si="1594">+AZ286/AA286-1</f>
        <v>-1</v>
      </c>
      <c r="BB286" s="18" t="e">
        <f t="shared" ref="BB286:BB287" si="1595">+AB286/AZ286-1</f>
        <v>#DIV/0!</v>
      </c>
    </row>
    <row r="287" spans="1:54" ht="10.15" hidden="1" outlineLevel="1" x14ac:dyDescent="0.2">
      <c r="A287" t="s">
        <v>262</v>
      </c>
      <c r="B287" t="s">
        <v>259</v>
      </c>
      <c r="D287" s="207" cm="1">
        <f t="array" ref="D287">_xll.ciqfunctions.udf.CIQAVG("$"&amp;$A287,"IQ_LASTSALEPRICE",D$7,D$8)</f>
        <v>1.391348</v>
      </c>
      <c r="E287" s="207" cm="1">
        <f t="array" ref="E287">_xll.ciqfunctions.udf.CIQAVG("$"&amp;$A287,"IQ_LASTSALEPRICE",E$7,E$8)</f>
        <v>1.360757</v>
      </c>
      <c r="F287" s="207" cm="1">
        <f t="array" ref="F287">_xll.ciqfunctions.udf.CIQAVG("$"&amp;$A287,"IQ_LASTSALEPRICE",F$7,F$8)</f>
        <v>1.3029269999999999</v>
      </c>
      <c r="G287" s="207" cm="1">
        <f t="array" ref="G287">_xll.ciqfunctions.udf.CIQAVG("$"&amp;$A287,"IQ_LASTSALEPRICE",G$7,G$8)</f>
        <v>1.2863020000000001</v>
      </c>
      <c r="H287" s="207" cm="1">
        <f t="array" ref="H287">_xll.ciqfunctions.udf.CIQ("$"&amp;$A287,"IQ_LASTSALEPRICE",H$8)</f>
        <v>1.30227</v>
      </c>
      <c r="I287" s="207" cm="1">
        <f t="array" ref="I287">_xll.ciqfunctions.udf.CIQ("$"&amp;$A287,"IQ_LASTSALEPRICE",I$8)</f>
        <v>1.270761</v>
      </c>
      <c r="J287" s="207" cm="1">
        <f t="array" ref="J287">_xll.ciqfunctions.udf.CIQ("$"&amp;$A287,"IQ_LASTSALEPRICE",J$8)</f>
        <v>1.2299519999999999</v>
      </c>
      <c r="K287" s="207" cm="1">
        <f t="array" ref="K287">_xll.ciqfunctions.udf.CIQ("$"&amp;$A287,"IQ_LASTSALEPRICE",K$8)</f>
        <v>1.324416</v>
      </c>
      <c r="L287" s="207" cm="1">
        <f t="array" ref="L287">_xll.ciqfunctions.udf.CIQ("$"&amp;$A287,"IQ_LASTSALEPRICE",L$8)</f>
        <v>1.245004</v>
      </c>
      <c r="M287" s="207" cm="1">
        <f t="array" ref="M287">_xll.ciqfunctions.udf.CIQ("$"&amp;$A287,"IQ_LASTSALEPRICE",M$8)</f>
        <v>1.238175</v>
      </c>
      <c r="N287" s="207" cm="1">
        <f t="array" ref="N287">_xll.ciqfunctions.udf.CIQ("$"&amp;$A287,"IQ_LASTSALEPRICE",N$8)</f>
        <v>1.2931589999999999</v>
      </c>
      <c r="O287" s="207" cm="1">
        <f t="array" ref="O287">_xll.ciqfunctions.udf.CIQ("$"&amp;$A287,"IQ_LASTSALEPRICE",O$8)</f>
        <v>1.3653</v>
      </c>
      <c r="P287" s="207" cm="1">
        <f t="array" ref="P287">_xll.ciqfunctions.udf.CIQ("$"&amp;$A287,"IQ_LASTSALEPRICE",P$8)</f>
        <v>1.3776379999999999</v>
      </c>
      <c r="Q287" s="207" cm="1">
        <f t="array" ref="Q287">_xll.ciqfunctions.udf.CIQ("$"&amp;$A287,"IQ_LASTSALEPRICE",Q$8)</f>
        <v>1.3811199999999999</v>
      </c>
      <c r="R287" s="207" cm="1">
        <f t="array" ref="R287">_xll.ciqfunctions.udf.CIQ("$"&amp;$A287,"IQ_LASTSALEPRICE",R$8)</f>
        <v>1.3501650000000001</v>
      </c>
      <c r="S287" s="207" cm="1">
        <f t="array" ref="S287">_xll.ciqfunctions.udf.CIQ("$"&amp;$A287,"IQ_LASTSALEPRICE",S$8)</f>
        <v>1.3540589999999999</v>
      </c>
      <c r="T287" s="207" cm="1">
        <f t="array" ref="T287">_xll.ciqfunctions.udf.CIQ("$"&amp;$A287,"IQ_LASTSALEPRICE",T$8)</f>
        <v>1.3145100000000001</v>
      </c>
      <c r="U287" s="207" cm="1">
        <f t="array" ref="U287">_xll.ciqfunctions.udf.CIQ("$"&amp;$A287,"IQ_LASTSALEPRICE",U$8)</f>
        <v>1.215141</v>
      </c>
      <c r="V287" s="207" cm="1">
        <f t="array" ref="V287">_xll.ciqfunctions.udf.CIQ("$"&amp;$A287,"IQ_LASTSALEPRICE",V$8)</f>
        <v>1.114293</v>
      </c>
      <c r="W287" s="207" cm="1">
        <f t="array" ref="W287">_xll.ciqfunctions.udf.CIQ("$"&amp;$A287,"IQ_LASTSALEPRICE",W$8)</f>
        <v>1.2048920000000001</v>
      </c>
      <c r="X287" s="207" cm="1">
        <f t="array" ref="X287">_xll.ciqfunctions.udf.CIQ("$"&amp;$A287,"IQ_LASTSALEPRICE",X$8)</f>
        <v>1.237134</v>
      </c>
      <c r="Y287" s="207" cm="1">
        <f t="array" ref="Y287">_xll.ciqfunctions.udf.CIQ("$"&amp;$A287,"IQ_LASTSALEPRICE",Y$8)</f>
        <v>1.2707930000000001</v>
      </c>
      <c r="Z287" s="207" cm="1">
        <f t="array" ref="Z287">_xll.ciqfunctions.udf.CIQ("$"&amp;$A287,"IQ_LASTSALEPRICE",Z$8)</f>
        <v>1.220316</v>
      </c>
      <c r="AA287" s="207" cm="1">
        <f t="array" ref="AA287">_xll.ciqfunctions.udf.CIQ("$"&amp;$A287,"IQ_LASTSALEPRICE",AA$8)</f>
        <v>1.2737560000000001</v>
      </c>
      <c r="AB287" s="207" cm="1">
        <f t="array" ref="AB287">_xll.ciqfunctions.udf.CIQ("$"&amp;$A287,"IQ_LASTSALEPRICE",AB$8)</f>
        <v>1.262977</v>
      </c>
      <c r="AC287" s="207" cm="1">
        <f t="array" ref="AC287">_xll.ciqfunctions.udf.CIQ("$"&amp;$A287,"IQ_LASTSALEPRICE",AC$8)</f>
        <v>1.2637910000000001</v>
      </c>
      <c r="AD287" s="207" cm="1">
        <f t="array" ref="AD287">_xll.ciqfunctions.udf.CIQ("$"&amp;$A287,"IQ_LASTSALEPRICE",$AX$2)</f>
        <v>1.340303</v>
      </c>
      <c r="AE287" s="207" cm="1">
        <f t="array" ref="AE287">_xll.ciqfunctions.udf.CIQ("$"&amp;$A287,"IQ_LASTSALEPRICE",$AX$2)</f>
        <v>1.340303</v>
      </c>
      <c r="AF287" s="168"/>
      <c r="AG287" s="168"/>
      <c r="AH287" s="194"/>
      <c r="AI287" s="193"/>
      <c r="AJ287" s="193"/>
      <c r="AK287" s="193"/>
      <c r="AL287" s="193"/>
      <c r="AM287" s="193"/>
      <c r="AN287" s="193"/>
      <c r="AO287" s="168"/>
      <c r="AP287" s="207" cm="1">
        <f t="array" ref="AP287">_xll.ciqfunctions.udf.CIQ("$"&amp;$A287,"IQ_LASTSALEPRICE",AP$8)</f>
        <v>1.2346900000000001</v>
      </c>
      <c r="AQ287" s="207" cm="1">
        <f t="array" ref="AQ287">_xll.ciqfunctions.udf.CIQ("$"&amp;$A287,"IQ_LASTSALEPRICE",AQ$8)</f>
        <v>1.3516250000000001</v>
      </c>
      <c r="AR287" s="207" cm="1">
        <f t="array" ref="AR287">_xll.ciqfunctions.udf.CIQ("$"&amp;$A287,"IQ_LASTSALEPRICE",AR$8)</f>
        <v>1.274519</v>
      </c>
      <c r="AS287" s="207" cm="1">
        <f t="array" ref="AS287">_xll.ciqfunctions.udf.CIQ("$"&amp;$A287,"IQ_LASTSALEPRICE",AS$8)</f>
        <v>1.324416</v>
      </c>
      <c r="AT287" s="207" cm="1">
        <f t="array" ref="AT287">_xll.ciqfunctions.udf.CIQ("$"&amp;$A287,"IQ_LASTSALEPRICE",AT$8)</f>
        <v>1.3653</v>
      </c>
      <c r="AU287" s="207" cm="1">
        <f t="array" ref="AU287">_xll.ciqfunctions.udf.CIQ("$"&amp;$A287,"IQ_LASTSALEPRICE",AU$8)</f>
        <v>1.3540589999999999</v>
      </c>
      <c r="AV287" s="207" cm="1">
        <f t="array" ref="AV287">_xll.ciqfunctions.udf.CIQ("$"&amp;$A287,"IQ_LASTSALEPRICE",AV$8)</f>
        <v>1.2048920000000001</v>
      </c>
      <c r="AW287" s="18">
        <f t="shared" si="1592"/>
        <v>1.2737560000000001</v>
      </c>
      <c r="AX287" s="18">
        <f t="shared" si="1593"/>
        <v>1.340303</v>
      </c>
      <c r="BA287" s="18">
        <f t="shared" si="1594"/>
        <v>-1</v>
      </c>
      <c r="BB287" s="18" t="e">
        <f t="shared" si="1595"/>
        <v>#DIV/0!</v>
      </c>
    </row>
    <row r="288" spans="1:54" ht="10.15" hidden="1" outlineLevel="1" x14ac:dyDescent="0.2">
      <c r="B288" s="39"/>
      <c r="H288" s="193"/>
      <c r="I288" s="193"/>
      <c r="J288" s="193"/>
      <c r="K288" s="193"/>
      <c r="L288" s="193"/>
      <c r="M288" s="193"/>
      <c r="N288" s="193"/>
      <c r="O288" s="193"/>
      <c r="P288" s="193"/>
      <c r="Q288" s="193"/>
      <c r="R288" s="193"/>
      <c r="S288" s="193"/>
      <c r="T288" s="193"/>
      <c r="U288" s="193"/>
      <c r="V288" s="194"/>
      <c r="W288" s="194"/>
      <c r="X288" s="194"/>
      <c r="Y288" s="194"/>
      <c r="Z288" s="194"/>
      <c r="AA288" s="194"/>
      <c r="AB288" s="194"/>
      <c r="AC288" s="194"/>
      <c r="AD288" s="194"/>
      <c r="AE288" s="194"/>
      <c r="AF288" s="168"/>
      <c r="AG288" s="168"/>
      <c r="AH288" s="194"/>
      <c r="AI288" s="193"/>
      <c r="AJ288" s="193"/>
      <c r="AK288" s="193"/>
      <c r="AL288" s="193"/>
      <c r="AM288" s="193"/>
      <c r="AN288" s="193"/>
      <c r="AO288" s="168"/>
      <c r="AP288" s="168"/>
      <c r="AQ288" s="193"/>
      <c r="AR288" s="193"/>
      <c r="AS288" s="193"/>
      <c r="AT288" s="193"/>
      <c r="AU288" s="193"/>
    </row>
    <row r="289" spans="2:50" ht="10.15" hidden="1" outlineLevel="1" x14ac:dyDescent="0.2">
      <c r="B289" s="21" t="s">
        <v>16</v>
      </c>
      <c r="H289" s="193"/>
      <c r="I289" s="193"/>
      <c r="J289" s="193"/>
      <c r="K289" s="193"/>
      <c r="L289" s="193"/>
      <c r="M289" s="193"/>
      <c r="N289" s="193"/>
      <c r="O289" s="193"/>
      <c r="P289" s="193"/>
      <c r="Q289" s="193"/>
      <c r="R289" s="193"/>
      <c r="S289" s="193"/>
      <c r="T289" s="193"/>
      <c r="U289" s="193"/>
      <c r="V289" s="194"/>
      <c r="W289" s="194"/>
      <c r="X289" s="194"/>
      <c r="Y289" s="194"/>
      <c r="Z289" s="194"/>
      <c r="AA289" s="194"/>
      <c r="AB289" s="194"/>
      <c r="AC289" s="194"/>
      <c r="AD289" s="194"/>
      <c r="AE289" s="194"/>
      <c r="AF289" s="168"/>
      <c r="AG289" s="168"/>
      <c r="AH289" s="194"/>
      <c r="AI289" s="193"/>
      <c r="AJ289" s="193"/>
      <c r="AK289" s="193"/>
      <c r="AL289" s="193"/>
      <c r="AM289" s="193"/>
      <c r="AN289" s="193"/>
      <c r="AO289" s="168"/>
      <c r="AP289" s="168"/>
      <c r="AQ289" s="193"/>
      <c r="AR289" s="193"/>
      <c r="AS289" s="193"/>
      <c r="AT289" s="193"/>
      <c r="AU289" s="193"/>
    </row>
    <row r="290" spans="2:50" ht="10.15" hidden="1" outlineLevel="1" x14ac:dyDescent="0.2">
      <c r="B290" s="14" t="s">
        <v>257</v>
      </c>
      <c r="H290" s="193">
        <f>+IFERROR(H285/D285-1,"n/a")</f>
        <v>-5.3987484937797703E-2</v>
      </c>
      <c r="I290" s="193">
        <f t="shared" ref="I290:I292" si="1596">+IFERROR(I285/E285-1,"n/a")</f>
        <v>-1.3017578831038823E-2</v>
      </c>
      <c r="J290" s="193">
        <f t="shared" ref="J290:J292" si="1597">+IFERROR(J285/F285-1,"n/a")</f>
        <v>-1.2789415079643041E-2</v>
      </c>
      <c r="K290" s="193">
        <f t="shared" ref="K290:K292" si="1598">+IFERROR(K285/G285-1,"n/a")</f>
        <v>1.900989418534893E-2</v>
      </c>
      <c r="L290" s="193">
        <f t="shared" ref="L290:L292" si="1599">+IFERROR(L285/H285-1,"n/a")</f>
        <v>-5.7060448629958405E-2</v>
      </c>
      <c r="M290" s="193">
        <f t="shared" ref="M290:M292" si="1600">+IFERROR(M285/I285-1,"n/a")</f>
        <v>-3.8360464888127277E-2</v>
      </c>
      <c r="N290" s="193">
        <f t="shared" ref="N290:N292" si="1601">+IFERROR(N285/J285-1,"n/a")</f>
        <v>-6.3862066409134943E-3</v>
      </c>
      <c r="O290" s="193">
        <f t="shared" ref="O290:O292" si="1602">+IFERROR(O285/K285-1,"n/a")</f>
        <v>1.7921137655660502E-2</v>
      </c>
      <c r="P290" s="193">
        <f t="shared" ref="P290:P292" si="1603">+IFERROR(P285/L285-1,"n/a")</f>
        <v>0.1268580872774796</v>
      </c>
      <c r="Q290" s="193">
        <f t="shared" ref="Q290:Q292" si="1604">+IFERROR(Q285/M285-1,"n/a")</f>
        <v>9.7923034336789616E-2</v>
      </c>
      <c r="R290" s="193">
        <f t="shared" ref="R290:R292" si="1605">+IFERROR(R285/N285-1,"n/a")</f>
        <v>5.3756292018961815E-2</v>
      </c>
      <c r="S290" s="193">
        <f t="shared" ref="S290:S292" si="1606">+IFERROR(S285/O285-1,"n/a")</f>
        <v>6.8832297408532028E-3</v>
      </c>
      <c r="T290" s="193">
        <f t="shared" ref="T290:T292" si="1607">+IFERROR(T285/P285-1,"n/a")</f>
        <v>7.5371543217253034E-3</v>
      </c>
      <c r="U290" s="193">
        <f t="shared" ref="U290:U292" si="1608">+IFERROR(U285/Q285-1,"n/a")</f>
        <v>-3.8135509225073916E-2</v>
      </c>
      <c r="V290" s="193">
        <f t="shared" ref="V290:V292" si="1609">+IFERROR(V285/R285-1,"n/a")</f>
        <v>-7.9076900901629887E-2</v>
      </c>
      <c r="W290" s="193">
        <f t="shared" ref="W290:W292" si="1610">+IFERROR(W285/S285-1,"n/a")</f>
        <v>-6.4968970195189102E-2</v>
      </c>
      <c r="X290" s="193">
        <f t="shared" ref="X290:X292" si="1611">+IFERROR(X285/T285-1,"n/a")</f>
        <v>-7.7272165465856468E-2</v>
      </c>
      <c r="Y290" s="193">
        <f t="shared" ref="Y290:Y292" si="1612">+IFERROR(Y285/U285-1,"n/a")</f>
        <v>-2.7298944957732663E-2</v>
      </c>
      <c r="Z290" s="193">
        <f t="shared" ref="Z290:Z292" si="1613">+IFERROR(Z285/V285-1,"n/a")</f>
        <v>1.4932196897409211E-2</v>
      </c>
      <c r="AA290" s="193">
        <f t="shared" ref="AA290:AA292" si="1614">+IFERROR(AA285/W285-1,"n/a")</f>
        <v>2.48284878645606E-2</v>
      </c>
      <c r="AB290" s="193">
        <f t="shared" ref="AB290:AB292" si="1615">+IFERROR(AB285/X285-1,"n/a")</f>
        <v>-8.1992387967411151E-4</v>
      </c>
      <c r="AC290" s="193">
        <f t="shared" ref="AC290:AC292" si="1616">+IFERROR(AC285/Y285-1,"n/a")</f>
        <v>-3.2477326387463479E-2</v>
      </c>
      <c r="AD290" s="193">
        <f t="shared" ref="AD290:AD292" si="1617">+IFERROR(AD285/Z285-1,"n/a")</f>
        <v>1.3324585551279799E-3</v>
      </c>
      <c r="AE290" s="193">
        <f t="shared" ref="AE290:AE292" si="1618">+IFERROR(AE285/AA285-1,"n/a")</f>
        <v>-2.2442796884368343E-2</v>
      </c>
      <c r="AF290" s="168"/>
      <c r="AG290" s="168"/>
      <c r="AH290" s="194"/>
      <c r="AI290" s="193"/>
      <c r="AJ290" s="193"/>
      <c r="AK290" s="193"/>
      <c r="AL290" s="193"/>
      <c r="AM290" s="193"/>
      <c r="AN290" s="193"/>
      <c r="AO290" s="168"/>
      <c r="AP290" s="168"/>
      <c r="AQ290" s="193">
        <f>+IFERROR(AQ285/AP285-1,"n/a")</f>
        <v>7.107914248871694E-2</v>
      </c>
      <c r="AR290" s="193">
        <f t="shared" ref="AR290:AR292" si="1619">+IFERROR(AR285/AQ285-1,"n/a")</f>
        <v>-8.0949639890794622E-2</v>
      </c>
      <c r="AS290" s="193">
        <f t="shared" ref="AS290:AS292" si="1620">+IFERROR(AS285/AR285-1,"n/a")</f>
        <v>5.2044898805755135E-2</v>
      </c>
      <c r="AT290" s="193">
        <f t="shared" ref="AT290:AT292" si="1621">+IFERROR(AT285/AS285-1,"n/a")</f>
        <v>1.7921137655660502E-2</v>
      </c>
      <c r="AU290" s="193">
        <f t="shared" ref="AU290:AU292" si="1622">+IFERROR(AU285/AT285-1,"n/a")</f>
        <v>6.8832297408532028E-3</v>
      </c>
      <c r="AV290" s="193">
        <f t="shared" ref="AV290:AX292" si="1623">+IFERROR(AV285/AU285-1,"n/a")</f>
        <v>-6.4968970195189102E-2</v>
      </c>
      <c r="AW290" s="193">
        <f t="shared" si="1623"/>
        <v>2.48284878645606E-2</v>
      </c>
      <c r="AX290" s="193">
        <f t="shared" si="1623"/>
        <v>-2.2442796884368343E-2</v>
      </c>
    </row>
    <row r="291" spans="2:50" ht="10.15" hidden="1" outlineLevel="1" x14ac:dyDescent="0.2">
      <c r="B291" s="14" t="s">
        <v>258</v>
      </c>
      <c r="H291" s="193">
        <f t="shared" ref="H291:H292" si="1624">+IFERROR(H286/D286-1,"n/a")</f>
        <v>-8.6732182133757996E-2</v>
      </c>
      <c r="I291" s="193">
        <f t="shared" si="1596"/>
        <v>-4.5138612091730645E-2</v>
      </c>
      <c r="J291" s="193">
        <f t="shared" si="1597"/>
        <v>-6.2247693876884003E-2</v>
      </c>
      <c r="K291" s="193">
        <f t="shared" si="1598"/>
        <v>-1.6454232885152575E-2</v>
      </c>
      <c r="L291" s="193">
        <f t="shared" si="1599"/>
        <v>-2.0878811476797488E-2</v>
      </c>
      <c r="M291" s="193">
        <f t="shared" si="1600"/>
        <v>-1.1028064486363176E-2</v>
      </c>
      <c r="N291" s="193">
        <f t="shared" si="1601"/>
        <v>7.6913482649390907E-2</v>
      </c>
      <c r="O291" s="193">
        <f t="shared" si="1602"/>
        <v>9.0030466695597555E-2</v>
      </c>
      <c r="P291" s="193">
        <f t="shared" si="1603"/>
        <v>6.8075286126775714E-2</v>
      </c>
      <c r="Q291" s="193">
        <f t="shared" si="1604"/>
        <v>5.3592342402382975E-2</v>
      </c>
      <c r="R291" s="193">
        <f t="shared" si="1605"/>
        <v>-1.2980941188493245E-2</v>
      </c>
      <c r="S291" s="193">
        <f t="shared" si="1606"/>
        <v>-7.0283721454953318E-2</v>
      </c>
      <c r="T291" s="193">
        <f t="shared" si="1607"/>
        <v>-5.3543936359012223E-2</v>
      </c>
      <c r="U291" s="193">
        <f t="shared" si="1608"/>
        <v>-0.11833576935371104</v>
      </c>
      <c r="V291" s="193">
        <f t="shared" si="1609"/>
        <v>-0.15395201278324644</v>
      </c>
      <c r="W291" s="193">
        <f t="shared" si="1610"/>
        <v>-6.0275150624127249E-2</v>
      </c>
      <c r="X291" s="193">
        <f t="shared" si="1611"/>
        <v>-2.1946880986331463E-2</v>
      </c>
      <c r="Y291" s="193">
        <f t="shared" si="1612"/>
        <v>4.4323105047117339E-2</v>
      </c>
      <c r="Z291" s="193">
        <f t="shared" si="1613"/>
        <v>7.9382286474182662E-2</v>
      </c>
      <c r="AA291" s="193">
        <f t="shared" si="1614"/>
        <v>3.4265321380082314E-2</v>
      </c>
      <c r="AB291" s="193">
        <f t="shared" si="1615"/>
        <v>-7.0125284863836734E-3</v>
      </c>
      <c r="AC291" s="193">
        <f t="shared" si="1616"/>
        <v>-1.8536176963881323E-2</v>
      </c>
      <c r="AD291" s="193">
        <f t="shared" si="1617"/>
        <v>5.3759123225547434E-2</v>
      </c>
      <c r="AE291" s="193">
        <f t="shared" si="1618"/>
        <v>9.0343324536634739E-3</v>
      </c>
      <c r="AF291" s="168"/>
      <c r="AG291" s="168"/>
      <c r="AH291" s="194"/>
      <c r="AI291" s="193"/>
      <c r="AJ291" s="193"/>
      <c r="AK291" s="193"/>
      <c r="AL291" s="193"/>
      <c r="AM291" s="193"/>
      <c r="AN291" s="193"/>
      <c r="AO291" s="168"/>
      <c r="AP291" s="168"/>
      <c r="AQ291" s="193">
        <f t="shared" ref="AQ291:AQ292" si="1625">+IFERROR(AQ286/AP286-1,"n/a")</f>
        <v>0.13748730618245775</v>
      </c>
      <c r="AR291" s="193">
        <f t="shared" si="1619"/>
        <v>-4.6484416640017012E-2</v>
      </c>
      <c r="AS291" s="193">
        <f t="shared" si="1620"/>
        <v>-1.9862858759894575E-2</v>
      </c>
      <c r="AT291" s="193">
        <f t="shared" si="1621"/>
        <v>9.0030466695597555E-2</v>
      </c>
      <c r="AU291" s="193">
        <f t="shared" si="1622"/>
        <v>-7.0283721454953318E-2</v>
      </c>
      <c r="AV291" s="193">
        <f t="shared" si="1623"/>
        <v>-6.0275150624127249E-2</v>
      </c>
      <c r="AW291" s="193">
        <f t="shared" si="1623"/>
        <v>3.4265321380082314E-2</v>
      </c>
      <c r="AX291" s="193">
        <f t="shared" si="1623"/>
        <v>9.0343324536634739E-3</v>
      </c>
    </row>
    <row r="292" spans="2:50" ht="10.15" hidden="1" outlineLevel="1" x14ac:dyDescent="0.2">
      <c r="B292" s="14" t="s">
        <v>259</v>
      </c>
      <c r="H292" s="193">
        <f t="shared" si="1624"/>
        <v>-6.402280378453129E-2</v>
      </c>
      <c r="I292" s="193">
        <f t="shared" si="1596"/>
        <v>-6.6136716548215402E-2</v>
      </c>
      <c r="J292" s="193">
        <f t="shared" si="1597"/>
        <v>-5.600851007001928E-2</v>
      </c>
      <c r="K292" s="193">
        <f t="shared" si="1598"/>
        <v>2.9630677710211106E-2</v>
      </c>
      <c r="L292" s="193">
        <f t="shared" si="1599"/>
        <v>-4.3973983889669555E-2</v>
      </c>
      <c r="M292" s="193">
        <f t="shared" si="1600"/>
        <v>-2.5642902166497117E-2</v>
      </c>
      <c r="N292" s="193">
        <f t="shared" si="1601"/>
        <v>5.1389810334061758E-2</v>
      </c>
      <c r="O292" s="193">
        <f t="shared" si="1602"/>
        <v>3.0869454914467909E-2</v>
      </c>
      <c r="P292" s="193">
        <f t="shared" si="1603"/>
        <v>0.10653299105866321</v>
      </c>
      <c r="Q292" s="193">
        <f t="shared" si="1604"/>
        <v>0.11544813939871168</v>
      </c>
      <c r="R292" s="193">
        <f t="shared" si="1605"/>
        <v>4.4082746205223122E-2</v>
      </c>
      <c r="S292" s="193">
        <f t="shared" si="1606"/>
        <v>-8.2333553065260245E-3</v>
      </c>
      <c r="T292" s="193">
        <f t="shared" si="1607"/>
        <v>-4.5823358531050906E-2</v>
      </c>
      <c r="U292" s="193">
        <f t="shared" si="1608"/>
        <v>-0.12017710264133452</v>
      </c>
      <c r="V292" s="193">
        <f t="shared" si="1609"/>
        <v>-0.17469864794302925</v>
      </c>
      <c r="W292" s="193">
        <f t="shared" si="1610"/>
        <v>-0.11016285110176127</v>
      </c>
      <c r="X292" s="193">
        <f t="shared" si="1611"/>
        <v>-5.8862998379624387E-2</v>
      </c>
      <c r="Y292" s="193">
        <f t="shared" si="1612"/>
        <v>4.5798800303832987E-2</v>
      </c>
      <c r="Z292" s="193">
        <f t="shared" si="1613"/>
        <v>9.5148224030842776E-2</v>
      </c>
      <c r="AA292" s="193">
        <f t="shared" si="1614"/>
        <v>5.7153670204466378E-2</v>
      </c>
      <c r="AB292" s="193">
        <f t="shared" si="1615"/>
        <v>2.0889410524648211E-2</v>
      </c>
      <c r="AC292" s="193">
        <f t="shared" si="1616"/>
        <v>-5.5099453648232988E-3</v>
      </c>
      <c r="AD292" s="193">
        <f t="shared" si="1617"/>
        <v>9.8324532334247872E-2</v>
      </c>
      <c r="AE292" s="193">
        <f t="shared" si="1618"/>
        <v>5.2244699926830451E-2</v>
      </c>
      <c r="AF292" s="168"/>
      <c r="AG292" s="168"/>
      <c r="AH292" s="194"/>
      <c r="AI292" s="193"/>
      <c r="AJ292" s="193"/>
      <c r="AK292" s="193"/>
      <c r="AL292" s="193"/>
      <c r="AM292" s="193"/>
      <c r="AN292" s="193"/>
      <c r="AO292" s="168"/>
      <c r="AP292" s="168"/>
      <c r="AQ292" s="193">
        <f t="shared" si="1625"/>
        <v>9.4707983380443617E-2</v>
      </c>
      <c r="AR292" s="193">
        <f t="shared" si="1619"/>
        <v>-5.7046888005178986E-2</v>
      </c>
      <c r="AS292" s="193">
        <f t="shared" si="1620"/>
        <v>3.9149671366217387E-2</v>
      </c>
      <c r="AT292" s="193">
        <f t="shared" si="1621"/>
        <v>3.0869454914467909E-2</v>
      </c>
      <c r="AU292" s="193">
        <f t="shared" si="1622"/>
        <v>-8.2333553065260245E-3</v>
      </c>
      <c r="AV292" s="193">
        <f t="shared" si="1623"/>
        <v>-0.11016285110176127</v>
      </c>
      <c r="AW292" s="193">
        <f t="shared" si="1623"/>
        <v>5.7153670204466378E-2</v>
      </c>
      <c r="AX292" s="193">
        <f t="shared" si="1623"/>
        <v>5.2244699926830451E-2</v>
      </c>
    </row>
    <row r="293" spans="2:50" ht="10.15" hidden="1" outlineLevel="1" x14ac:dyDescent="0.2">
      <c r="B293" s="39"/>
      <c r="H293" s="193"/>
      <c r="I293" s="193"/>
      <c r="J293" s="193"/>
      <c r="K293" s="193"/>
      <c r="L293" s="193"/>
      <c r="M293" s="193"/>
      <c r="N293" s="193"/>
      <c r="O293" s="193"/>
      <c r="P293" s="193"/>
      <c r="Q293" s="193"/>
      <c r="R293" s="193"/>
      <c r="S293" s="193"/>
      <c r="T293" s="193"/>
      <c r="U293" s="193"/>
      <c r="V293" s="193"/>
      <c r="W293" s="193"/>
      <c r="X293" s="193"/>
      <c r="Y293" s="193"/>
      <c r="Z293" s="193"/>
      <c r="AA293" s="193"/>
      <c r="AB293" s="193"/>
      <c r="AC293" s="193"/>
      <c r="AD293" s="193"/>
      <c r="AE293" s="193"/>
      <c r="AF293" s="168"/>
      <c r="AG293" s="168"/>
      <c r="AH293" s="194"/>
      <c r="AI293" s="193"/>
      <c r="AJ293" s="193"/>
      <c r="AK293" s="193"/>
      <c r="AL293" s="193"/>
      <c r="AM293" s="193"/>
      <c r="AN293" s="193"/>
      <c r="AO293" s="168"/>
      <c r="AP293" s="168"/>
      <c r="AQ293" s="193"/>
      <c r="AR293" s="193"/>
      <c r="AS293" s="193"/>
      <c r="AT293" s="193"/>
      <c r="AU293" s="193"/>
    </row>
    <row r="294" spans="2:50" ht="10.15" hidden="1" outlineLevel="1" x14ac:dyDescent="0.2">
      <c r="B294" s="21" t="s">
        <v>263</v>
      </c>
      <c r="H294" s="193"/>
      <c r="I294" s="193"/>
      <c r="J294" s="193"/>
      <c r="K294" s="193"/>
      <c r="L294" s="193"/>
      <c r="M294" s="193"/>
      <c r="N294" s="193"/>
      <c r="O294" s="193"/>
      <c r="P294" s="193"/>
      <c r="Q294" s="193"/>
      <c r="R294" s="193"/>
      <c r="S294" s="193"/>
      <c r="T294" s="193"/>
      <c r="U294" s="193"/>
      <c r="V294" s="193"/>
      <c r="W294" s="193"/>
      <c r="X294" s="193"/>
      <c r="Y294" s="193"/>
      <c r="Z294" s="193"/>
      <c r="AA294" s="193"/>
      <c r="AB294" s="193"/>
      <c r="AC294" s="193"/>
      <c r="AD294" s="193"/>
      <c r="AE294" s="193"/>
      <c r="AF294" s="168"/>
      <c r="AG294" s="168"/>
      <c r="AH294" s="194"/>
      <c r="AI294" s="193"/>
      <c r="AJ294" s="193"/>
      <c r="AK294" s="193"/>
      <c r="AL294" s="193"/>
      <c r="AM294" s="193"/>
      <c r="AN294" s="193"/>
      <c r="AO294" s="168"/>
      <c r="AP294" s="168"/>
      <c r="AQ294" s="193"/>
      <c r="AR294" s="193"/>
      <c r="AS294" s="193"/>
      <c r="AT294" s="193"/>
      <c r="AU294" s="193"/>
    </row>
    <row r="295" spans="2:50" ht="10.15" hidden="1" outlineLevel="1" x14ac:dyDescent="0.2">
      <c r="B295" s="14" t="s">
        <v>257</v>
      </c>
      <c r="E295" s="193">
        <f>+IFERROR(E285/D285-1,"n/a")</f>
        <v>-2.0633794714036258E-2</v>
      </c>
      <c r="F295" s="193">
        <f t="shared" ref="F295:F297" si="1626">+IFERROR(F285/E285-1,"n/a")</f>
        <v>-1.2140961155121421E-2</v>
      </c>
      <c r="G295" s="193">
        <f t="shared" ref="G295:G297" si="1627">+IFERROR(G285/F285-1,"n/a")</f>
        <v>-1.1184530375187518E-2</v>
      </c>
      <c r="H295" s="193">
        <f t="shared" ref="H295:H297" si="1628">+IFERROR(H285/G285-1,"n/a")</f>
        <v>-1.1124680480990135E-2</v>
      </c>
      <c r="I295" s="193">
        <f t="shared" ref="I295:I297" si="1629">+IFERROR(I285/H285-1,"n/a")</f>
        <v>2.178059287158729E-2</v>
      </c>
      <c r="J295" s="193">
        <f t="shared" ref="J295:J297" si="1630">+IFERROR(J285/I285-1,"n/a")</f>
        <v>-1.1912594753330619E-2</v>
      </c>
      <c r="K295" s="193">
        <f t="shared" ref="K295:K297" si="1631">+IFERROR(K285/J285-1,"n/a")</f>
        <v>2.066647426851187E-2</v>
      </c>
      <c r="L295" s="193">
        <f t="shared" ref="L295:L297" si="1632">+IFERROR(L285/K285-1,"n/a")</f>
        <v>-8.494544020731809E-2</v>
      </c>
      <c r="M295" s="193">
        <f t="shared" ref="M295:M297" si="1633">+IFERROR(M285/L285-1,"n/a")</f>
        <v>4.2044119252101719E-2</v>
      </c>
      <c r="N295" s="193">
        <f t="shared" ref="N295:N297" si="1634">+IFERROR(N285/M285-1,"n/a")</f>
        <v>2.0941048127003814E-2</v>
      </c>
      <c r="O295" s="193">
        <f t="shared" ref="O295:O297" si="1635">+IFERROR(O285/N285-1,"n/a")</f>
        <v>4.5635623819205495E-2</v>
      </c>
      <c r="P295" s="193">
        <f t="shared" ref="P295:P297" si="1636">+IFERROR(P285/O285-1,"n/a")</f>
        <v>1.2982826329054564E-2</v>
      </c>
      <c r="Q295" s="193">
        <f t="shared" ref="Q295:Q297" si="1637">+IFERROR(Q285/P285-1,"n/a")</f>
        <v>1.5286888596783621E-2</v>
      </c>
      <c r="R295" s="193">
        <f t="shared" ref="R295:R297" si="1638">+IFERROR(R285/Q285-1,"n/a")</f>
        <v>-2.0128898293745423E-2</v>
      </c>
      <c r="S295" s="193">
        <f t="shared" ref="S295:S297" si="1639">+IFERROR(S285/R285-1,"n/a")</f>
        <v>-8.7621586013919561E-4</v>
      </c>
      <c r="T295" s="193">
        <f t="shared" ref="T295:T297" si="1640">+IFERROR(T285/S285-1,"n/a")</f>
        <v>1.3640712318781834E-2</v>
      </c>
      <c r="U295" s="193">
        <f t="shared" ref="U295:U297" si="1641">+IFERROR(U285/T285-1,"n/a")</f>
        <v>-3.0737078129857265E-2</v>
      </c>
      <c r="V295" s="193">
        <f t="shared" ref="V295:V297" si="1642">+IFERROR(V285/U285-1,"n/a")</f>
        <v>-6.1836734431010121E-2</v>
      </c>
      <c r="W295" s="193">
        <f t="shared" ref="W295:W297" si="1643">+IFERROR(W285/V285-1,"n/a")</f>
        <v>1.4429697443156586E-2</v>
      </c>
      <c r="X295" s="193">
        <f t="shared" ref="X295:X297" si="1644">+IFERROR(X285/W285-1,"n/a")</f>
        <v>3.0316605514646433E-4</v>
      </c>
      <c r="Y295" s="193">
        <f t="shared" ref="Y295:Y297" si="1645">+IFERROR(Y285/X285-1,"n/a")</f>
        <v>2.1756396015115698E-2</v>
      </c>
      <c r="Z295" s="193">
        <f t="shared" ref="Z295:Z297" si="1646">+IFERROR(Z285/Y285-1,"n/a")</f>
        <v>-2.110509777229852E-2</v>
      </c>
      <c r="AA295" s="193">
        <f t="shared" ref="AA295:AA297" si="1647">+IFERROR(AA285/Z285-1,"n/a")</f>
        <v>2.4321088693040949E-2</v>
      </c>
      <c r="AB295" s="193">
        <f t="shared" ref="AB295:AB297" si="1648">+IFERROR(AB285/AA285-1,"n/a")</f>
        <v>-2.4731449761890345E-2</v>
      </c>
      <c r="AC295" s="193">
        <f t="shared" ref="AC295:AC297" si="1649">+IFERROR(AC285/AB285-1,"n/a")</f>
        <v>-1.0616300625467923E-2</v>
      </c>
      <c r="AD295" s="193">
        <f t="shared" ref="AD295:AD297" si="1650">+IFERROR(AD285/AC285-1,"n/a")</f>
        <v>1.3102086233160337E-2</v>
      </c>
      <c r="AE295" s="193">
        <f t="shared" ref="AE295:AE297" si="1651">+IFERROR(AE285/AD285-1,"n/a")</f>
        <v>0</v>
      </c>
      <c r="AF295" s="168"/>
      <c r="AG295" s="168"/>
      <c r="AH295" s="194"/>
      <c r="AI295" s="193"/>
      <c r="AJ295" s="193"/>
      <c r="AK295" s="193"/>
      <c r="AL295" s="193"/>
      <c r="AM295" s="193"/>
      <c r="AN295" s="193"/>
      <c r="AO295" s="168"/>
      <c r="AP295" s="168"/>
      <c r="AQ295" s="193">
        <f t="shared" ref="AQ295:AQ297" si="1652">+IFERROR(AQ285/AP285-1,"n/a")</f>
        <v>7.107914248871694E-2</v>
      </c>
      <c r="AR295" s="193">
        <f t="shared" ref="AR295:AR297" si="1653">+IFERROR(AR285/AQ285-1,"n/a")</f>
        <v>-8.0949639890794622E-2</v>
      </c>
      <c r="AS295" s="193">
        <f t="shared" ref="AS295:AS297" si="1654">+IFERROR(AS285/AR285-1,"n/a")</f>
        <v>5.2044898805755135E-2</v>
      </c>
      <c r="AT295" s="193">
        <f t="shared" ref="AT295:AT297" si="1655">+IFERROR(AT285/AS285-1,"n/a")</f>
        <v>1.7921137655660502E-2</v>
      </c>
      <c r="AU295" s="193">
        <f t="shared" ref="AU295:AU297" si="1656">+IFERROR(AU285/AT285-1,"n/a")</f>
        <v>6.8832297408532028E-3</v>
      </c>
      <c r="AV295" s="193">
        <f t="shared" ref="AV295:AX297" si="1657">+IFERROR(AV285/AU285-1,"n/a")</f>
        <v>-6.4968970195189102E-2</v>
      </c>
      <c r="AW295" s="193">
        <f t="shared" si="1657"/>
        <v>2.48284878645606E-2</v>
      </c>
      <c r="AX295" s="193">
        <f t="shared" si="1657"/>
        <v>-2.2442796884368343E-2</v>
      </c>
    </row>
    <row r="296" spans="2:50" ht="10.15" hidden="1" outlineLevel="1" x14ac:dyDescent="0.2">
      <c r="B296" s="14" t="s">
        <v>258</v>
      </c>
      <c r="E296" s="193">
        <f t="shared" ref="E296:E297" si="1658">+IFERROR(E286/D286-1,"n/a")</f>
        <v>-3.0281848873930706E-2</v>
      </c>
      <c r="F296" s="193">
        <f t="shared" si="1626"/>
        <v>-2.4278618821572784E-2</v>
      </c>
      <c r="G296" s="193">
        <f t="shared" si="1627"/>
        <v>-1.8740529113998039E-2</v>
      </c>
      <c r="H296" s="193">
        <f t="shared" si="1628"/>
        <v>-1.6344678229211262E-2</v>
      </c>
      <c r="I296" s="193">
        <f t="shared" si="1629"/>
        <v>1.3882676636366664E-2</v>
      </c>
      <c r="J296" s="193">
        <f t="shared" si="1630"/>
        <v>-4.1761467244917139E-2</v>
      </c>
      <c r="K296" s="193">
        <f t="shared" si="1631"/>
        <v>2.9177526655502328E-2</v>
      </c>
      <c r="L296" s="193">
        <f t="shared" si="1632"/>
        <v>-2.0769749663387183E-2</v>
      </c>
      <c r="M296" s="193">
        <f t="shared" si="1633"/>
        <v>2.4083152167483801E-2</v>
      </c>
      <c r="N296" s="193">
        <f t="shared" si="1634"/>
        <v>4.344719851141754E-2</v>
      </c>
      <c r="O296" s="193">
        <f t="shared" si="1635"/>
        <v>4.1713078875206477E-2</v>
      </c>
      <c r="P296" s="193">
        <f t="shared" si="1636"/>
        <v>-4.0493213934773342E-2</v>
      </c>
      <c r="Q296" s="193">
        <f t="shared" si="1637"/>
        <v>1.0196735306622129E-2</v>
      </c>
      <c r="R296" s="193">
        <f t="shared" si="1638"/>
        <v>-2.2485044409227939E-2</v>
      </c>
      <c r="S296" s="193">
        <f t="shared" si="1639"/>
        <v>-1.876503968449128E-2</v>
      </c>
      <c r="T296" s="193">
        <f t="shared" si="1640"/>
        <v>-2.3217042948539768E-2</v>
      </c>
      <c r="U296" s="193">
        <f t="shared" si="1641"/>
        <v>-5.8958612395396792E-2</v>
      </c>
      <c r="V296" s="193">
        <f t="shared" si="1642"/>
        <v>-6.197333190481058E-2</v>
      </c>
      <c r="W296" s="193">
        <f t="shared" si="1643"/>
        <v>8.9880112259633105E-2</v>
      </c>
      <c r="X296" s="193">
        <f t="shared" si="1644"/>
        <v>1.6622704377857955E-2</v>
      </c>
      <c r="Y296" s="193">
        <f t="shared" si="1645"/>
        <v>4.8035682071712049E-3</v>
      </c>
      <c r="Z296" s="193">
        <f t="shared" si="1646"/>
        <v>-3.0482649585097943E-2</v>
      </c>
      <c r="AA296" s="193">
        <f t="shared" si="1647"/>
        <v>4.432434985946121E-2</v>
      </c>
      <c r="AB296" s="193">
        <f t="shared" si="1648"/>
        <v>-2.3951023170267316E-2</v>
      </c>
      <c r="AC296" s="193">
        <f t="shared" si="1649"/>
        <v>-6.8572064160020707E-3</v>
      </c>
      <c r="AD296" s="193">
        <f t="shared" si="1650"/>
        <v>4.0932665215074326E-2</v>
      </c>
      <c r="AE296" s="193">
        <f t="shared" si="1651"/>
        <v>0</v>
      </c>
      <c r="AF296" s="168"/>
      <c r="AG296" s="168"/>
      <c r="AH296" s="194"/>
      <c r="AI296" s="193"/>
      <c r="AJ296" s="193"/>
      <c r="AK296" s="193"/>
      <c r="AL296" s="193"/>
      <c r="AM296" s="193"/>
      <c r="AN296" s="193"/>
      <c r="AO296" s="168"/>
      <c r="AP296" s="168"/>
      <c r="AQ296" s="193">
        <f t="shared" si="1652"/>
        <v>0.13748730618245775</v>
      </c>
      <c r="AR296" s="193">
        <f t="shared" si="1653"/>
        <v>-4.6484416640017012E-2</v>
      </c>
      <c r="AS296" s="193">
        <f t="shared" si="1654"/>
        <v>-1.9862858759894575E-2</v>
      </c>
      <c r="AT296" s="193">
        <f t="shared" si="1655"/>
        <v>9.0030466695597555E-2</v>
      </c>
      <c r="AU296" s="193">
        <f t="shared" si="1656"/>
        <v>-7.0283721454953318E-2</v>
      </c>
      <c r="AV296" s="193">
        <f t="shared" si="1657"/>
        <v>-6.0275150624127249E-2</v>
      </c>
      <c r="AW296" s="193">
        <f t="shared" si="1657"/>
        <v>3.4265321380082314E-2</v>
      </c>
      <c r="AX296" s="193">
        <f t="shared" si="1657"/>
        <v>9.0343324536634739E-3</v>
      </c>
    </row>
    <row r="297" spans="2:50" ht="10.15" hidden="1" outlineLevel="1" x14ac:dyDescent="0.2">
      <c r="B297" s="14" t="s">
        <v>259</v>
      </c>
      <c r="E297" s="193">
        <f t="shared" si="1658"/>
        <v>-2.1986591420694146E-2</v>
      </c>
      <c r="F297" s="193">
        <f t="shared" si="1626"/>
        <v>-4.2498403462190582E-2</v>
      </c>
      <c r="G297" s="193">
        <f t="shared" si="1627"/>
        <v>-1.2759732509956323E-2</v>
      </c>
      <c r="H297" s="193">
        <f t="shared" si="1628"/>
        <v>1.2413881032603546E-2</v>
      </c>
      <c r="I297" s="193">
        <f t="shared" si="1629"/>
        <v>-2.4195443341242573E-2</v>
      </c>
      <c r="J297" s="193">
        <f t="shared" si="1630"/>
        <v>-3.2113827855906885E-2</v>
      </c>
      <c r="K297" s="193">
        <f t="shared" si="1631"/>
        <v>7.6802997190134281E-2</v>
      </c>
      <c r="L297" s="193">
        <f t="shared" si="1632"/>
        <v>-5.9960012564028276E-2</v>
      </c>
      <c r="M297" s="193">
        <f t="shared" si="1633"/>
        <v>-5.4851229393639844E-3</v>
      </c>
      <c r="N297" s="193">
        <f t="shared" si="1634"/>
        <v>4.440729299170143E-2</v>
      </c>
      <c r="O297" s="193">
        <f t="shared" si="1635"/>
        <v>5.5786643405799197E-2</v>
      </c>
      <c r="P297" s="193">
        <f t="shared" si="1636"/>
        <v>9.0368417197685957E-3</v>
      </c>
      <c r="Q297" s="193">
        <f t="shared" si="1637"/>
        <v>2.5275144849372655E-3</v>
      </c>
      <c r="R297" s="193">
        <f t="shared" si="1638"/>
        <v>-2.2412969184429921E-2</v>
      </c>
      <c r="S297" s="193">
        <f t="shared" si="1639"/>
        <v>2.8840919443178237E-3</v>
      </c>
      <c r="T297" s="193">
        <f t="shared" si="1640"/>
        <v>-2.9207737624431296E-2</v>
      </c>
      <c r="U297" s="193">
        <f t="shared" si="1641"/>
        <v>-7.5593947554602137E-2</v>
      </c>
      <c r="V297" s="193">
        <f t="shared" si="1642"/>
        <v>-8.2992837868197999E-2</v>
      </c>
      <c r="W297" s="193">
        <f t="shared" si="1643"/>
        <v>8.1306263253919875E-2</v>
      </c>
      <c r="X297" s="193">
        <f t="shared" si="1644"/>
        <v>2.6759244811983107E-2</v>
      </c>
      <c r="Y297" s="193">
        <f t="shared" si="1645"/>
        <v>2.7207238666143052E-2</v>
      </c>
      <c r="Z297" s="193">
        <f t="shared" si="1646"/>
        <v>-3.9720867206539667E-2</v>
      </c>
      <c r="AA297" s="193">
        <f t="shared" si="1647"/>
        <v>4.3791935859236686E-2</v>
      </c>
      <c r="AB297" s="193">
        <f t="shared" si="1648"/>
        <v>-8.4623742694833748E-3</v>
      </c>
      <c r="AC297" s="193">
        <f t="shared" si="1649"/>
        <v>6.4450896572143535E-4</v>
      </c>
      <c r="AD297" s="193">
        <f t="shared" si="1650"/>
        <v>6.0541656017490064E-2</v>
      </c>
      <c r="AE297" s="193">
        <f t="shared" si="1651"/>
        <v>0</v>
      </c>
      <c r="AF297" s="168"/>
      <c r="AG297" s="168"/>
      <c r="AH297" s="194"/>
      <c r="AI297" s="193"/>
      <c r="AJ297" s="193"/>
      <c r="AK297" s="193"/>
      <c r="AL297" s="193"/>
      <c r="AM297" s="193"/>
      <c r="AN297" s="193"/>
      <c r="AO297" s="168"/>
      <c r="AP297" s="168"/>
      <c r="AQ297" s="193">
        <f t="shared" si="1652"/>
        <v>9.4707983380443617E-2</v>
      </c>
      <c r="AR297" s="193">
        <f t="shared" si="1653"/>
        <v>-5.7046888005178986E-2</v>
      </c>
      <c r="AS297" s="193">
        <f t="shared" si="1654"/>
        <v>3.9149671366217387E-2</v>
      </c>
      <c r="AT297" s="193">
        <f t="shared" si="1655"/>
        <v>3.0869454914467909E-2</v>
      </c>
      <c r="AU297" s="193">
        <f t="shared" si="1656"/>
        <v>-8.2333553065260245E-3</v>
      </c>
      <c r="AV297" s="193">
        <f t="shared" si="1657"/>
        <v>-0.11016285110176127</v>
      </c>
      <c r="AW297" s="193">
        <f t="shared" si="1657"/>
        <v>5.7153670204466378E-2</v>
      </c>
      <c r="AX297" s="193">
        <f t="shared" si="1657"/>
        <v>5.2244699926830451E-2</v>
      </c>
    </row>
    <row r="298" spans="2:50" ht="10.15" hidden="1" outlineLevel="1" x14ac:dyDescent="0.2">
      <c r="B298" s="14"/>
      <c r="E298" s="193"/>
      <c r="F298" s="193"/>
      <c r="G298" s="193"/>
      <c r="H298" s="193"/>
      <c r="I298" s="193"/>
      <c r="J298" s="193"/>
      <c r="K298" s="193"/>
      <c r="L298" s="193"/>
      <c r="M298" s="193"/>
      <c r="N298" s="193"/>
      <c r="O298" s="193"/>
      <c r="P298" s="193"/>
      <c r="Q298" s="193"/>
      <c r="R298" s="193"/>
      <c r="S298" s="193"/>
      <c r="T298" s="193"/>
      <c r="U298" s="193"/>
      <c r="V298" s="193"/>
      <c r="W298" s="193"/>
      <c r="X298" s="193"/>
      <c r="Y298" s="193"/>
      <c r="Z298" s="193"/>
      <c r="AA298" s="193"/>
      <c r="AB298" s="193"/>
      <c r="AC298" s="193"/>
      <c r="AD298" s="193"/>
      <c r="AE298" s="193"/>
      <c r="AF298" s="168"/>
      <c r="AG298" s="168"/>
      <c r="AH298" s="194"/>
      <c r="AI298" s="193"/>
      <c r="AJ298" s="193"/>
      <c r="AK298" s="193"/>
      <c r="AL298" s="193"/>
      <c r="AM298" s="193"/>
      <c r="AN298" s="193"/>
      <c r="AO298" s="168"/>
      <c r="AP298" s="168"/>
      <c r="AQ298" s="193"/>
      <c r="AR298" s="193"/>
      <c r="AS298" s="193"/>
      <c r="AT298" s="193"/>
      <c r="AU298" s="193"/>
      <c r="AV298" s="193"/>
      <c r="AW298" s="193"/>
      <c r="AX298" s="193"/>
    </row>
    <row r="299" spans="2:50" ht="10.15" hidden="1" outlineLevel="1" x14ac:dyDescent="0.2">
      <c r="B299" s="21" t="s">
        <v>23</v>
      </c>
      <c r="E299" s="193"/>
      <c r="F299" s="193"/>
      <c r="G299" s="193"/>
      <c r="H299" s="193"/>
      <c r="I299" s="193"/>
      <c r="J299" s="193"/>
      <c r="K299" s="193"/>
      <c r="L299" s="193"/>
      <c r="M299" s="193"/>
      <c r="N299" s="193"/>
      <c r="O299" s="193"/>
      <c r="P299" s="193"/>
      <c r="Q299" s="193"/>
      <c r="R299" s="193"/>
      <c r="S299" s="193"/>
      <c r="T299" s="193"/>
      <c r="U299" s="193"/>
      <c r="V299" s="193"/>
      <c r="W299" s="193"/>
      <c r="X299" s="193"/>
      <c r="Y299" s="193"/>
      <c r="Z299" s="193"/>
      <c r="AA299" s="193"/>
      <c r="AB299" s="193"/>
      <c r="AC299" s="193"/>
      <c r="AD299" s="193"/>
      <c r="AE299" s="193"/>
      <c r="AF299" s="168"/>
      <c r="AG299" s="168"/>
      <c r="AH299" s="194"/>
      <c r="AI299" s="193"/>
      <c r="AJ299" s="193"/>
      <c r="AK299" s="193"/>
      <c r="AL299" s="193"/>
      <c r="AM299" s="193"/>
      <c r="AN299" s="193"/>
      <c r="AO299" s="168"/>
      <c r="AP299" s="168"/>
      <c r="AQ299" s="193"/>
      <c r="AR299" s="193"/>
      <c r="AS299" s="193"/>
      <c r="AT299" s="193"/>
      <c r="AU299" s="193"/>
      <c r="AV299" s="193"/>
      <c r="AW299" s="193"/>
      <c r="AX299" s="193"/>
    </row>
    <row r="300" spans="2:50" ht="10.15" hidden="1" outlineLevel="1" x14ac:dyDescent="0.2">
      <c r="B300" s="14" t="s">
        <v>257</v>
      </c>
      <c r="D300" s="197">
        <v>0.05</v>
      </c>
      <c r="E300" s="197">
        <v>0.05</v>
      </c>
      <c r="F300" s="197">
        <v>0.05</v>
      </c>
      <c r="G300" s="197">
        <v>0.05</v>
      </c>
      <c r="H300" s="197">
        <v>0.05</v>
      </c>
      <c r="I300" s="197">
        <v>0.05</v>
      </c>
      <c r="J300" s="197">
        <v>0.05</v>
      </c>
      <c r="K300" s="197">
        <v>0.05</v>
      </c>
      <c r="L300" s="197">
        <v>0.05</v>
      </c>
      <c r="M300" s="197">
        <v>0.05</v>
      </c>
      <c r="N300" s="197">
        <v>0.05</v>
      </c>
      <c r="O300" s="197">
        <v>0.05</v>
      </c>
      <c r="P300" s="197">
        <v>0.05</v>
      </c>
      <c r="Q300" s="197">
        <v>0.05</v>
      </c>
      <c r="R300" s="197">
        <v>0.05</v>
      </c>
      <c r="S300" s="197">
        <v>0.05</v>
      </c>
      <c r="T300" s="197">
        <v>0.05</v>
      </c>
      <c r="U300" s="197">
        <v>0.05</v>
      </c>
      <c r="V300" s="197">
        <v>0.05</v>
      </c>
      <c r="W300" s="197">
        <v>0.05</v>
      </c>
      <c r="X300" s="197">
        <v>0.05</v>
      </c>
      <c r="Y300" s="197">
        <v>0.05</v>
      </c>
      <c r="Z300" s="197">
        <v>0.05</v>
      </c>
      <c r="AA300" s="197">
        <v>0.05</v>
      </c>
      <c r="AB300" s="197">
        <f t="shared" ref="AB300:AB302" si="1659">AA300</f>
        <v>0.05</v>
      </c>
      <c r="AC300" s="197">
        <f t="shared" ref="AC300:AC302" si="1660">AB300</f>
        <v>0.05</v>
      </c>
      <c r="AD300" s="197">
        <f t="shared" ref="AD300:AD302" si="1661">AC300</f>
        <v>0.05</v>
      </c>
      <c r="AE300" s="197">
        <f t="shared" ref="AE300:AE302" si="1662">AD300</f>
        <v>0.05</v>
      </c>
      <c r="AF300" s="168"/>
      <c r="AG300" s="168"/>
      <c r="AH300" s="194"/>
      <c r="AI300" s="193"/>
      <c r="AJ300" s="193"/>
      <c r="AK300" s="193"/>
      <c r="AL300" s="193"/>
      <c r="AM300" s="193"/>
      <c r="AN300" s="193"/>
      <c r="AO300" s="168"/>
      <c r="AP300" s="197">
        <v>0.05</v>
      </c>
      <c r="AQ300" s="197">
        <v>0.05</v>
      </c>
      <c r="AR300" s="212">
        <f>G300</f>
        <v>0.05</v>
      </c>
      <c r="AS300" s="212">
        <f>K300</f>
        <v>0.05</v>
      </c>
      <c r="AT300" s="212">
        <f>O300</f>
        <v>0.05</v>
      </c>
      <c r="AU300" s="212">
        <f>S300</f>
        <v>0.05</v>
      </c>
      <c r="AV300" s="193">
        <f>W300</f>
        <v>0.05</v>
      </c>
      <c r="AW300" s="193">
        <f>AA300</f>
        <v>0.05</v>
      </c>
      <c r="AX300" s="193">
        <f>+AE300</f>
        <v>0.05</v>
      </c>
    </row>
    <row r="301" spans="2:50" ht="10.15" hidden="1" outlineLevel="1" x14ac:dyDescent="0.2">
      <c r="B301" s="14" t="s">
        <v>258</v>
      </c>
      <c r="D301" s="197">
        <f>+D192/D193-D302</f>
        <v>0.22298426685348838</v>
      </c>
      <c r="E301" s="197">
        <f t="shared" ref="E301:U301" si="1663">+E192/E193-E302</f>
        <v>0.2605787243444202</v>
      </c>
      <c r="F301" s="197">
        <f t="shared" si="1663"/>
        <v>0.26454585026117255</v>
      </c>
      <c r="G301" s="197">
        <f t="shared" si="1663"/>
        <v>0.25926827959353571</v>
      </c>
      <c r="H301" s="197">
        <f t="shared" si="1663"/>
        <v>0.22378897643922485</v>
      </c>
      <c r="I301" s="197">
        <f t="shared" si="1663"/>
        <v>0.23949650780539736</v>
      </c>
      <c r="J301" s="197">
        <f t="shared" si="1663"/>
        <v>0.23646925474638697</v>
      </c>
      <c r="K301" s="197">
        <f t="shared" si="1663"/>
        <v>0.21710847292242647</v>
      </c>
      <c r="L301" s="197">
        <f t="shared" si="1663"/>
        <v>0.21707317073170723</v>
      </c>
      <c r="M301" s="197">
        <f t="shared" si="1663"/>
        <v>0.21553147574819401</v>
      </c>
      <c r="N301" s="197">
        <f t="shared" si="1663"/>
        <v>0.21047154572564608</v>
      </c>
      <c r="O301" s="197">
        <f t="shared" si="1663"/>
        <v>0.22792706333973139</v>
      </c>
      <c r="P301" s="197">
        <f t="shared" si="1663"/>
        <v>0.22491031183883731</v>
      </c>
      <c r="Q301" s="197">
        <f t="shared" si="1663"/>
        <v>0.19646131637470243</v>
      </c>
      <c r="R301" s="197">
        <f t="shared" si="1663"/>
        <v>0.20226836116447466</v>
      </c>
      <c r="S301" s="197">
        <f t="shared" si="1663"/>
        <v>0.19094798657718121</v>
      </c>
      <c r="T301" s="197">
        <f t="shared" si="1663"/>
        <v>0.19185774450163778</v>
      </c>
      <c r="U301" s="197">
        <f t="shared" si="1663"/>
        <v>0.18245506068239065</v>
      </c>
      <c r="V301" s="197">
        <f t="shared" ref="V301:Y301" si="1664">+V192/V193-V302</f>
        <v>0.17300357084888818</v>
      </c>
      <c r="W301" s="197">
        <f t="shared" si="1664"/>
        <v>0.17294955718136293</v>
      </c>
      <c r="X301" s="197">
        <f t="shared" si="1664"/>
        <v>0.18057599073783742</v>
      </c>
      <c r="Y301" s="197">
        <f t="shared" si="1664"/>
        <v>0.18406776161857133</v>
      </c>
      <c r="Z301" s="197">
        <f t="shared" ref="Z301:AA301" si="1665">+Z192/Z193-Z302</f>
        <v>0.17810605083215064</v>
      </c>
      <c r="AA301" s="197">
        <f t="shared" si="1665"/>
        <v>0.1753551136363635</v>
      </c>
      <c r="AB301" s="197">
        <f t="shared" si="1659"/>
        <v>0.1753551136363635</v>
      </c>
      <c r="AC301" s="197">
        <f t="shared" si="1660"/>
        <v>0.1753551136363635</v>
      </c>
      <c r="AD301" s="197">
        <f t="shared" si="1661"/>
        <v>0.1753551136363635</v>
      </c>
      <c r="AE301" s="197">
        <f t="shared" si="1662"/>
        <v>0.1753551136363635</v>
      </c>
      <c r="AF301" s="168"/>
      <c r="AG301" s="168"/>
      <c r="AH301" s="194"/>
      <c r="AI301" s="193"/>
      <c r="AJ301" s="193"/>
      <c r="AK301" s="193"/>
      <c r="AL301" s="193"/>
      <c r="AM301" s="193"/>
      <c r="AN301" s="193"/>
      <c r="AO301" s="168"/>
      <c r="AP301" s="197">
        <f>+AP192/AP193-AP302</f>
        <v>0.3647302507828718</v>
      </c>
      <c r="AQ301" s="197">
        <f>+AQ192/AQ193-AQ302</f>
        <v>0.28689216969543818</v>
      </c>
      <c r="AR301" s="212">
        <f t="shared" ref="AR301:AR302" si="1666">G301</f>
        <v>0.25926827959353571</v>
      </c>
      <c r="AS301" s="212">
        <f t="shared" ref="AS301:AS302" si="1667">K301</f>
        <v>0.21710847292242647</v>
      </c>
      <c r="AT301" s="212">
        <f t="shared" ref="AT301:AT302" si="1668">O301</f>
        <v>0.22792706333973139</v>
      </c>
      <c r="AU301" s="212">
        <f t="shared" ref="AU301:AU302" si="1669">S301</f>
        <v>0.19094798657718121</v>
      </c>
      <c r="AV301" s="193">
        <f t="shared" ref="AV301:AV302" si="1670">W301</f>
        <v>0.17294955718136293</v>
      </c>
      <c r="AW301" s="193">
        <f t="shared" ref="AW301:AW302" si="1671">AA301</f>
        <v>0.1753551136363635</v>
      </c>
      <c r="AX301" s="193">
        <f t="shared" ref="AX301:AX302" si="1672">+AE301</f>
        <v>0.1753551136363635</v>
      </c>
    </row>
    <row r="302" spans="2:50" ht="10.15" hidden="1" outlineLevel="1" x14ac:dyDescent="0.2">
      <c r="B302" s="14" t="s">
        <v>259</v>
      </c>
      <c r="D302" s="197">
        <f>25%*D192/D193</f>
        <v>7.4328088951162788E-2</v>
      </c>
      <c r="E302" s="197">
        <f t="shared" ref="E302:U302" si="1673">25%*E192/E193</f>
        <v>8.6859574781473395E-2</v>
      </c>
      <c r="F302" s="197">
        <f t="shared" si="1673"/>
        <v>8.8181950087057523E-2</v>
      </c>
      <c r="G302" s="197">
        <f t="shared" si="1673"/>
        <v>8.6422759864511908E-2</v>
      </c>
      <c r="H302" s="197">
        <f t="shared" si="1673"/>
        <v>7.4596325479741613E-2</v>
      </c>
      <c r="I302" s="197">
        <f t="shared" si="1673"/>
        <v>7.9832169268465786E-2</v>
      </c>
      <c r="J302" s="197">
        <f t="shared" si="1673"/>
        <v>7.8823084915462319E-2</v>
      </c>
      <c r="K302" s="197">
        <f t="shared" si="1673"/>
        <v>7.236949097414215E-2</v>
      </c>
      <c r="L302" s="197">
        <f t="shared" si="1673"/>
        <v>7.2357723577235744E-2</v>
      </c>
      <c r="M302" s="197">
        <f t="shared" si="1673"/>
        <v>7.1843825249398002E-2</v>
      </c>
      <c r="N302" s="197">
        <f t="shared" si="1673"/>
        <v>7.0157181908548694E-2</v>
      </c>
      <c r="O302" s="197">
        <f t="shared" si="1673"/>
        <v>7.597568777991047E-2</v>
      </c>
      <c r="P302" s="197">
        <f t="shared" si="1673"/>
        <v>7.4970103946279107E-2</v>
      </c>
      <c r="Q302" s="197">
        <f t="shared" si="1673"/>
        <v>6.5487105458234149E-2</v>
      </c>
      <c r="R302" s="197">
        <f t="shared" si="1673"/>
        <v>6.7422787054824893E-2</v>
      </c>
      <c r="S302" s="197">
        <f t="shared" si="1673"/>
        <v>6.3649328859060397E-2</v>
      </c>
      <c r="T302" s="197">
        <f t="shared" si="1673"/>
        <v>6.3952581500545932E-2</v>
      </c>
      <c r="U302" s="197">
        <f t="shared" si="1673"/>
        <v>6.081835356079688E-2</v>
      </c>
      <c r="V302" s="197">
        <f t="shared" ref="V302:Y302" si="1674">25%*V192/V193</f>
        <v>5.7667856949629392E-2</v>
      </c>
      <c r="W302" s="197">
        <f t="shared" si="1674"/>
        <v>5.7649852393787643E-2</v>
      </c>
      <c r="X302" s="197">
        <f t="shared" si="1674"/>
        <v>6.0191996912612476E-2</v>
      </c>
      <c r="Y302" s="197">
        <f t="shared" si="1674"/>
        <v>6.1355920539523774E-2</v>
      </c>
      <c r="Z302" s="197">
        <f t="shared" ref="Z302:AA302" si="1675">25%*Z192/Z193</f>
        <v>5.9368683610716878E-2</v>
      </c>
      <c r="AA302" s="197">
        <f t="shared" si="1675"/>
        <v>5.8451704545454501E-2</v>
      </c>
      <c r="AB302" s="197">
        <f t="shared" si="1659"/>
        <v>5.8451704545454501E-2</v>
      </c>
      <c r="AC302" s="197">
        <f t="shared" si="1660"/>
        <v>5.8451704545454501E-2</v>
      </c>
      <c r="AD302" s="197">
        <f t="shared" si="1661"/>
        <v>5.8451704545454501E-2</v>
      </c>
      <c r="AE302" s="197">
        <f t="shared" si="1662"/>
        <v>5.8451704545454501E-2</v>
      </c>
      <c r="AF302" s="168"/>
      <c r="AG302" s="168"/>
      <c r="AH302" s="194"/>
      <c r="AI302" s="193"/>
      <c r="AJ302" s="193"/>
      <c r="AK302" s="193"/>
      <c r="AL302" s="193"/>
      <c r="AM302" s="193"/>
      <c r="AN302" s="193"/>
      <c r="AO302" s="168"/>
      <c r="AP302" s="197">
        <f>25%*AP192/AP193</f>
        <v>0.12157675026095727</v>
      </c>
      <c r="AQ302" s="197">
        <f>25%*AQ192/AQ193</f>
        <v>9.5630723231812723E-2</v>
      </c>
      <c r="AR302" s="212">
        <f t="shared" si="1666"/>
        <v>8.6422759864511908E-2</v>
      </c>
      <c r="AS302" s="212">
        <f t="shared" si="1667"/>
        <v>7.236949097414215E-2</v>
      </c>
      <c r="AT302" s="212">
        <f t="shared" si="1668"/>
        <v>7.597568777991047E-2</v>
      </c>
      <c r="AU302" s="212">
        <f t="shared" si="1669"/>
        <v>6.3649328859060397E-2</v>
      </c>
      <c r="AV302" s="193">
        <f t="shared" si="1670"/>
        <v>5.7649852393787643E-2</v>
      </c>
      <c r="AW302" s="193">
        <f t="shared" si="1671"/>
        <v>5.8451704545454501E-2</v>
      </c>
      <c r="AX302" s="193">
        <f t="shared" si="1672"/>
        <v>5.8451704545454501E-2</v>
      </c>
    </row>
    <row r="303" spans="2:50" ht="10.15" hidden="1" outlineLevel="1" x14ac:dyDescent="0.2">
      <c r="B303" s="9"/>
      <c r="E303" s="208"/>
      <c r="F303" s="208"/>
      <c r="G303" s="208"/>
      <c r="H303" s="208"/>
      <c r="I303" s="208"/>
      <c r="J303" s="208"/>
      <c r="K303" s="208"/>
      <c r="L303" s="208"/>
      <c r="M303" s="208"/>
      <c r="N303" s="208"/>
      <c r="O303" s="208"/>
      <c r="P303" s="208"/>
      <c r="Q303" s="208"/>
      <c r="R303" s="208"/>
      <c r="S303" s="208"/>
      <c r="T303" s="208"/>
      <c r="U303" s="208"/>
      <c r="V303" s="208"/>
      <c r="W303" s="208"/>
      <c r="X303" s="208"/>
      <c r="Y303" s="208"/>
      <c r="Z303" s="208"/>
      <c r="AA303" s="208"/>
      <c r="AB303" s="208"/>
      <c r="AC303" s="208"/>
      <c r="AD303" s="208"/>
      <c r="AE303" s="208"/>
      <c r="AF303" s="168"/>
      <c r="AG303" s="168"/>
      <c r="AH303" s="194"/>
      <c r="AI303" s="193"/>
      <c r="AJ303" s="193"/>
      <c r="AK303" s="193"/>
      <c r="AL303" s="193"/>
      <c r="AM303" s="193"/>
      <c r="AN303" s="193"/>
      <c r="AO303" s="168"/>
      <c r="AP303" s="168"/>
      <c r="AQ303" s="208"/>
      <c r="AR303" s="208"/>
      <c r="AS303" s="208"/>
      <c r="AT303" s="208"/>
      <c r="AU303" s="208"/>
      <c r="AV303" s="208"/>
      <c r="AW303" s="208"/>
      <c r="AX303" s="208"/>
    </row>
    <row r="304" spans="2:50" ht="10.15" hidden="1" outlineLevel="1" x14ac:dyDescent="0.2">
      <c r="B304" s="24" t="s">
        <v>269</v>
      </c>
      <c r="E304" s="193"/>
      <c r="F304" s="193"/>
      <c r="G304" s="193"/>
      <c r="H304" s="193"/>
      <c r="I304" s="193"/>
      <c r="J304" s="193"/>
      <c r="K304" s="193"/>
      <c r="L304" s="193"/>
      <c r="M304" s="193"/>
      <c r="N304" s="193"/>
      <c r="O304" s="193"/>
      <c r="P304" s="193"/>
      <c r="Q304" s="193"/>
      <c r="R304" s="193"/>
      <c r="S304" s="193"/>
      <c r="T304" s="193"/>
      <c r="U304" s="193"/>
      <c r="V304" s="193"/>
      <c r="W304" s="193"/>
      <c r="X304" s="193"/>
      <c r="Y304" s="193"/>
      <c r="Z304" s="193"/>
      <c r="AA304" s="193"/>
      <c r="AB304" s="193"/>
      <c r="AC304" s="193"/>
      <c r="AD304" s="193"/>
      <c r="AE304" s="193"/>
      <c r="AF304" s="168"/>
      <c r="AG304" s="168"/>
      <c r="AH304" s="194"/>
      <c r="AI304" s="193"/>
      <c r="AJ304" s="193"/>
      <c r="AK304" s="193"/>
      <c r="AL304" s="193"/>
      <c r="AM304" s="193"/>
      <c r="AN304" s="193"/>
      <c r="AO304" s="168"/>
      <c r="AP304" s="168"/>
      <c r="AQ304" s="193"/>
      <c r="AR304" s="193"/>
      <c r="AS304" s="193"/>
      <c r="AT304" s="193"/>
      <c r="AU304" s="193"/>
      <c r="AV304" s="193"/>
      <c r="AW304" s="193"/>
      <c r="AX304" s="193"/>
    </row>
    <row r="305" spans="2:50" ht="10.15" hidden="1" outlineLevel="1" x14ac:dyDescent="0.2">
      <c r="B305" t="s">
        <v>257</v>
      </c>
      <c r="E305" s="193"/>
      <c r="F305" s="193"/>
      <c r="G305" s="193"/>
      <c r="H305" s="208">
        <f>+H290*D300</f>
        <v>-2.6993742468898853E-3</v>
      </c>
      <c r="I305" s="208">
        <f t="shared" ref="I305:I307" si="1676">+I290*E300</f>
        <v>-6.5087894155194115E-4</v>
      </c>
      <c r="J305" s="208">
        <f t="shared" ref="J305:J307" si="1677">+J290*F300</f>
        <v>-6.3947075398215205E-4</v>
      </c>
      <c r="K305" s="208">
        <f t="shared" ref="K305:K307" si="1678">+K290*G300</f>
        <v>9.504947092674465E-4</v>
      </c>
      <c r="L305" s="208">
        <f t="shared" ref="L305:L307" si="1679">+L290*H300</f>
        <v>-2.8530224314979205E-3</v>
      </c>
      <c r="M305" s="208">
        <f t="shared" ref="M305:M307" si="1680">+M290*I300</f>
        <v>-1.9180232444063639E-3</v>
      </c>
      <c r="N305" s="208">
        <f t="shared" ref="N305:N307" si="1681">+N290*J300</f>
        <v>-3.1931033204567476E-4</v>
      </c>
      <c r="O305" s="208">
        <f t="shared" ref="O305:O307" si="1682">+O290*K300</f>
        <v>8.9605688278302517E-4</v>
      </c>
      <c r="P305" s="208">
        <f t="shared" ref="P305:P307" si="1683">+P290*L300</f>
        <v>6.3429043638739803E-3</v>
      </c>
      <c r="Q305" s="208">
        <f t="shared" ref="Q305:Q307" si="1684">+Q290*M300</f>
        <v>4.8961517168394815E-3</v>
      </c>
      <c r="R305" s="208">
        <f t="shared" ref="R305:R307" si="1685">+R290*N300</f>
        <v>2.6878146009480909E-3</v>
      </c>
      <c r="S305" s="208">
        <f t="shared" ref="S305:S307" si="1686">+S290*O300</f>
        <v>3.4416148704266016E-4</v>
      </c>
      <c r="T305" s="208">
        <f t="shared" ref="T305:T307" si="1687">+T290*P300</f>
        <v>3.7685771608626518E-4</v>
      </c>
      <c r="U305" s="208">
        <f t="shared" ref="U305:U307" si="1688">+U290*Q300</f>
        <v>-1.9067754612536959E-3</v>
      </c>
      <c r="V305" s="208">
        <f t="shared" ref="V305:V307" si="1689">+V290*R300</f>
        <v>-3.9538450450814942E-3</v>
      </c>
      <c r="W305" s="208">
        <f t="shared" ref="W305:W307" si="1690">+W290*S300</f>
        <v>-3.2484485097594553E-3</v>
      </c>
      <c r="X305" s="208">
        <f t="shared" ref="X305:X307" si="1691">+X290*T300</f>
        <v>-3.8636082732928234E-3</v>
      </c>
      <c r="Y305" s="208">
        <f t="shared" ref="Y305:Y307" si="1692">+Y290*U300</f>
        <v>-1.3649472478866331E-3</v>
      </c>
      <c r="Z305" s="208">
        <f t="shared" ref="Z305:Z307" si="1693">+Z290*V300</f>
        <v>7.4660984487046056E-4</v>
      </c>
      <c r="AA305" s="208">
        <f t="shared" ref="AA305:AA307" si="1694">+AA290*W300</f>
        <v>1.2414243932280301E-3</v>
      </c>
      <c r="AB305" s="208">
        <f t="shared" ref="AB305:AB307" si="1695">+AB290*X300</f>
        <v>-4.0996193983705576E-5</v>
      </c>
      <c r="AC305" s="208">
        <f t="shared" ref="AC305:AC307" si="1696">+AC290*Y300</f>
        <v>-1.623866319373174E-3</v>
      </c>
      <c r="AD305" s="208">
        <f t="shared" ref="AD305:AD307" si="1697">+AD290*Z300</f>
        <v>6.6622927756398995E-5</v>
      </c>
      <c r="AE305" s="208">
        <f t="shared" ref="AE305:AE307" si="1698">+AE290*AA300</f>
        <v>-1.1221398442184173E-3</v>
      </c>
      <c r="AF305" s="168"/>
      <c r="AG305" s="168"/>
      <c r="AH305" s="194"/>
      <c r="AI305" s="193"/>
      <c r="AJ305" s="193"/>
      <c r="AK305" s="193"/>
      <c r="AL305" s="193"/>
      <c r="AM305" s="193"/>
      <c r="AN305" s="193"/>
      <c r="AO305" s="168"/>
      <c r="AP305" s="168"/>
      <c r="AQ305" s="208">
        <f>+AQ290*AP300</f>
        <v>3.553957124435847E-3</v>
      </c>
      <c r="AR305" s="208">
        <f t="shared" ref="AR305:AR307" si="1699">+AR290*AQ300</f>
        <v>-4.0474819945397313E-3</v>
      </c>
      <c r="AS305" s="208">
        <f t="shared" ref="AS305:AS307" si="1700">+AS290*AR300</f>
        <v>2.602244940287757E-3</v>
      </c>
      <c r="AT305" s="208">
        <f t="shared" ref="AT305:AT307" si="1701">+AT290*AS300</f>
        <v>8.9605688278302517E-4</v>
      </c>
      <c r="AU305" s="208">
        <f t="shared" ref="AU305:AU307" si="1702">+AU290*AT300</f>
        <v>3.4416148704266016E-4</v>
      </c>
      <c r="AV305" s="208">
        <f t="shared" ref="AV305:AV307" si="1703">+AV290*AU300</f>
        <v>-3.2484485097594553E-3</v>
      </c>
      <c r="AW305" s="208">
        <f t="shared" ref="AW305:AX307" si="1704">+AW290*AV300</f>
        <v>1.2414243932280301E-3</v>
      </c>
      <c r="AX305" s="208">
        <f t="shared" si="1704"/>
        <v>-1.1221398442184173E-3</v>
      </c>
    </row>
    <row r="306" spans="2:50" ht="10.15" hidden="1" outlineLevel="1" x14ac:dyDescent="0.2">
      <c r="B306" t="s">
        <v>258</v>
      </c>
      <c r="E306" s="193"/>
      <c r="F306" s="193"/>
      <c r="G306" s="193"/>
      <c r="H306" s="208">
        <f t="shared" ref="H306:H307" si="1705">+H291*D301</f>
        <v>-1.9339912045699251E-2</v>
      </c>
      <c r="I306" s="208">
        <f t="shared" si="1676"/>
        <v>-1.1762161957540792E-2</v>
      </c>
      <c r="J306" s="208">
        <f t="shared" si="1677"/>
        <v>-1.6467369103457464E-2</v>
      </c>
      <c r="K306" s="208">
        <f t="shared" si="1678"/>
        <v>-4.2660606521648875E-3</v>
      </c>
      <c r="L306" s="208">
        <f t="shared" si="1679"/>
        <v>-4.6724478496600504E-3</v>
      </c>
      <c r="M306" s="208">
        <f t="shared" si="1680"/>
        <v>-2.6411829323367037E-3</v>
      </c>
      <c r="N306" s="208">
        <f t="shared" si="1681"/>
        <v>1.8187673922050632E-2</v>
      </c>
      <c r="O306" s="208">
        <f t="shared" si="1682"/>
        <v>1.9546377140774559E-2</v>
      </c>
      <c r="P306" s="208">
        <f t="shared" si="1683"/>
        <v>1.4777318208007406E-2</v>
      </c>
      <c r="Q306" s="208">
        <f t="shared" si="1684"/>
        <v>1.1550836646788116E-2</v>
      </c>
      <c r="R306" s="208">
        <f t="shared" si="1685"/>
        <v>-2.7321187569158785E-3</v>
      </c>
      <c r="S306" s="208">
        <f t="shared" si="1686"/>
        <v>-1.6019562231815183E-2</v>
      </c>
      <c r="T306" s="208">
        <f t="shared" si="1687"/>
        <v>-1.2042583423584299E-2</v>
      </c>
      <c r="U306" s="208">
        <f t="shared" si="1688"/>
        <v>-2.3248401021443241E-2</v>
      </c>
      <c r="V306" s="208">
        <f t="shared" si="1689"/>
        <v>-3.113962132363951E-2</v>
      </c>
      <c r="W306" s="208">
        <f t="shared" si="1690"/>
        <v>-1.1509418652313426E-2</v>
      </c>
      <c r="X306" s="208">
        <f t="shared" si="1691"/>
        <v>-4.2106790848834338E-3</v>
      </c>
      <c r="Y306" s="208">
        <f t="shared" si="1692"/>
        <v>8.0869748210037687E-3</v>
      </c>
      <c r="Z306" s="208">
        <f t="shared" si="1693"/>
        <v>1.3733419022182997E-2</v>
      </c>
      <c r="AA306" s="208">
        <f t="shared" si="1694"/>
        <v>5.9261721593623241E-3</v>
      </c>
      <c r="AB306" s="208">
        <f t="shared" si="1695"/>
        <v>-1.2662942790060392E-3</v>
      </c>
      <c r="AC306" s="208">
        <f t="shared" si="1696"/>
        <v>-3.4119126027073606E-3</v>
      </c>
      <c r="AD306" s="208">
        <f t="shared" si="1697"/>
        <v>9.5748251339012012E-3</v>
      </c>
      <c r="AE306" s="208">
        <f t="shared" si="1698"/>
        <v>1.5842163940408451E-3</v>
      </c>
      <c r="AF306" s="168"/>
      <c r="AG306" s="168"/>
      <c r="AH306" s="194"/>
      <c r="AI306" s="193"/>
      <c r="AJ306" s="193"/>
      <c r="AK306" s="193"/>
      <c r="AL306" s="193"/>
      <c r="AM306" s="193"/>
      <c r="AN306" s="193"/>
      <c r="AO306" s="168"/>
      <c r="AP306" s="168"/>
      <c r="AQ306" s="208">
        <f t="shared" ref="AQ306:AQ307" si="1706">+AQ291*AP301</f>
        <v>5.0145779663389296E-2</v>
      </c>
      <c r="AR306" s="208">
        <f t="shared" si="1699"/>
        <v>-1.3336015146881212E-2</v>
      </c>
      <c r="AS306" s="208">
        <f t="shared" si="1700"/>
        <v>-5.1498092184872569E-3</v>
      </c>
      <c r="AT306" s="208">
        <f t="shared" si="1701"/>
        <v>1.9546377140774559E-2</v>
      </c>
      <c r="AU306" s="208">
        <f t="shared" si="1702"/>
        <v>-1.6019562231815183E-2</v>
      </c>
      <c r="AV306" s="208">
        <f t="shared" si="1703"/>
        <v>-1.1509418652313426E-2</v>
      </c>
      <c r="AW306" s="208">
        <f t="shared" si="1704"/>
        <v>5.9261721593623241E-3</v>
      </c>
      <c r="AX306" s="208">
        <f t="shared" si="1704"/>
        <v>1.5842163940408451E-3</v>
      </c>
    </row>
    <row r="307" spans="2:50" ht="12" hidden="1" outlineLevel="1" x14ac:dyDescent="0.35">
      <c r="B307" t="s">
        <v>259</v>
      </c>
      <c r="E307" s="193"/>
      <c r="F307" s="193"/>
      <c r="G307" s="193"/>
      <c r="H307" s="209">
        <f t="shared" si="1705"/>
        <v>-4.7586926545994833E-3</v>
      </c>
      <c r="I307" s="209">
        <f t="shared" si="1676"/>
        <v>-5.7446070768208245E-3</v>
      </c>
      <c r="J307" s="209">
        <f t="shared" si="1677"/>
        <v>-4.9389396394448988E-3</v>
      </c>
      <c r="K307" s="209">
        <f t="shared" si="1678"/>
        <v>2.56076494437232E-3</v>
      </c>
      <c r="L307" s="209">
        <f t="shared" si="1679"/>
        <v>-3.2802976148747043E-3</v>
      </c>
      <c r="M307" s="209">
        <f t="shared" si="1680"/>
        <v>-2.0471285062905057E-3</v>
      </c>
      <c r="N307" s="209">
        <f t="shared" si="1681"/>
        <v>4.0507033837512531E-3</v>
      </c>
      <c r="O307" s="209">
        <f t="shared" si="1682"/>
        <v>2.2340067388092735E-3</v>
      </c>
      <c r="P307" s="209">
        <f t="shared" si="1683"/>
        <v>7.7084847188788799E-3</v>
      </c>
      <c r="Q307" s="209">
        <f t="shared" si="1684"/>
        <v>8.294235952329183E-3</v>
      </c>
      <c r="R307" s="209">
        <f t="shared" si="1685"/>
        <v>3.0927212445482233E-3</v>
      </c>
      <c r="S307" s="209">
        <f t="shared" si="1686"/>
        <v>-6.2553483214969027E-4</v>
      </c>
      <c r="T307" s="209">
        <f t="shared" si="1687"/>
        <v>-3.4353819522405021E-3</v>
      </c>
      <c r="U307" s="209">
        <f t="shared" si="1688"/>
        <v>-7.870050594338103E-3</v>
      </c>
      <c r="V307" s="209">
        <f t="shared" si="1689"/>
        <v>-1.1778669739028684E-2</v>
      </c>
      <c r="W307" s="209">
        <f t="shared" si="1690"/>
        <v>-7.0117915378277076E-3</v>
      </c>
      <c r="X307" s="209">
        <f t="shared" si="1691"/>
        <v>-3.7644407012394319E-3</v>
      </c>
      <c r="Y307" s="209">
        <f t="shared" si="1692"/>
        <v>2.7854076295388461E-3</v>
      </c>
      <c r="Z307" s="209">
        <f t="shared" si="1693"/>
        <v>5.4869941724219311E-3</v>
      </c>
      <c r="AA307" s="209">
        <f t="shared" si="1694"/>
        <v>3.2949006510507054E-3</v>
      </c>
      <c r="AB307" s="209">
        <f t="shared" si="1695"/>
        <v>1.2573753338059198E-3</v>
      </c>
      <c r="AC307" s="209">
        <f t="shared" si="1696"/>
        <v>-3.3806776998121567E-4</v>
      </c>
      <c r="AD307" s="209">
        <f t="shared" si="1697"/>
        <v>5.8373980513236638E-3</v>
      </c>
      <c r="AE307" s="209">
        <f t="shared" si="1698"/>
        <v>3.0537917641890221E-3</v>
      </c>
      <c r="AF307" s="168"/>
      <c r="AG307" s="168"/>
      <c r="AH307" s="194"/>
      <c r="AI307" s="193"/>
      <c r="AJ307" s="193"/>
      <c r="AK307" s="193"/>
      <c r="AL307" s="193"/>
      <c r="AM307" s="193"/>
      <c r="AN307" s="193"/>
      <c r="AO307" s="168"/>
      <c r="AP307" s="168"/>
      <c r="AQ307" s="209">
        <f t="shared" si="1706"/>
        <v>1.1514288843163085E-2</v>
      </c>
      <c r="AR307" s="209">
        <f t="shared" si="1699"/>
        <v>-5.4554351580594889E-3</v>
      </c>
      <c r="AS307" s="209">
        <f t="shared" si="1700"/>
        <v>3.3834226472571629E-3</v>
      </c>
      <c r="AT307" s="209">
        <f t="shared" si="1701"/>
        <v>2.2340067388092735E-3</v>
      </c>
      <c r="AU307" s="209">
        <f t="shared" si="1702"/>
        <v>-6.2553483214969027E-4</v>
      </c>
      <c r="AV307" s="209">
        <f t="shared" si="1703"/>
        <v>-7.0117915378277076E-3</v>
      </c>
      <c r="AW307" s="209">
        <f t="shared" si="1704"/>
        <v>3.2949006510507054E-3</v>
      </c>
      <c r="AX307" s="209">
        <f t="shared" si="1704"/>
        <v>3.0537917641890221E-3</v>
      </c>
    </row>
    <row r="308" spans="2:50" ht="10.15" hidden="1" outlineLevel="1" x14ac:dyDescent="0.2">
      <c r="B308" s="9" t="s">
        <v>274</v>
      </c>
      <c r="E308" s="193"/>
      <c r="F308" s="193"/>
      <c r="G308" s="193"/>
      <c r="H308" s="208">
        <f>SUM(H305:H307)</f>
        <v>-2.6797978947188619E-2</v>
      </c>
      <c r="I308" s="208">
        <f t="shared" ref="I308:AA308" si="1707">SUM(I305:I307)</f>
        <v>-1.8157647975913557E-2</v>
      </c>
      <c r="J308" s="208">
        <f t="shared" si="1707"/>
        <v>-2.2045779496884514E-2</v>
      </c>
      <c r="K308" s="208">
        <f t="shared" si="1707"/>
        <v>-7.5480099852512101E-4</v>
      </c>
      <c r="L308" s="208">
        <f t="shared" si="1707"/>
        <v>-1.0805767896032676E-2</v>
      </c>
      <c r="M308" s="208">
        <f t="shared" si="1707"/>
        <v>-6.6063346830335734E-3</v>
      </c>
      <c r="N308" s="208">
        <f t="shared" si="1707"/>
        <v>2.1919066973756209E-2</v>
      </c>
      <c r="O308" s="208">
        <f t="shared" si="1707"/>
        <v>2.267644076236686E-2</v>
      </c>
      <c r="P308" s="208">
        <f t="shared" si="1707"/>
        <v>2.8828707290760265E-2</v>
      </c>
      <c r="Q308" s="208">
        <f t="shared" si="1707"/>
        <v>2.4741224315956781E-2</v>
      </c>
      <c r="R308" s="208">
        <f t="shared" si="1707"/>
        <v>3.0484170885804358E-3</v>
      </c>
      <c r="S308" s="208">
        <f t="shared" si="1707"/>
        <v>-1.6300935576922214E-2</v>
      </c>
      <c r="T308" s="208">
        <f t="shared" si="1707"/>
        <v>-1.5101107659738537E-2</v>
      </c>
      <c r="U308" s="208">
        <f t="shared" si="1707"/>
        <v>-3.3025227077035035E-2</v>
      </c>
      <c r="V308" s="208">
        <f t="shared" si="1707"/>
        <v>-4.6872136107749686E-2</v>
      </c>
      <c r="W308" s="208">
        <f t="shared" si="1707"/>
        <v>-2.1769658699900586E-2</v>
      </c>
      <c r="X308" s="208">
        <f t="shared" si="1707"/>
        <v>-1.1838728059415689E-2</v>
      </c>
      <c r="Y308" s="208">
        <f t="shared" si="1707"/>
        <v>9.5074352026559821E-3</v>
      </c>
      <c r="Z308" s="208">
        <f t="shared" si="1707"/>
        <v>1.9967023039475389E-2</v>
      </c>
      <c r="AA308" s="208">
        <f t="shared" si="1707"/>
        <v>1.046249720364106E-2</v>
      </c>
      <c r="AB308" s="208">
        <f t="shared" ref="AB308:AE308" si="1708">SUM(AB305:AB307)</f>
        <v>-4.9915139183825041E-5</v>
      </c>
      <c r="AC308" s="208">
        <f t="shared" si="1708"/>
        <v>-5.3738466920617506E-3</v>
      </c>
      <c r="AD308" s="208">
        <f t="shared" si="1708"/>
        <v>1.5478846112981264E-2</v>
      </c>
      <c r="AE308" s="208">
        <f t="shared" si="1708"/>
        <v>3.5158683140114498E-3</v>
      </c>
      <c r="AF308" s="168"/>
      <c r="AG308" s="168"/>
      <c r="AH308" s="194"/>
      <c r="AI308" s="193"/>
      <c r="AJ308" s="193"/>
      <c r="AK308" s="193"/>
      <c r="AL308" s="193"/>
      <c r="AM308" s="193"/>
      <c r="AN308" s="193"/>
      <c r="AO308" s="168"/>
      <c r="AP308" s="168"/>
      <c r="AQ308" s="208">
        <f t="shared" ref="AQ308:AW308" si="1709">SUM(AQ305:AQ307)</f>
        <v>6.5214025630988229E-2</v>
      </c>
      <c r="AR308" s="208">
        <f t="shared" si="1709"/>
        <v>-2.2838932299480433E-2</v>
      </c>
      <c r="AS308" s="208">
        <f t="shared" si="1709"/>
        <v>8.3585836905766299E-4</v>
      </c>
      <c r="AT308" s="208">
        <f t="shared" si="1709"/>
        <v>2.267644076236686E-2</v>
      </c>
      <c r="AU308" s="208">
        <f t="shared" si="1709"/>
        <v>-1.6300935576922214E-2</v>
      </c>
      <c r="AV308" s="208">
        <f t="shared" si="1709"/>
        <v>-2.1769658699900586E-2</v>
      </c>
      <c r="AW308" s="208">
        <f t="shared" si="1709"/>
        <v>1.046249720364106E-2</v>
      </c>
      <c r="AX308" s="208">
        <f t="shared" ref="AX308" si="1710">SUM(AX305:AX307)</f>
        <v>3.5158683140114498E-3</v>
      </c>
    </row>
    <row r="309" spans="2:50" ht="10.15" hidden="1" outlineLevel="1" x14ac:dyDescent="0.2">
      <c r="B309" s="9"/>
      <c r="E309" s="193"/>
      <c r="F309" s="193"/>
      <c r="G309" s="193"/>
      <c r="H309" s="208"/>
      <c r="I309" s="208"/>
      <c r="J309" s="208"/>
      <c r="K309" s="208"/>
      <c r="L309" s="208"/>
      <c r="M309" s="208"/>
      <c r="N309" s="208"/>
      <c r="O309" s="208"/>
      <c r="P309" s="208"/>
      <c r="Q309" s="208"/>
      <c r="R309" s="208"/>
      <c r="S309" s="208"/>
      <c r="T309" s="208"/>
      <c r="U309" s="208"/>
      <c r="V309" s="208"/>
      <c r="W309" s="208"/>
      <c r="X309" s="208"/>
      <c r="Y309" s="208"/>
      <c r="Z309" s="208"/>
      <c r="AA309" s="208"/>
      <c r="AB309" s="208"/>
      <c r="AC309" s="208"/>
      <c r="AD309" s="208"/>
      <c r="AE309" s="208"/>
      <c r="AF309" s="168"/>
      <c r="AG309" s="168"/>
      <c r="AH309" s="194"/>
      <c r="AI309" s="193"/>
      <c r="AJ309" s="193"/>
      <c r="AK309" s="193"/>
      <c r="AL309" s="193"/>
      <c r="AM309" s="193"/>
      <c r="AN309" s="193"/>
      <c r="AO309" s="168"/>
      <c r="AP309" s="168"/>
      <c r="AQ309" s="208"/>
      <c r="AR309" s="208"/>
      <c r="AS309" s="208"/>
      <c r="AT309" s="208"/>
      <c r="AU309" s="208"/>
      <c r="AV309" s="208"/>
      <c r="AW309" s="208"/>
      <c r="AX309" s="208"/>
    </row>
    <row r="310" spans="2:50" ht="10.15" hidden="1" outlineLevel="1" x14ac:dyDescent="0.2">
      <c r="B310" s="24" t="s">
        <v>270</v>
      </c>
      <c r="E310" s="193"/>
      <c r="F310" s="193"/>
      <c r="G310" s="193"/>
      <c r="H310" s="193"/>
      <c r="I310" s="193"/>
      <c r="J310" s="193"/>
      <c r="K310" s="193"/>
      <c r="L310" s="193"/>
      <c r="M310" s="193"/>
      <c r="N310" s="193"/>
      <c r="O310" s="193"/>
      <c r="P310" s="193"/>
      <c r="Q310" s="193"/>
      <c r="R310" s="193"/>
      <c r="S310" s="193"/>
      <c r="T310" s="193"/>
      <c r="U310" s="193"/>
      <c r="V310" s="193"/>
      <c r="W310" s="193"/>
      <c r="X310" s="193"/>
      <c r="Y310" s="193"/>
      <c r="Z310" s="193"/>
      <c r="AA310" s="193"/>
      <c r="AB310" s="193"/>
      <c r="AC310" s="193"/>
      <c r="AD310" s="193"/>
      <c r="AE310" s="193"/>
      <c r="AF310" s="168"/>
      <c r="AG310" s="168"/>
      <c r="AH310" s="194"/>
      <c r="AI310" s="193"/>
      <c r="AJ310" s="193"/>
      <c r="AK310" s="193"/>
      <c r="AL310" s="193"/>
      <c r="AM310" s="193"/>
      <c r="AN310" s="193"/>
      <c r="AO310" s="168"/>
      <c r="AP310" s="168"/>
      <c r="AQ310" s="193"/>
      <c r="AR310" s="193"/>
      <c r="AS310" s="193"/>
      <c r="AT310" s="193"/>
      <c r="AU310" s="193"/>
      <c r="AV310" s="193"/>
      <c r="AW310" s="193"/>
      <c r="AX310" s="193"/>
    </row>
    <row r="311" spans="2:50" ht="10.15" hidden="1" outlineLevel="1" x14ac:dyDescent="0.2">
      <c r="B311" t="s">
        <v>257</v>
      </c>
      <c r="E311" s="208">
        <f>+E295*D300</f>
        <v>-1.031689735701813E-3</v>
      </c>
      <c r="F311" s="208">
        <f t="shared" ref="F311:W313" si="1711">+F295*E300</f>
        <v>-6.0704805775607109E-4</v>
      </c>
      <c r="G311" s="208">
        <f t="shared" si="1711"/>
        <v>-5.5922651875937597E-4</v>
      </c>
      <c r="H311" s="208">
        <f t="shared" si="1711"/>
        <v>-5.562340240495067E-4</v>
      </c>
      <c r="I311" s="208">
        <f t="shared" si="1711"/>
        <v>1.0890296435793645E-3</v>
      </c>
      <c r="J311" s="208">
        <f t="shared" si="1711"/>
        <v>-5.9562973766653102E-4</v>
      </c>
      <c r="K311" s="208">
        <f t="shared" si="1711"/>
        <v>1.0333237134255936E-3</v>
      </c>
      <c r="L311" s="208">
        <f t="shared" si="1711"/>
        <v>-4.247272010365905E-3</v>
      </c>
      <c r="M311" s="208">
        <f t="shared" si="1711"/>
        <v>2.1022059626050861E-3</v>
      </c>
      <c r="N311" s="208">
        <f t="shared" si="1711"/>
        <v>1.0470524063501908E-3</v>
      </c>
      <c r="O311" s="208">
        <f t="shared" si="1711"/>
        <v>2.281781190960275E-3</v>
      </c>
      <c r="P311" s="208">
        <f t="shared" si="1711"/>
        <v>6.4914131645272828E-4</v>
      </c>
      <c r="Q311" s="208">
        <f t="shared" si="1711"/>
        <v>7.6434442983918109E-4</v>
      </c>
      <c r="R311" s="208">
        <f t="shared" si="1711"/>
        <v>-1.0064449146872712E-3</v>
      </c>
      <c r="S311" s="208">
        <f t="shared" si="1711"/>
        <v>-4.3810793006959783E-5</v>
      </c>
      <c r="T311" s="208">
        <f t="shared" si="1711"/>
        <v>6.8203561593909172E-4</v>
      </c>
      <c r="U311" s="208">
        <f t="shared" si="1711"/>
        <v>-1.5368539064928633E-3</v>
      </c>
      <c r="V311" s="208">
        <f t="shared" si="1711"/>
        <v>-3.0918367215505061E-3</v>
      </c>
      <c r="W311" s="208">
        <f t="shared" si="1711"/>
        <v>7.2148487215782935E-4</v>
      </c>
      <c r="X311" s="208">
        <f t="shared" ref="X311:X313" si="1712">+X295*W300</f>
        <v>1.5158302757323218E-5</v>
      </c>
      <c r="Y311" s="208">
        <f t="shared" ref="Y311:Y313" si="1713">+Y295*X300</f>
        <v>1.0878198007557849E-3</v>
      </c>
      <c r="Z311" s="208">
        <f t="shared" ref="Z311:Z313" si="1714">+Z295*Y300</f>
        <v>-1.055254888614926E-3</v>
      </c>
      <c r="AA311" s="208">
        <f t="shared" ref="AA311:AA313" si="1715">+AA295*Z300</f>
        <v>1.2160544346520475E-3</v>
      </c>
      <c r="AB311" s="208">
        <f t="shared" ref="AB311:AB313" si="1716">+AB295*AA300</f>
        <v>-1.2365724880945173E-3</v>
      </c>
      <c r="AC311" s="208">
        <f t="shared" ref="AC311:AC313" si="1717">+AC295*AB300</f>
        <v>-5.3081503127339611E-4</v>
      </c>
      <c r="AD311" s="208">
        <f t="shared" ref="AD311:AD313" si="1718">+AD295*AC300</f>
        <v>6.5510431165801688E-4</v>
      </c>
      <c r="AE311" s="208">
        <f t="shared" ref="AE311:AE313" si="1719">+AE295*AD300</f>
        <v>0</v>
      </c>
      <c r="AF311" s="168"/>
      <c r="AG311" s="168"/>
      <c r="AH311" s="194"/>
      <c r="AI311" s="193"/>
      <c r="AJ311" s="193"/>
      <c r="AK311" s="193"/>
      <c r="AL311" s="193"/>
      <c r="AM311" s="193"/>
      <c r="AN311" s="193"/>
      <c r="AO311" s="168"/>
      <c r="AP311" s="168"/>
      <c r="AQ311" s="208">
        <f t="shared" ref="AQ311:AV311" si="1720">+AQ295*AP300</f>
        <v>3.553957124435847E-3</v>
      </c>
      <c r="AR311" s="208">
        <f t="shared" si="1720"/>
        <v>-4.0474819945397313E-3</v>
      </c>
      <c r="AS311" s="208">
        <f t="shared" si="1720"/>
        <v>2.602244940287757E-3</v>
      </c>
      <c r="AT311" s="208">
        <f t="shared" si="1720"/>
        <v>8.9605688278302517E-4</v>
      </c>
      <c r="AU311" s="208">
        <f t="shared" si="1720"/>
        <v>3.4416148704266016E-4</v>
      </c>
      <c r="AV311" s="208">
        <f t="shared" si="1720"/>
        <v>-3.2484485097594553E-3</v>
      </c>
      <c r="AW311" s="208">
        <f t="shared" ref="AW311:AW313" si="1721">+AW295*AV300</f>
        <v>1.2414243932280301E-3</v>
      </c>
      <c r="AX311" s="208">
        <f t="shared" ref="AX311:AX313" si="1722">+AX295*AW300</f>
        <v>-1.1221398442184173E-3</v>
      </c>
    </row>
    <row r="312" spans="2:50" ht="10.15" hidden="1" outlineLevel="1" x14ac:dyDescent="0.2">
      <c r="B312" t="s">
        <v>258</v>
      </c>
      <c r="E312" s="208">
        <f t="shared" ref="E312:T313" si="1723">+E296*D301</f>
        <v>-6.7523758701215708E-3</v>
      </c>
      <c r="F312" s="208">
        <f t="shared" si="1723"/>
        <v>-6.3264915213698666E-3</v>
      </c>
      <c r="G312" s="208">
        <f t="shared" si="1723"/>
        <v>-4.9577292088068704E-3</v>
      </c>
      <c r="H312" s="208">
        <f t="shared" si="1723"/>
        <v>-4.2376566049975219E-3</v>
      </c>
      <c r="I312" s="208">
        <f t="shared" si="1723"/>
        <v>3.1067899946892368E-3</v>
      </c>
      <c r="J312" s="208">
        <f t="shared" si="1723"/>
        <v>-1.0001725565987144E-2</v>
      </c>
      <c r="K312" s="208">
        <f t="shared" si="1723"/>
        <v>6.8995879835694763E-3</v>
      </c>
      <c r="L312" s="208">
        <f t="shared" si="1723"/>
        <v>-4.5092886323990725E-3</v>
      </c>
      <c r="M312" s="208">
        <f t="shared" si="1723"/>
        <v>5.2278062022098962E-3</v>
      </c>
      <c r="N312" s="208">
        <f t="shared" si="1723"/>
        <v>9.3642388122905599E-3</v>
      </c>
      <c r="O312" s="208">
        <f t="shared" si="1723"/>
        <v>8.7794161878405018E-3</v>
      </c>
      <c r="P312" s="208">
        <f t="shared" si="1723"/>
        <v>-9.2294993373403782E-3</v>
      </c>
      <c r="Q312" s="208">
        <f t="shared" si="1723"/>
        <v>2.2933509175504653E-3</v>
      </c>
      <c r="R312" s="208">
        <f t="shared" si="1723"/>
        <v>-4.4174414233805644E-3</v>
      </c>
      <c r="S312" s="208">
        <f t="shared" si="1723"/>
        <v>-3.795573824168382E-3</v>
      </c>
      <c r="T312" s="208">
        <f t="shared" si="1723"/>
        <v>-4.4332476052996112E-3</v>
      </c>
      <c r="U312" s="208">
        <f t="shared" si="1711"/>
        <v>-1.1311666393127133E-2</v>
      </c>
      <c r="V312" s="208">
        <f t="shared" si="1711"/>
        <v>-1.1307348033382151E-2</v>
      </c>
      <c r="W312" s="208">
        <f t="shared" si="1711"/>
        <v>1.5549580369215459E-2</v>
      </c>
      <c r="X312" s="208">
        <f t="shared" si="1712"/>
        <v>2.8748893613072361E-3</v>
      </c>
      <c r="Y312" s="208">
        <f t="shared" si="1713"/>
        <v>8.674090880867178E-4</v>
      </c>
      <c r="Z312" s="208">
        <f t="shared" si="1714"/>
        <v>-5.6108730773322506E-3</v>
      </c>
      <c r="AA312" s="208">
        <f t="shared" si="1715"/>
        <v>7.8944349091712267E-3</v>
      </c>
      <c r="AB312" s="208">
        <f t="shared" si="1716"/>
        <v>-4.1999343897294004E-3</v>
      </c>
      <c r="AC312" s="208">
        <f t="shared" si="1717"/>
        <v>-1.2024462103060439E-3</v>
      </c>
      <c r="AD312" s="208">
        <f t="shared" si="1718"/>
        <v>7.1777521602285821E-3</v>
      </c>
      <c r="AE312" s="208">
        <f t="shared" si="1719"/>
        <v>0</v>
      </c>
      <c r="AF312" s="168"/>
      <c r="AG312" s="168"/>
      <c r="AH312" s="194"/>
      <c r="AI312" s="193"/>
      <c r="AJ312" s="193"/>
      <c r="AK312" s="193"/>
      <c r="AL312" s="193"/>
      <c r="AM312" s="193"/>
      <c r="AN312" s="193"/>
      <c r="AO312" s="168"/>
      <c r="AP312" s="168"/>
      <c r="AQ312" s="208">
        <f t="shared" ref="AQ312:AV312" si="1724">+AQ296*AP301</f>
        <v>5.0145779663389296E-2</v>
      </c>
      <c r="AR312" s="208">
        <f t="shared" si="1724"/>
        <v>-1.3336015146881212E-2</v>
      </c>
      <c r="AS312" s="208">
        <f t="shared" si="1724"/>
        <v>-5.1498092184872569E-3</v>
      </c>
      <c r="AT312" s="208">
        <f t="shared" si="1724"/>
        <v>1.9546377140774559E-2</v>
      </c>
      <c r="AU312" s="208">
        <f t="shared" si="1724"/>
        <v>-1.6019562231815183E-2</v>
      </c>
      <c r="AV312" s="208">
        <f t="shared" si="1724"/>
        <v>-1.1509418652313426E-2</v>
      </c>
      <c r="AW312" s="208">
        <f t="shared" si="1721"/>
        <v>5.9261721593623241E-3</v>
      </c>
      <c r="AX312" s="208">
        <f t="shared" si="1722"/>
        <v>1.5842163940408451E-3</v>
      </c>
    </row>
    <row r="313" spans="2:50" ht="10.15" hidden="1" outlineLevel="1" x14ac:dyDescent="0.2">
      <c r="B313" t="s">
        <v>259</v>
      </c>
      <c r="E313" s="211">
        <f t="shared" si="1723"/>
        <v>-1.6342213228502272E-3</v>
      </c>
      <c r="F313" s="211">
        <f t="shared" si="1711"/>
        <v>-3.6913932536173704E-3</v>
      </c>
      <c r="G313" s="211">
        <f t="shared" si="1711"/>
        <v>-1.1251780953171738E-3</v>
      </c>
      <c r="H313" s="211">
        <f t="shared" si="1711"/>
        <v>1.0728418594673154E-3</v>
      </c>
      <c r="I313" s="211">
        <f t="shared" si="1711"/>
        <v>-1.8048911666099779E-3</v>
      </c>
      <c r="J313" s="211">
        <f t="shared" si="1711"/>
        <v>-2.56371654125113E-3</v>
      </c>
      <c r="K313" s="211">
        <f t="shared" si="1711"/>
        <v>6.0538491692799686E-3</v>
      </c>
      <c r="L313" s="211">
        <f t="shared" si="1711"/>
        <v>-4.3392755880618944E-3</v>
      </c>
      <c r="M313" s="211">
        <f t="shared" si="1711"/>
        <v>-3.9689100943365402E-4</v>
      </c>
      <c r="N313" s="211">
        <f t="shared" si="1711"/>
        <v>3.1903897974946143E-3</v>
      </c>
      <c r="O313" s="211">
        <f t="shared" si="1711"/>
        <v>3.913833689487993E-3</v>
      </c>
      <c r="P313" s="211">
        <f t="shared" si="1711"/>
        <v>6.8658026501760801E-4</v>
      </c>
      <c r="Q313" s="211">
        <f t="shared" si="1711"/>
        <v>1.894880236614729E-4</v>
      </c>
      <c r="R313" s="211">
        <f t="shared" si="1711"/>
        <v>-1.4677604766129145E-3</v>
      </c>
      <c r="S313" s="211">
        <f t="shared" si="1711"/>
        <v>1.9445351700827653E-4</v>
      </c>
      <c r="T313" s="211">
        <f t="shared" si="1711"/>
        <v>-1.8590528972865789E-3</v>
      </c>
      <c r="U313" s="211">
        <f t="shared" si="1711"/>
        <v>-4.8344280919336881E-3</v>
      </c>
      <c r="V313" s="211">
        <f t="shared" si="1711"/>
        <v>-5.0474877564819576E-3</v>
      </c>
      <c r="W313" s="211">
        <f t="shared" si="1711"/>
        <v>4.6887579584359599E-3</v>
      </c>
      <c r="X313" s="211">
        <f t="shared" si="1712"/>
        <v>1.542666513580054E-3</v>
      </c>
      <c r="Y313" s="211">
        <f t="shared" si="1713"/>
        <v>1.6376580257931933E-3</v>
      </c>
      <c r="Z313" s="211">
        <f t="shared" si="1714"/>
        <v>-2.4371103720854234E-3</v>
      </c>
      <c r="AA313" s="211">
        <f t="shared" si="1715"/>
        <v>2.5998695847278298E-3</v>
      </c>
      <c r="AB313" s="211">
        <f t="shared" si="1716"/>
        <v>-4.9464020055289858E-4</v>
      </c>
      <c r="AC313" s="211">
        <f t="shared" si="1717"/>
        <v>3.7672647641245802E-5</v>
      </c>
      <c r="AD313" s="211">
        <f t="shared" si="1718"/>
        <v>3.5387629902268666E-3</v>
      </c>
      <c r="AE313" s="211">
        <f t="shared" si="1719"/>
        <v>0</v>
      </c>
      <c r="AF313" s="168"/>
      <c r="AG313" s="168"/>
      <c r="AH313" s="194"/>
      <c r="AI313" s="193"/>
      <c r="AJ313" s="193"/>
      <c r="AK313" s="193"/>
      <c r="AL313" s="193"/>
      <c r="AM313" s="193"/>
      <c r="AN313" s="193"/>
      <c r="AO313" s="168"/>
      <c r="AP313" s="168"/>
      <c r="AQ313" s="211">
        <f t="shared" ref="AQ313:AV313" si="1725">+AQ297*AP302</f>
        <v>1.1514288843163085E-2</v>
      </c>
      <c r="AR313" s="211">
        <f t="shared" si="1725"/>
        <v>-5.4554351580594889E-3</v>
      </c>
      <c r="AS313" s="211">
        <f t="shared" si="1725"/>
        <v>3.3834226472571629E-3</v>
      </c>
      <c r="AT313" s="211">
        <f t="shared" si="1725"/>
        <v>2.2340067388092735E-3</v>
      </c>
      <c r="AU313" s="211">
        <f t="shared" si="1725"/>
        <v>-6.2553483214969027E-4</v>
      </c>
      <c r="AV313" s="211">
        <f t="shared" si="1725"/>
        <v>-7.0117915378277076E-3</v>
      </c>
      <c r="AW313" s="211">
        <f t="shared" si="1721"/>
        <v>3.2949006510507054E-3</v>
      </c>
      <c r="AX313" s="211">
        <f t="shared" si="1722"/>
        <v>3.0537917641890221E-3</v>
      </c>
    </row>
    <row r="314" spans="2:50" ht="10.15" hidden="1" outlineLevel="1" x14ac:dyDescent="0.2">
      <c r="B314" s="9" t="s">
        <v>275</v>
      </c>
      <c r="E314" s="208">
        <f>SUM(E311:E313)</f>
        <v>-9.4182869286736116E-3</v>
      </c>
      <c r="F314" s="208">
        <f t="shared" ref="F314:W314" si="1726">SUM(F311:F313)</f>
        <v>-1.0624932832743308E-2</v>
      </c>
      <c r="G314" s="208">
        <f t="shared" si="1726"/>
        <v>-6.64213382288342E-3</v>
      </c>
      <c r="H314" s="208">
        <f t="shared" si="1726"/>
        <v>-3.7210487695797127E-3</v>
      </c>
      <c r="I314" s="208">
        <f t="shared" si="1726"/>
        <v>2.3909284716586232E-3</v>
      </c>
      <c r="J314" s="208">
        <f t="shared" si="1726"/>
        <v>-1.3161071844904804E-2</v>
      </c>
      <c r="K314" s="208">
        <f t="shared" si="1726"/>
        <v>1.3986760866275039E-2</v>
      </c>
      <c r="L314" s="208">
        <f t="shared" si="1726"/>
        <v>-1.3095836230826871E-2</v>
      </c>
      <c r="M314" s="208">
        <f t="shared" si="1726"/>
        <v>6.933121155381328E-3</v>
      </c>
      <c r="N314" s="208">
        <f t="shared" si="1726"/>
        <v>1.3601681016135365E-2</v>
      </c>
      <c r="O314" s="208">
        <f t="shared" si="1726"/>
        <v>1.497503106828877E-2</v>
      </c>
      <c r="P314" s="208">
        <f t="shared" si="1726"/>
        <v>-7.893777755870043E-3</v>
      </c>
      <c r="Q314" s="208">
        <f t="shared" si="1726"/>
        <v>3.2471833710511194E-3</v>
      </c>
      <c r="R314" s="208">
        <f t="shared" si="1726"/>
        <v>-6.8916468146807495E-3</v>
      </c>
      <c r="S314" s="208">
        <f t="shared" si="1726"/>
        <v>-3.6449311001670649E-3</v>
      </c>
      <c r="T314" s="208">
        <f t="shared" si="1726"/>
        <v>-5.6102648866470988E-3</v>
      </c>
      <c r="U314" s="208">
        <f t="shared" si="1726"/>
        <v>-1.7682948391553682E-2</v>
      </c>
      <c r="V314" s="208">
        <f t="shared" si="1726"/>
        <v>-1.9446672511414614E-2</v>
      </c>
      <c r="W314" s="208">
        <f t="shared" si="1726"/>
        <v>2.0959823199809248E-2</v>
      </c>
      <c r="X314" s="208">
        <f t="shared" ref="X314:AA314" si="1727">SUM(X311:X313)</f>
        <v>4.4327141776446134E-3</v>
      </c>
      <c r="Y314" s="208">
        <f t="shared" si="1727"/>
        <v>3.5928869146356962E-3</v>
      </c>
      <c r="Z314" s="208">
        <f t="shared" si="1727"/>
        <v>-9.1032383380325998E-3</v>
      </c>
      <c r="AA314" s="208">
        <f t="shared" si="1727"/>
        <v>1.1710358928551105E-2</v>
      </c>
      <c r="AB314" s="208">
        <f t="shared" ref="AB314:AE314" si="1728">SUM(AB311:AB313)</f>
        <v>-5.9311470783768158E-3</v>
      </c>
      <c r="AC314" s="208">
        <f t="shared" si="1728"/>
        <v>-1.695588593938194E-3</v>
      </c>
      <c r="AD314" s="208">
        <f t="shared" si="1728"/>
        <v>1.1371619462113465E-2</v>
      </c>
      <c r="AE314" s="208">
        <f t="shared" si="1728"/>
        <v>0</v>
      </c>
      <c r="AF314" s="168"/>
      <c r="AG314" s="168"/>
      <c r="AH314" s="194"/>
      <c r="AI314" s="193"/>
      <c r="AJ314" s="193"/>
      <c r="AK314" s="193"/>
      <c r="AL314" s="193"/>
      <c r="AM314" s="193"/>
      <c r="AN314" s="193"/>
      <c r="AO314" s="168"/>
      <c r="AP314" s="168"/>
      <c r="AQ314" s="208">
        <f t="shared" ref="AQ314" si="1729">SUM(AQ311:AQ313)</f>
        <v>6.5214025630988229E-2</v>
      </c>
      <c r="AR314" s="208">
        <f t="shared" ref="AR314" si="1730">SUM(AR311:AR313)</f>
        <v>-2.2838932299480433E-2</v>
      </c>
      <c r="AS314" s="208">
        <f t="shared" ref="AS314" si="1731">SUM(AS311:AS313)</f>
        <v>8.3585836905766299E-4</v>
      </c>
      <c r="AT314" s="208">
        <f t="shared" ref="AT314" si="1732">SUM(AT311:AT313)</f>
        <v>2.267644076236686E-2</v>
      </c>
      <c r="AU314" s="208">
        <f t="shared" ref="AU314" si="1733">SUM(AU311:AU313)</f>
        <v>-1.6300935576922214E-2</v>
      </c>
      <c r="AV314" s="208">
        <f t="shared" ref="AV314:AX314" si="1734">SUM(AV311:AV313)</f>
        <v>-2.1769658699900586E-2</v>
      </c>
      <c r="AW314" s="208">
        <f t="shared" si="1734"/>
        <v>1.046249720364106E-2</v>
      </c>
      <c r="AX314" s="208">
        <f t="shared" si="1734"/>
        <v>3.5158683140114498E-3</v>
      </c>
    </row>
    <row r="315" spans="2:50" collapsed="1" x14ac:dyDescent="0.2">
      <c r="B315" s="9"/>
      <c r="E315" s="208"/>
      <c r="F315" s="208"/>
      <c r="G315" s="208"/>
      <c r="H315" s="208"/>
      <c r="I315" s="208"/>
      <c r="J315" s="208"/>
      <c r="K315" s="208"/>
      <c r="L315" s="208"/>
      <c r="M315" s="208"/>
      <c r="N315" s="208"/>
      <c r="O315" s="208"/>
      <c r="P315" s="208"/>
      <c r="Q315" s="208"/>
      <c r="R315" s="208"/>
      <c r="S315" s="208"/>
      <c r="T315" s="208"/>
      <c r="U315" s="208"/>
      <c r="V315" s="208"/>
      <c r="W315" s="208"/>
      <c r="X315" s="208"/>
      <c r="Y315" s="208"/>
      <c r="Z315" s="208"/>
      <c r="AA315" s="208"/>
      <c r="AB315" s="208"/>
      <c r="AC315" s="208"/>
      <c r="AD315" s="208"/>
      <c r="AE315" s="208"/>
      <c r="AF315" s="168"/>
      <c r="AG315" s="168"/>
      <c r="AH315" s="194"/>
      <c r="AI315" s="193"/>
      <c r="AJ315" s="193"/>
      <c r="AK315" s="193"/>
      <c r="AL315" s="193"/>
      <c r="AM315" s="193"/>
      <c r="AN315" s="193"/>
      <c r="AO315" s="168"/>
      <c r="AP315" s="168"/>
      <c r="AQ315" s="208"/>
      <c r="AR315" s="208"/>
      <c r="AS315" s="208"/>
      <c r="AT315" s="208"/>
      <c r="AU315" s="208"/>
      <c r="AV315" s="208"/>
      <c r="AW315" s="208"/>
      <c r="AX315" s="208"/>
    </row>
    <row r="316" spans="2:50" x14ac:dyDescent="0.2">
      <c r="B316" s="8" t="s">
        <v>151</v>
      </c>
      <c r="C316" s="7"/>
    </row>
    <row r="317" spans="2:50" x14ac:dyDescent="0.2">
      <c r="AH317" s="18"/>
    </row>
    <row r="318" spans="2:50" s="1" customFormat="1" x14ac:dyDescent="0.2">
      <c r="B318" s="1" t="s">
        <v>15</v>
      </c>
      <c r="D318" s="41">
        <f>+AG318-E318</f>
        <v>5.6966990000000006</v>
      </c>
      <c r="E318" s="42">
        <v>6.4361730000000001</v>
      </c>
      <c r="F318" s="42">
        <v>6.8920000000000003</v>
      </c>
      <c r="G318" s="43">
        <f>+AH318-F318</f>
        <v>8.049713999999998</v>
      </c>
      <c r="H318" s="41">
        <f>+AI318-I318</f>
        <v>8.6357939999999989</v>
      </c>
      <c r="I318" s="42">
        <v>9.9225569999999994</v>
      </c>
      <c r="J318" s="42">
        <v>10.587</v>
      </c>
      <c r="K318" s="42">
        <v>12.298</v>
      </c>
      <c r="L318" s="42">
        <v>13.53</v>
      </c>
      <c r="M318" s="42">
        <v>14.535</v>
      </c>
      <c r="N318" s="42">
        <v>16.096</v>
      </c>
      <c r="O318" s="42">
        <v>18.756</v>
      </c>
      <c r="P318" s="42">
        <v>21.742000000000001</v>
      </c>
      <c r="Q318" s="42">
        <v>25.631</v>
      </c>
      <c r="R318" s="42">
        <v>27.068000000000001</v>
      </c>
      <c r="S318" s="42">
        <v>29.8</v>
      </c>
      <c r="T318" s="42">
        <v>32.055</v>
      </c>
      <c r="U318" s="42">
        <v>34.936</v>
      </c>
      <c r="V318" s="42">
        <v>36.966000000000001</v>
      </c>
      <c r="W318" s="42">
        <v>38.954999999999998</v>
      </c>
      <c r="X318" s="42">
        <v>41.459000000000003</v>
      </c>
      <c r="Y318" s="42">
        <v>43.594000000000001</v>
      </c>
      <c r="Z318" s="42">
        <v>46.506</v>
      </c>
      <c r="AA318" s="42">
        <v>49.28</v>
      </c>
      <c r="AB318" s="42">
        <v>51.402999999999999</v>
      </c>
      <c r="AC318" s="42">
        <v>53.054000000000002</v>
      </c>
      <c r="AD318" s="42"/>
      <c r="AE318" s="42"/>
      <c r="AG318" s="42">
        <v>12.132872000000001</v>
      </c>
      <c r="AH318" s="41">
        <f>+AR318-AG318</f>
        <v>14.941713999999999</v>
      </c>
      <c r="AI318" s="42">
        <v>18.558350999999998</v>
      </c>
      <c r="AJ318" s="43">
        <f>+SUM(J318:K318)</f>
        <v>22.884999999999998</v>
      </c>
      <c r="AK318" s="43">
        <f>+SUM(L318:M318)</f>
        <v>28.064999999999998</v>
      </c>
      <c r="AL318" s="43">
        <f>+SUM(N318:O318)</f>
        <v>34.852000000000004</v>
      </c>
      <c r="AM318" s="43">
        <f>+SUM(P318:Q318)</f>
        <v>47.373000000000005</v>
      </c>
      <c r="AN318" s="43">
        <f>+SUM(R318:S318)</f>
        <v>56.868000000000002</v>
      </c>
      <c r="AP318" s="42">
        <v>9.8521879999999999</v>
      </c>
      <c r="AQ318" s="42">
        <v>17.126141000000001</v>
      </c>
      <c r="AR318" s="42">
        <v>27.074586</v>
      </c>
      <c r="AS318" s="43">
        <f>+SUM(AI318:AJ318)</f>
        <v>41.443350999999993</v>
      </c>
      <c r="AT318" s="43">
        <f>+SUM(L318:O318)</f>
        <v>62.917000000000002</v>
      </c>
      <c r="AU318" s="41">
        <f>+SUM(P318:S318)</f>
        <v>104.241</v>
      </c>
      <c r="AV318" s="41">
        <f>+SUM(T318:W318)</f>
        <v>142.91199999999998</v>
      </c>
      <c r="AW318" s="41">
        <f>+SUM(X318:AA318)</f>
        <v>180.839</v>
      </c>
    </row>
    <row r="319" spans="2:50" s="15" customFormat="1" x14ac:dyDescent="0.2">
      <c r="B319" s="14" t="s">
        <v>16</v>
      </c>
      <c r="D319" s="52"/>
      <c r="E319" s="52"/>
      <c r="F319" s="52"/>
      <c r="G319" s="52"/>
      <c r="H319" s="52">
        <f t="shared" ref="H319:AC319" si="1735">+H318/D318-1</f>
        <v>0.515929488287866</v>
      </c>
      <c r="I319" s="52">
        <f t="shared" si="1735"/>
        <v>0.54168587450958805</v>
      </c>
      <c r="J319" s="52">
        <f t="shared" si="1735"/>
        <v>0.53612884503772484</v>
      </c>
      <c r="K319" s="52">
        <f t="shared" si="1735"/>
        <v>0.52775614139831584</v>
      </c>
      <c r="L319" s="52">
        <f t="shared" si="1735"/>
        <v>0.56673491748413651</v>
      </c>
      <c r="M319" s="52">
        <f t="shared" si="1735"/>
        <v>0.46484419288294343</v>
      </c>
      <c r="N319" s="52">
        <f t="shared" si="1735"/>
        <v>0.52035515254557474</v>
      </c>
      <c r="O319" s="52">
        <f t="shared" si="1735"/>
        <v>0.52512603675394365</v>
      </c>
      <c r="P319" s="52">
        <f t="shared" si="1735"/>
        <v>0.60694752402069496</v>
      </c>
      <c r="Q319" s="52">
        <f t="shared" si="1735"/>
        <v>0.76339869281045747</v>
      </c>
      <c r="R319" s="52">
        <f t="shared" si="1735"/>
        <v>0.68166003976143141</v>
      </c>
      <c r="S319" s="52">
        <f t="shared" si="1735"/>
        <v>0.58882490936233745</v>
      </c>
      <c r="T319" s="52">
        <f t="shared" si="1735"/>
        <v>0.47433538772881967</v>
      </c>
      <c r="U319" s="52">
        <f t="shared" si="1735"/>
        <v>0.36303694744645165</v>
      </c>
      <c r="V319" s="52">
        <f t="shared" si="1735"/>
        <v>0.36567164179104483</v>
      </c>
      <c r="W319" s="52">
        <f t="shared" si="1735"/>
        <v>0.30721476510067114</v>
      </c>
      <c r="X319" s="52">
        <f t="shared" si="1735"/>
        <v>0.29337076899079717</v>
      </c>
      <c r="Y319" s="52">
        <f t="shared" si="1735"/>
        <v>0.24782459354247766</v>
      </c>
      <c r="Z319" s="52">
        <f t="shared" si="1735"/>
        <v>0.2580749878266515</v>
      </c>
      <c r="AA319" s="52">
        <f t="shared" si="1735"/>
        <v>0.26504941599281229</v>
      </c>
      <c r="AB319" s="52">
        <f t="shared" si="1735"/>
        <v>0.23985141947466149</v>
      </c>
      <c r="AC319" s="52">
        <f t="shared" si="1735"/>
        <v>0.21700233977152816</v>
      </c>
      <c r="AD319" s="52"/>
      <c r="AE319" s="52"/>
      <c r="AF319" s="52"/>
      <c r="AG319" s="52"/>
      <c r="AH319" s="52"/>
      <c r="AI319" s="52">
        <f t="shared" ref="AI319:AN319" si="1736">+AI318/AG318-1</f>
        <v>0.52959258121242825</v>
      </c>
      <c r="AJ319" s="53">
        <f t="shared" si="1736"/>
        <v>0.53161812627386662</v>
      </c>
      <c r="AK319" s="53">
        <f t="shared" si="1736"/>
        <v>0.51225720431734478</v>
      </c>
      <c r="AL319" s="53">
        <f t="shared" si="1736"/>
        <v>0.52291894253878124</v>
      </c>
      <c r="AM319" s="53">
        <f t="shared" si="1736"/>
        <v>0.68797434526990942</v>
      </c>
      <c r="AN319" s="53">
        <f t="shared" si="1736"/>
        <v>0.63169975898083308</v>
      </c>
      <c r="AO319" s="52"/>
      <c r="AP319" s="52"/>
      <c r="AQ319" s="52">
        <f t="shared" ref="AQ319:AW319" si="1737">+AQ318/AP318-1</f>
        <v>0.73830838388386422</v>
      </c>
      <c r="AR319" s="52">
        <f t="shared" si="1737"/>
        <v>0.58089239134490356</v>
      </c>
      <c r="AS319" s="53">
        <f t="shared" si="1737"/>
        <v>0.53071042342069386</v>
      </c>
      <c r="AT319" s="53">
        <f t="shared" si="1737"/>
        <v>0.51814461142391721</v>
      </c>
      <c r="AU319" s="53">
        <f t="shared" si="1737"/>
        <v>0.65680181826851247</v>
      </c>
      <c r="AV319" s="53">
        <f t="shared" si="1737"/>
        <v>0.37097687090492193</v>
      </c>
      <c r="AW319" s="53">
        <f t="shared" si="1737"/>
        <v>0.26538709135691918</v>
      </c>
    </row>
    <row r="320" spans="2:50" s="15" customFormat="1" x14ac:dyDescent="0.2">
      <c r="B320" s="14"/>
      <c r="AJ320" s="49"/>
      <c r="AK320" s="49"/>
      <c r="AL320" s="49"/>
      <c r="AM320" s="49"/>
      <c r="AN320" s="49"/>
      <c r="AS320" s="49"/>
      <c r="AT320" s="49"/>
    </row>
    <row r="321" spans="2:52" ht="13.5" x14ac:dyDescent="0.35">
      <c r="B321" t="s">
        <v>152</v>
      </c>
      <c r="D321" s="11">
        <f>+AG321-E321</f>
        <v>-1.2052070000000001</v>
      </c>
      <c r="E321" s="13">
        <v>-1.5081869999999999</v>
      </c>
      <c r="F321" s="13">
        <v>-1.4139999999999999</v>
      </c>
      <c r="G321" s="33">
        <f>+AH321-F321</f>
        <v>-1.5230000000000004</v>
      </c>
      <c r="H321" s="11">
        <f>+AI321-I321</f>
        <v>-1.816465</v>
      </c>
      <c r="I321" s="13">
        <v>-2.0680809999999998</v>
      </c>
      <c r="J321" s="13">
        <v>-2.09</v>
      </c>
      <c r="K321" s="13">
        <v>-2.286</v>
      </c>
      <c r="L321" s="13">
        <v>-2.8330000000000002</v>
      </c>
      <c r="M321" s="13">
        <v>-2.8479999999999999</v>
      </c>
      <c r="N321" s="13">
        <v>-2.883</v>
      </c>
      <c r="O321" s="13">
        <v>-2.9750000000000001</v>
      </c>
      <c r="P321" s="13">
        <v>-3.8639999999999999</v>
      </c>
      <c r="Q321" s="13">
        <v>-5.1520000000000001</v>
      </c>
      <c r="R321" s="13">
        <v>-5.6829999999999998</v>
      </c>
      <c r="S321" s="13">
        <v>-6.0869999999999997</v>
      </c>
      <c r="T321" s="13">
        <v>-6.5519999999999996</v>
      </c>
      <c r="U321" s="13">
        <v>-6.9790000000000001</v>
      </c>
      <c r="V321" s="13">
        <v>-7.14</v>
      </c>
      <c r="W321" s="13">
        <v>-7.5069999999999997</v>
      </c>
      <c r="X321" s="13">
        <v>-8.0540000000000003</v>
      </c>
      <c r="Y321" s="13">
        <v>-8.41</v>
      </c>
      <c r="Z321" s="13">
        <v>-8.7789999999999999</v>
      </c>
      <c r="AA321" s="13">
        <v>-9.2550000000000008</v>
      </c>
      <c r="AB321" s="13">
        <v>-9.9260000000000002</v>
      </c>
      <c r="AC321" s="13">
        <v>-10.257</v>
      </c>
      <c r="AD321" s="13"/>
      <c r="AE321" s="13"/>
      <c r="AG321" s="13">
        <v>-2.7133940000000001</v>
      </c>
      <c r="AH321" s="11">
        <f>+AR321-AG321</f>
        <v>-2.9370000000000003</v>
      </c>
      <c r="AI321" s="13">
        <v>-3.8845459999999998</v>
      </c>
      <c r="AJ321" s="33">
        <f>+SUM(J321:K321)</f>
        <v>-4.3759999999999994</v>
      </c>
      <c r="AK321" s="33">
        <f>+SUM(L321:M321)</f>
        <v>-5.681</v>
      </c>
      <c r="AL321" s="33">
        <f t="shared" ref="AL321:AL322" si="1738">+SUM(N321:O321)</f>
        <v>-5.8580000000000005</v>
      </c>
      <c r="AM321" s="33">
        <f t="shared" ref="AM321:AM322" si="1739">+SUM(P321:Q321)</f>
        <v>-9.016</v>
      </c>
      <c r="AN321" s="33">
        <f>+SUM(R321:S321)</f>
        <v>-11.77</v>
      </c>
      <c r="AP321" s="13">
        <v>-2.6330830000000001</v>
      </c>
      <c r="AQ321" s="13">
        <v>-4.3534870000000003</v>
      </c>
      <c r="AR321" s="13">
        <v>-5.6503940000000004</v>
      </c>
      <c r="AS321" s="33">
        <f>+SUM(AI321:AJ321)</f>
        <v>-8.2605459999999997</v>
      </c>
      <c r="AT321" s="33">
        <f>+SUM(L321:O321)</f>
        <v>-11.539</v>
      </c>
      <c r="AU321" s="33">
        <f t="shared" ref="AU321:AU322" si="1740">+SUM(P321:S321)</f>
        <v>-20.786000000000001</v>
      </c>
      <c r="AV321" s="33">
        <f t="shared" ref="AV321:AV322" si="1741">+SUM(T321:W321)</f>
        <v>-28.177999999999997</v>
      </c>
      <c r="AW321" s="33">
        <f>+SUM(X321:AA321)</f>
        <v>-34.497999999999998</v>
      </c>
    </row>
    <row r="322" spans="2:52" s="1" customFormat="1" x14ac:dyDescent="0.2">
      <c r="B322" s="40" t="s">
        <v>153</v>
      </c>
      <c r="D322" s="41">
        <f>+D318+D321</f>
        <v>4.4914920000000009</v>
      </c>
      <c r="E322" s="41">
        <f t="shared" ref="E322:M322" si="1742">+E318+E321</f>
        <v>4.9279860000000006</v>
      </c>
      <c r="F322" s="41">
        <f t="shared" si="1742"/>
        <v>5.4780000000000006</v>
      </c>
      <c r="G322" s="41">
        <f t="shared" si="1742"/>
        <v>6.5267139999999975</v>
      </c>
      <c r="H322" s="41">
        <f t="shared" si="1742"/>
        <v>6.8193289999999989</v>
      </c>
      <c r="I322" s="41">
        <f t="shared" si="1742"/>
        <v>7.854476</v>
      </c>
      <c r="J322" s="41">
        <f t="shared" si="1742"/>
        <v>8.4969999999999999</v>
      </c>
      <c r="K322" s="41">
        <f t="shared" si="1742"/>
        <v>10.012</v>
      </c>
      <c r="L322" s="41">
        <f t="shared" si="1742"/>
        <v>10.696999999999999</v>
      </c>
      <c r="M322" s="41">
        <f t="shared" si="1742"/>
        <v>11.687000000000001</v>
      </c>
      <c r="N322" s="41">
        <f t="shared" ref="N322:S322" si="1743">+N318+N321</f>
        <v>13.213000000000001</v>
      </c>
      <c r="O322" s="41">
        <f t="shared" si="1743"/>
        <v>15.781000000000001</v>
      </c>
      <c r="P322" s="41">
        <f t="shared" si="1743"/>
        <v>17.878</v>
      </c>
      <c r="Q322" s="41">
        <f t="shared" si="1743"/>
        <v>20.478999999999999</v>
      </c>
      <c r="R322" s="41">
        <f t="shared" si="1743"/>
        <v>21.385000000000002</v>
      </c>
      <c r="S322" s="41">
        <f t="shared" si="1743"/>
        <v>23.713000000000001</v>
      </c>
      <c r="T322" s="41">
        <f t="shared" ref="T322" si="1744">+T318+T321</f>
        <v>25.503</v>
      </c>
      <c r="U322" s="41">
        <f t="shared" ref="U322:Z322" si="1745">+U318+U321</f>
        <v>27.957000000000001</v>
      </c>
      <c r="V322" s="41">
        <f t="shared" si="1745"/>
        <v>29.826000000000001</v>
      </c>
      <c r="W322" s="41">
        <f t="shared" si="1745"/>
        <v>31.448</v>
      </c>
      <c r="X322" s="41">
        <f t="shared" si="1745"/>
        <v>33.405000000000001</v>
      </c>
      <c r="Y322" s="41">
        <f t="shared" si="1745"/>
        <v>35.183999999999997</v>
      </c>
      <c r="Z322" s="41">
        <f t="shared" si="1745"/>
        <v>37.727000000000004</v>
      </c>
      <c r="AA322" s="41">
        <f t="shared" ref="AA322:AB322" si="1746">+AA318+AA321</f>
        <v>40.024999999999999</v>
      </c>
      <c r="AB322" s="41">
        <f t="shared" si="1746"/>
        <v>41.476999999999997</v>
      </c>
      <c r="AC322" s="41">
        <f t="shared" ref="AC322" si="1747">+AC318+AC321</f>
        <v>42.797000000000004</v>
      </c>
      <c r="AD322" s="41"/>
      <c r="AE322" s="41"/>
      <c r="AG322" s="41">
        <f>+AG318+AG321</f>
        <v>9.4194780000000016</v>
      </c>
      <c r="AH322" s="41">
        <f>+AH318+AH321</f>
        <v>12.004714</v>
      </c>
      <c r="AI322" s="41">
        <f>+AI318+AI321</f>
        <v>14.673804999999998</v>
      </c>
      <c r="AJ322" s="43">
        <f>+SUM(J322:K322)</f>
        <v>18.509</v>
      </c>
      <c r="AK322" s="43">
        <f>+SUM(L322:M322)</f>
        <v>22.384</v>
      </c>
      <c r="AL322" s="43">
        <f t="shared" si="1738"/>
        <v>28.994</v>
      </c>
      <c r="AM322" s="43">
        <f t="shared" si="1739"/>
        <v>38.356999999999999</v>
      </c>
      <c r="AN322" s="43">
        <f>+SUM(R322:S322)</f>
        <v>45.097999999999999</v>
      </c>
      <c r="AP322" s="41">
        <f>+AP318+AP321</f>
        <v>7.2191049999999999</v>
      </c>
      <c r="AQ322" s="41">
        <f>+AQ318+AQ321</f>
        <v>12.772653999999999</v>
      </c>
      <c r="AR322" s="41">
        <f>+AR318+AR321</f>
        <v>21.424191999999998</v>
      </c>
      <c r="AS322" s="43">
        <f>+SUM(AI322:AJ322)</f>
        <v>33.182805000000002</v>
      </c>
      <c r="AT322" s="43">
        <f>+SUM(L322:O322)</f>
        <v>51.378</v>
      </c>
      <c r="AU322" s="43">
        <f t="shared" si="1740"/>
        <v>83.455000000000013</v>
      </c>
      <c r="AV322" s="43">
        <f t="shared" si="1741"/>
        <v>114.73400000000001</v>
      </c>
      <c r="AW322" s="43">
        <f>+SUM(X322:AA322)</f>
        <v>146.34100000000001</v>
      </c>
    </row>
    <row r="323" spans="2:52" x14ac:dyDescent="0.2">
      <c r="B323" s="39" t="s">
        <v>18</v>
      </c>
      <c r="D323" s="52">
        <f t="shared" ref="D323:J323" si="1748">+D322/D318</f>
        <v>0.78843765485941952</v>
      </c>
      <c r="E323" s="52">
        <f t="shared" si="1748"/>
        <v>0.76567022048661537</v>
      </c>
      <c r="F323" s="52">
        <f t="shared" si="1748"/>
        <v>0.79483459082994778</v>
      </c>
      <c r="G323" s="52">
        <f t="shared" si="1748"/>
        <v>0.81080073155394083</v>
      </c>
      <c r="H323" s="52">
        <f t="shared" si="1748"/>
        <v>0.78965860000829102</v>
      </c>
      <c r="I323" s="52">
        <f t="shared" si="1748"/>
        <v>0.79157781608107669</v>
      </c>
      <c r="J323" s="52">
        <f t="shared" si="1748"/>
        <v>0.8025880797204118</v>
      </c>
      <c r="K323" s="52">
        <f t="shared" ref="K323:P323" si="1749">+K322/K318</f>
        <v>0.8141161164416979</v>
      </c>
      <c r="L323" s="52">
        <f t="shared" si="1749"/>
        <v>0.79061345158906127</v>
      </c>
      <c r="M323" s="52">
        <f t="shared" si="1749"/>
        <v>0.80405916752665985</v>
      </c>
      <c r="N323" s="52">
        <f t="shared" si="1749"/>
        <v>0.82088717693836988</v>
      </c>
      <c r="O323" s="52">
        <f t="shared" si="1749"/>
        <v>0.84138409042439755</v>
      </c>
      <c r="P323" s="52">
        <f t="shared" si="1749"/>
        <v>0.82227945911139722</v>
      </c>
      <c r="Q323" s="52">
        <f t="shared" ref="Q323:R323" si="1750">+Q322/Q318</f>
        <v>0.79899340642191097</v>
      </c>
      <c r="R323" s="52">
        <f t="shared" si="1750"/>
        <v>0.79004728831092064</v>
      </c>
      <c r="S323" s="52">
        <f t="shared" ref="S323:T323" si="1751">+S322/S318</f>
        <v>0.79573825503355711</v>
      </c>
      <c r="T323" s="52">
        <f t="shared" si="1751"/>
        <v>0.79560131024801128</v>
      </c>
      <c r="U323" s="52">
        <f t="shared" ref="U323:V323" si="1752">+U322/U318</f>
        <v>0.80023471490725906</v>
      </c>
      <c r="V323" s="52">
        <f t="shared" si="1752"/>
        <v>0.80684953741275767</v>
      </c>
      <c r="W323" s="52">
        <f t="shared" ref="W323:X323" si="1753">+W322/W318</f>
        <v>0.80729046335515342</v>
      </c>
      <c r="X323" s="52">
        <f t="shared" si="1753"/>
        <v>0.80573578716322147</v>
      </c>
      <c r="Y323" s="52">
        <f t="shared" ref="Y323:Z323" si="1754">+Y322/Y318</f>
        <v>0.80708354360691825</v>
      </c>
      <c r="Z323" s="52">
        <f t="shared" si="1754"/>
        <v>0.81122865866769889</v>
      </c>
      <c r="AA323" s="52">
        <f t="shared" ref="AA323:AB323" si="1755">+AA322/AA318</f>
        <v>0.81219561688311681</v>
      </c>
      <c r="AB323" s="52">
        <f t="shared" si="1755"/>
        <v>0.80689843005272066</v>
      </c>
      <c r="AC323" s="52">
        <f t="shared" ref="AC323" si="1756">+AC322/AC318</f>
        <v>0.80666867719681834</v>
      </c>
      <c r="AD323" s="52"/>
      <c r="AE323" s="52"/>
      <c r="AF323" s="52"/>
      <c r="AG323" s="52">
        <f t="shared" ref="AG323:AM323" si="1757">+AG322/AG318</f>
        <v>0.77636012314314373</v>
      </c>
      <c r="AH323" s="52">
        <f t="shared" si="1757"/>
        <v>0.80343620551163009</v>
      </c>
      <c r="AI323" s="52">
        <f t="shared" si="1757"/>
        <v>0.7906847434882549</v>
      </c>
      <c r="AJ323" s="53">
        <f t="shared" si="1757"/>
        <v>0.80878304566309822</v>
      </c>
      <c r="AK323" s="53">
        <f t="shared" si="1757"/>
        <v>0.79757705326919659</v>
      </c>
      <c r="AL323" s="53">
        <f t="shared" si="1757"/>
        <v>0.83191782394123714</v>
      </c>
      <c r="AM323" s="53">
        <f t="shared" si="1757"/>
        <v>0.80968061976231176</v>
      </c>
      <c r="AN323" s="53">
        <f t="shared" ref="AN323" si="1758">+AN322/AN318</f>
        <v>0.7930294717591615</v>
      </c>
      <c r="AO323" s="52"/>
      <c r="AP323" s="52">
        <f t="shared" ref="AP323:AV323" si="1759">+AP322/AP318</f>
        <v>0.73274129563910062</v>
      </c>
      <c r="AQ323" s="52">
        <f t="shared" si="1759"/>
        <v>0.74579871787812557</v>
      </c>
      <c r="AR323" s="52">
        <f t="shared" si="1759"/>
        <v>0.79130266294745921</v>
      </c>
      <c r="AS323" s="52">
        <f t="shared" si="1759"/>
        <v>0.80067861790423289</v>
      </c>
      <c r="AT323" s="52">
        <f t="shared" si="1759"/>
        <v>0.8165996471541872</v>
      </c>
      <c r="AU323" s="52">
        <f t="shared" si="1759"/>
        <v>0.80059669419901969</v>
      </c>
      <c r="AV323" s="52">
        <f t="shared" si="1759"/>
        <v>0.80282971339005837</v>
      </c>
      <c r="AW323" s="52">
        <f t="shared" ref="AW323" si="1760">+AW322/AW318</f>
        <v>0.80923362770198914</v>
      </c>
    </row>
    <row r="324" spans="2:52" x14ac:dyDescent="0.2">
      <c r="AJ324" s="34"/>
      <c r="AK324" s="34"/>
      <c r="AL324" s="34"/>
      <c r="AM324" s="34"/>
      <c r="AN324" s="34"/>
      <c r="AS324" s="34"/>
      <c r="AT324" s="34"/>
    </row>
    <row r="325" spans="2:52" x14ac:dyDescent="0.2">
      <c r="B325" t="s">
        <v>154</v>
      </c>
      <c r="D325" s="10">
        <f t="shared" ref="D325:D331" si="1761">+AG325-E325</f>
        <v>2.326524</v>
      </c>
      <c r="E325" s="12">
        <v>2.462847</v>
      </c>
      <c r="F325" s="12">
        <v>2.5779999999999998</v>
      </c>
      <c r="G325" s="32">
        <f t="shared" ref="G325:G331" si="1762">+AH325-F325</f>
        <v>3.5731389999999998</v>
      </c>
      <c r="H325" s="10">
        <f t="shared" ref="H325:H331" si="1763">+AI325-I325</f>
        <v>3.3060960000000001</v>
      </c>
      <c r="I325" s="12">
        <v>4.1332149999999999</v>
      </c>
      <c r="J325" s="12">
        <v>4.01</v>
      </c>
      <c r="K325" s="12">
        <v>4.423</v>
      </c>
      <c r="L325" s="12">
        <v>4.2930000000000001</v>
      </c>
      <c r="M325" s="12">
        <v>3.3919999999999999</v>
      </c>
      <c r="N325" s="12">
        <v>3.5750000000000002</v>
      </c>
      <c r="O325" s="12">
        <v>5.7380000000000004</v>
      </c>
      <c r="P325" s="12">
        <v>7.4370000000000003</v>
      </c>
      <c r="Q325" s="12">
        <v>6.9240000000000004</v>
      </c>
      <c r="R325" s="12">
        <v>6.8170000000000002</v>
      </c>
      <c r="S325" s="12">
        <v>7.2649999999999997</v>
      </c>
      <c r="T325" s="12">
        <v>7.375</v>
      </c>
      <c r="U325" s="12">
        <v>7.5970000000000004</v>
      </c>
      <c r="V325" s="12">
        <v>7.8239999999999998</v>
      </c>
      <c r="W325" s="12">
        <v>7.3869999999999996</v>
      </c>
      <c r="X325" s="12">
        <v>7.556</v>
      </c>
      <c r="Y325" s="12">
        <v>9.3450000000000006</v>
      </c>
      <c r="Z325" s="12">
        <v>8.3170000000000002</v>
      </c>
      <c r="AA325" s="12">
        <v>8.57</v>
      </c>
      <c r="AB325" s="12">
        <v>8.1549999999999994</v>
      </c>
      <c r="AC325" s="12">
        <v>8.1760000000000002</v>
      </c>
      <c r="AD325" s="12"/>
      <c r="AE325" s="12"/>
      <c r="AG325" s="12">
        <v>4.789371</v>
      </c>
      <c r="AH325" s="10">
        <f t="shared" ref="AH325:AH331" si="1764">+AR325-AG325</f>
        <v>6.1511389999999997</v>
      </c>
      <c r="AI325" s="12">
        <v>7.439311</v>
      </c>
      <c r="AJ325" s="32">
        <f t="shared" ref="AJ325:AJ332" si="1765">+SUM(J325:K325)</f>
        <v>8.4329999999999998</v>
      </c>
      <c r="AK325" s="32">
        <f t="shared" ref="AK325:AK332" si="1766">+SUM(L325:M325)</f>
        <v>7.6850000000000005</v>
      </c>
      <c r="AL325" s="32">
        <f t="shared" ref="AL325:AL332" si="1767">+SUM(N325:O325)</f>
        <v>9.3130000000000006</v>
      </c>
      <c r="AM325" s="32">
        <f t="shared" ref="AM325:AM332" si="1768">+SUM(P325:Q325)</f>
        <v>14.361000000000001</v>
      </c>
      <c r="AN325" s="32">
        <f t="shared" ref="AN325:AN332" si="1769">+SUM(R325:S325)</f>
        <v>14.082000000000001</v>
      </c>
      <c r="AP325" s="12">
        <v>3.469849</v>
      </c>
      <c r="AQ325" s="12">
        <v>7.2745870000000004</v>
      </c>
      <c r="AR325" s="12">
        <v>10.94051</v>
      </c>
      <c r="AS325" s="32">
        <f t="shared" ref="AS325:AS332" si="1770">+SUM(AI325:AJ325)</f>
        <v>15.872311</v>
      </c>
      <c r="AT325" s="32">
        <f t="shared" ref="AT325:AT332" si="1771">+SUM(L325:O325)</f>
        <v>16.998000000000001</v>
      </c>
      <c r="AU325" s="32">
        <f t="shared" ref="AU325:AU332" si="1772">+SUM(P325:S325)</f>
        <v>28.443000000000001</v>
      </c>
      <c r="AV325" s="32">
        <f t="shared" ref="AV325:AV332" si="1773">+SUM(T325:W325)</f>
        <v>30.183</v>
      </c>
      <c r="AW325" s="32">
        <f t="shared" ref="AW325:AW332" si="1774">+SUM(X325:AA325)</f>
        <v>33.787999999999997</v>
      </c>
      <c r="AZ325" s="18"/>
    </row>
    <row r="326" spans="2:52" x14ac:dyDescent="0.2">
      <c r="B326" t="s">
        <v>155</v>
      </c>
      <c r="D326" s="10">
        <f t="shared" si="1761"/>
        <v>2.7219189999999998</v>
      </c>
      <c r="E326" s="12">
        <v>3.0893769999999998</v>
      </c>
      <c r="F326" s="12">
        <v>2.7519999999999998</v>
      </c>
      <c r="G326" s="32">
        <f t="shared" si="1762"/>
        <v>3.0665760000000013</v>
      </c>
      <c r="H326" s="10">
        <f t="shared" si="1763"/>
        <v>3.2261100000000003</v>
      </c>
      <c r="I326" s="12">
        <v>3.3306800000000001</v>
      </c>
      <c r="J326" s="12">
        <v>5.1539999999999999</v>
      </c>
      <c r="K326" s="12">
        <v>4.5549999999999997</v>
      </c>
      <c r="L326" s="12">
        <v>5.8849999999999998</v>
      </c>
      <c r="M326" s="12">
        <v>5.8780000000000001</v>
      </c>
      <c r="N326" s="12">
        <v>5.7960000000000003</v>
      </c>
      <c r="O326" s="12">
        <v>6.4610000000000003</v>
      </c>
      <c r="P326" s="12">
        <v>9.1189999999999998</v>
      </c>
      <c r="Q326" s="12">
        <v>10.446999999999999</v>
      </c>
      <c r="R326" s="12">
        <v>11.141999999999999</v>
      </c>
      <c r="S326" s="12">
        <v>12.638</v>
      </c>
      <c r="T326" s="12">
        <v>13.747</v>
      </c>
      <c r="U326" s="12">
        <v>14.88</v>
      </c>
      <c r="V326" s="12">
        <v>15.523</v>
      </c>
      <c r="W326" s="12">
        <v>15.504</v>
      </c>
      <c r="X326" s="12">
        <v>16.771999999999998</v>
      </c>
      <c r="Y326" s="12">
        <v>18.047999999999998</v>
      </c>
      <c r="Z326" s="12">
        <v>16.221</v>
      </c>
      <c r="AA326" s="12">
        <v>16.163</v>
      </c>
      <c r="AB326" s="12">
        <v>16.433</v>
      </c>
      <c r="AC326" s="12">
        <v>16.895</v>
      </c>
      <c r="AD326" s="12"/>
      <c r="AE326" s="12"/>
      <c r="AG326" s="12">
        <v>5.8112959999999996</v>
      </c>
      <c r="AH326" s="10">
        <f t="shared" si="1764"/>
        <v>5.8185760000000011</v>
      </c>
      <c r="AI326" s="12">
        <v>6.5567900000000003</v>
      </c>
      <c r="AJ326" s="32">
        <f t="shared" si="1765"/>
        <v>9.7089999999999996</v>
      </c>
      <c r="AK326" s="32">
        <f t="shared" si="1766"/>
        <v>11.763</v>
      </c>
      <c r="AL326" s="32">
        <f t="shared" si="1767"/>
        <v>12.257000000000001</v>
      </c>
      <c r="AM326" s="32">
        <f t="shared" si="1768"/>
        <v>19.565999999999999</v>
      </c>
      <c r="AN326" s="32">
        <f t="shared" si="1769"/>
        <v>23.78</v>
      </c>
      <c r="AP326" s="12">
        <v>4.4788550000000003</v>
      </c>
      <c r="AQ326" s="12">
        <v>7.8283649999999998</v>
      </c>
      <c r="AR326" s="12">
        <v>11.629872000000001</v>
      </c>
      <c r="AS326" s="32">
        <f t="shared" si="1770"/>
        <v>16.265789999999999</v>
      </c>
      <c r="AT326" s="32">
        <f t="shared" si="1771"/>
        <v>24.020000000000003</v>
      </c>
      <c r="AU326" s="32">
        <f t="shared" si="1772"/>
        <v>43.345999999999997</v>
      </c>
      <c r="AV326" s="32">
        <f t="shared" si="1773"/>
        <v>59.654000000000003</v>
      </c>
      <c r="AW326" s="32">
        <f t="shared" si="1774"/>
        <v>67.203999999999994</v>
      </c>
      <c r="AZ326" s="18"/>
    </row>
    <row r="327" spans="2:52" x14ac:dyDescent="0.2">
      <c r="B327" t="s">
        <v>156</v>
      </c>
      <c r="D327" s="10">
        <f t="shared" si="1761"/>
        <v>1.4704299999999999</v>
      </c>
      <c r="E327" s="12">
        <v>1.622134</v>
      </c>
      <c r="F327" s="12">
        <v>1.5389999999999999</v>
      </c>
      <c r="G327" s="32">
        <f t="shared" si="1762"/>
        <v>1.9799650000000002</v>
      </c>
      <c r="H327" s="10">
        <f t="shared" si="1763"/>
        <v>1.861143</v>
      </c>
      <c r="I327" s="12">
        <v>1.9801420000000001</v>
      </c>
      <c r="J327" s="12">
        <v>1.962</v>
      </c>
      <c r="K327" s="12">
        <v>2.7759999999999998</v>
      </c>
      <c r="L327" s="12">
        <v>2.9079999999999999</v>
      </c>
      <c r="M327" s="12">
        <v>3.3029999999999999</v>
      </c>
      <c r="N327" s="12">
        <v>3.2650000000000001</v>
      </c>
      <c r="O327" s="12">
        <v>3.524</v>
      </c>
      <c r="P327" s="12">
        <v>4.1429999999999998</v>
      </c>
      <c r="Q327" s="12">
        <v>5.234</v>
      </c>
      <c r="R327" s="12">
        <v>5.4809999999999999</v>
      </c>
      <c r="S327" s="12">
        <v>5.5049999999999999</v>
      </c>
      <c r="T327" s="12">
        <v>6.1859999999999999</v>
      </c>
      <c r="U327" s="12">
        <v>6.11</v>
      </c>
      <c r="V327" s="12">
        <v>6.1050000000000004</v>
      </c>
      <c r="W327" s="12">
        <v>6.3769999999999998</v>
      </c>
      <c r="X327" s="12">
        <v>7.3769999999999998</v>
      </c>
      <c r="Y327" s="12">
        <v>8.8079999999999998</v>
      </c>
      <c r="Z327" s="12">
        <v>10.271000000000001</v>
      </c>
      <c r="AA327" s="12">
        <v>9.0229999999999997</v>
      </c>
      <c r="AB327" s="12">
        <v>10.412000000000001</v>
      </c>
      <c r="AC327" s="12">
        <v>10.766</v>
      </c>
      <c r="AD327" s="12"/>
      <c r="AE327" s="12"/>
      <c r="AG327" s="12">
        <v>3.0925639999999999</v>
      </c>
      <c r="AH327" s="10">
        <f t="shared" si="1764"/>
        <v>3.5189650000000001</v>
      </c>
      <c r="AI327" s="12">
        <v>3.8412850000000001</v>
      </c>
      <c r="AJ327" s="32">
        <f t="shared" si="1765"/>
        <v>4.7379999999999995</v>
      </c>
      <c r="AK327" s="32">
        <f t="shared" si="1766"/>
        <v>6.2110000000000003</v>
      </c>
      <c r="AL327" s="32">
        <f t="shared" si="1767"/>
        <v>6.7889999999999997</v>
      </c>
      <c r="AM327" s="32">
        <f t="shared" si="1768"/>
        <v>9.3769999999999989</v>
      </c>
      <c r="AN327" s="32">
        <f t="shared" si="1769"/>
        <v>10.986000000000001</v>
      </c>
      <c r="AP327" s="12">
        <v>2.0050159999999999</v>
      </c>
      <c r="AQ327" s="12">
        <v>3.9063270000000001</v>
      </c>
      <c r="AR327" s="12">
        <v>6.611529</v>
      </c>
      <c r="AS327" s="32">
        <f t="shared" si="1770"/>
        <v>8.5792849999999987</v>
      </c>
      <c r="AT327" s="32">
        <f t="shared" si="1771"/>
        <v>13</v>
      </c>
      <c r="AU327" s="32">
        <f t="shared" si="1772"/>
        <v>20.363</v>
      </c>
      <c r="AV327" s="32">
        <f t="shared" si="1773"/>
        <v>24.777999999999999</v>
      </c>
      <c r="AW327" s="32">
        <f t="shared" si="1774"/>
        <v>35.478999999999999</v>
      </c>
      <c r="AZ327" s="18"/>
    </row>
    <row r="328" spans="2:52" x14ac:dyDescent="0.2">
      <c r="B328" t="s">
        <v>157</v>
      </c>
      <c r="D328" s="10">
        <f t="shared" si="1761"/>
        <v>6.9169000000000008E-2</v>
      </c>
      <c r="E328" s="12">
        <v>6.9269999999999998E-2</v>
      </c>
      <c r="F328" s="12">
        <v>6.9000000000000006E-2</v>
      </c>
      <c r="G328" s="32">
        <f t="shared" si="1762"/>
        <v>4.5811999999999992E-2</v>
      </c>
      <c r="H328" s="10">
        <f t="shared" si="1763"/>
        <v>6.6658000000000009E-2</v>
      </c>
      <c r="I328" s="12">
        <v>8.4775000000000003E-2</v>
      </c>
      <c r="J328" s="12">
        <v>0.1</v>
      </c>
      <c r="K328" s="12">
        <v>0.40799999999999997</v>
      </c>
      <c r="L328" s="12">
        <v>0.37</v>
      </c>
      <c r="M328" s="12">
        <v>0.435</v>
      </c>
      <c r="N328" s="12">
        <v>0.51200000000000001</v>
      </c>
      <c r="O328" s="12">
        <v>0.30199999999999999</v>
      </c>
      <c r="P328" s="12">
        <v>0.378</v>
      </c>
      <c r="Q328" s="12">
        <v>0.53900000000000003</v>
      </c>
      <c r="R328" s="12">
        <v>0.745</v>
      </c>
      <c r="S328" s="12">
        <v>0.59899999999999998</v>
      </c>
      <c r="T328" s="12">
        <v>1.0940000000000001</v>
      </c>
      <c r="U328" s="12">
        <v>1.53</v>
      </c>
      <c r="V328" s="12">
        <v>1</v>
      </c>
      <c r="W328" s="12">
        <v>1.089</v>
      </c>
      <c r="X328" s="12">
        <v>1.2669999999999999</v>
      </c>
      <c r="Y328" s="12">
        <v>1.3260000000000001</v>
      </c>
      <c r="Z328" s="12">
        <v>1.845</v>
      </c>
      <c r="AA328" s="12">
        <v>1.611</v>
      </c>
      <c r="AB328" s="12">
        <v>1.9319999999999999</v>
      </c>
      <c r="AC328" s="12">
        <v>1.923</v>
      </c>
      <c r="AD328" s="12"/>
      <c r="AE328" s="12"/>
      <c r="AG328" s="12">
        <v>0.13843900000000001</v>
      </c>
      <c r="AH328" s="10">
        <f t="shared" si="1764"/>
        <v>0.114812</v>
      </c>
      <c r="AI328" s="12">
        <v>0.15143300000000001</v>
      </c>
      <c r="AJ328" s="32">
        <f t="shared" si="1765"/>
        <v>0.50800000000000001</v>
      </c>
      <c r="AK328" s="32">
        <f t="shared" si="1766"/>
        <v>0.80499999999999994</v>
      </c>
      <c r="AL328" s="32">
        <f t="shared" si="1767"/>
        <v>0.81400000000000006</v>
      </c>
      <c r="AM328" s="32">
        <f t="shared" si="1768"/>
        <v>0.91700000000000004</v>
      </c>
      <c r="AN328" s="32">
        <f t="shared" si="1769"/>
        <v>1.3439999999999999</v>
      </c>
      <c r="AP328" s="12">
        <v>0.15790299999999999</v>
      </c>
      <c r="AQ328" s="12">
        <v>0.15276699999999999</v>
      </c>
      <c r="AR328" s="12">
        <v>0.253251</v>
      </c>
      <c r="AS328" s="32">
        <f t="shared" si="1770"/>
        <v>0.65943300000000005</v>
      </c>
      <c r="AT328" s="32">
        <f t="shared" si="1771"/>
        <v>1.619</v>
      </c>
      <c r="AU328" s="32">
        <f t="shared" si="1772"/>
        <v>2.2610000000000001</v>
      </c>
      <c r="AV328" s="32">
        <f t="shared" si="1773"/>
        <v>4.7130000000000001</v>
      </c>
      <c r="AW328" s="32">
        <f t="shared" si="1774"/>
        <v>6.0489999999999995</v>
      </c>
    </row>
    <row r="329" spans="2:52" x14ac:dyDescent="0.2">
      <c r="B329" t="s">
        <v>158</v>
      </c>
      <c r="D329" s="10">
        <f t="shared" si="1761"/>
        <v>0.15286499999999997</v>
      </c>
      <c r="E329" s="12">
        <v>0.41890500000000003</v>
      </c>
      <c r="F329" s="12">
        <v>-8.1000000000000003E-2</v>
      </c>
      <c r="G329" s="32">
        <f t="shared" si="1762"/>
        <v>0.28421000000000002</v>
      </c>
      <c r="H329" s="10">
        <f t="shared" si="1763"/>
        <v>3.0468999999999996E-2</v>
      </c>
      <c r="I329" s="12">
        <v>-7.5859999999999997E-2</v>
      </c>
      <c r="J329" s="12">
        <v>0.14699999999999999</v>
      </c>
      <c r="K329" s="12">
        <v>0.82</v>
      </c>
      <c r="L329" s="12">
        <v>-3.714</v>
      </c>
      <c r="M329" s="12">
        <v>1.667</v>
      </c>
      <c r="N329" s="12">
        <v>0.44</v>
      </c>
      <c r="O329" s="12">
        <v>3.3820000000000001</v>
      </c>
      <c r="P329" s="12">
        <v>1.9510000000000001</v>
      </c>
      <c r="Q329" s="12">
        <v>3.1890000000000001</v>
      </c>
      <c r="R329" s="12">
        <v>-4.7649999999999997</v>
      </c>
      <c r="S329" s="12">
        <v>9.8000000000000004E-2</v>
      </c>
      <c r="T329" s="12">
        <v>3.391</v>
      </c>
      <c r="U329" s="12">
        <v>-4.8540000000000001</v>
      </c>
      <c r="V329" s="12">
        <v>-10.212999999999999</v>
      </c>
      <c r="W329" s="12">
        <v>0.56399999999999995</v>
      </c>
      <c r="X329" s="12">
        <v>0.10199999999999999</v>
      </c>
      <c r="Y329" s="12">
        <v>4.3550000000000004</v>
      </c>
      <c r="Z329" s="12">
        <v>-3.0920000000000001</v>
      </c>
      <c r="AA329" s="12">
        <v>3.0249999999999999</v>
      </c>
      <c r="AB329" s="12">
        <v>-0.5</v>
      </c>
      <c r="AC329" s="12">
        <v>-0.31</v>
      </c>
      <c r="AD329" s="12"/>
      <c r="AE329" s="12"/>
      <c r="AG329" s="12">
        <v>0.57177</v>
      </c>
      <c r="AH329" s="10">
        <f t="shared" si="1764"/>
        <v>0.20321</v>
      </c>
      <c r="AI329" s="12">
        <v>-4.5391000000000001E-2</v>
      </c>
      <c r="AJ329" s="32">
        <f t="shared" si="1765"/>
        <v>0.96699999999999997</v>
      </c>
      <c r="AK329" s="32">
        <f t="shared" si="1766"/>
        <v>-2.0469999999999997</v>
      </c>
      <c r="AL329" s="32">
        <f t="shared" si="1767"/>
        <v>3.8220000000000001</v>
      </c>
      <c r="AM329" s="32">
        <f t="shared" si="1768"/>
        <v>5.1400000000000006</v>
      </c>
      <c r="AN329" s="32">
        <f t="shared" si="1769"/>
        <v>-4.6669999999999998</v>
      </c>
      <c r="AP329" s="12">
        <v>-6.0559999999999998E-3</v>
      </c>
      <c r="AQ329" s="12">
        <v>0.23747799999999999</v>
      </c>
      <c r="AR329" s="12">
        <v>0.77498</v>
      </c>
      <c r="AS329" s="32">
        <f t="shared" si="1770"/>
        <v>0.92160900000000001</v>
      </c>
      <c r="AT329" s="32">
        <f t="shared" si="1771"/>
        <v>1.7750000000000004</v>
      </c>
      <c r="AU329" s="32">
        <f t="shared" si="1772"/>
        <v>0.47300000000000086</v>
      </c>
      <c r="AV329" s="32">
        <f t="shared" si="1773"/>
        <v>-11.111999999999998</v>
      </c>
      <c r="AW329" s="32">
        <f t="shared" si="1774"/>
        <v>4.3900000000000006</v>
      </c>
    </row>
    <row r="330" spans="2:52" x14ac:dyDescent="0.2">
      <c r="B330" t="s">
        <v>159</v>
      </c>
      <c r="D330" s="10">
        <f t="shared" si="1761"/>
        <v>0</v>
      </c>
      <c r="E330" s="12">
        <v>0</v>
      </c>
      <c r="F330" s="12">
        <v>0</v>
      </c>
      <c r="G330" s="32">
        <f t="shared" si="1762"/>
        <v>0</v>
      </c>
      <c r="H330" s="10">
        <f t="shared" si="1763"/>
        <v>0</v>
      </c>
      <c r="I330" s="12">
        <v>0</v>
      </c>
      <c r="J330" s="12">
        <v>0</v>
      </c>
      <c r="K330" s="12">
        <v>0</v>
      </c>
      <c r="L330" s="12">
        <v>0</v>
      </c>
      <c r="M330" s="12">
        <v>0</v>
      </c>
      <c r="N330" s="12">
        <v>0</v>
      </c>
      <c r="O330" s="12">
        <v>0</v>
      </c>
      <c r="P330" s="12">
        <v>0</v>
      </c>
      <c r="Q330" s="12">
        <v>0</v>
      </c>
      <c r="R330" s="12">
        <v>0</v>
      </c>
      <c r="S330" s="12">
        <v>0</v>
      </c>
      <c r="T330" s="12">
        <v>0</v>
      </c>
      <c r="U330" s="12">
        <v>0</v>
      </c>
      <c r="V330" s="12">
        <v>0</v>
      </c>
      <c r="W330" s="12">
        <v>0</v>
      </c>
      <c r="X330" s="12">
        <v>0</v>
      </c>
      <c r="Y330" s="12">
        <v>0</v>
      </c>
      <c r="Z330" s="12">
        <v>0</v>
      </c>
      <c r="AA330" s="12">
        <v>0</v>
      </c>
      <c r="AB330" s="12">
        <v>0</v>
      </c>
      <c r="AC330" s="12">
        <v>0</v>
      </c>
      <c r="AD330" s="12"/>
      <c r="AE330" s="12"/>
      <c r="AG330" s="12">
        <v>0</v>
      </c>
      <c r="AH330" s="10">
        <f t="shared" si="1764"/>
        <v>0</v>
      </c>
      <c r="AI330" s="12">
        <v>0</v>
      </c>
      <c r="AJ330" s="32">
        <f t="shared" si="1765"/>
        <v>0</v>
      </c>
      <c r="AK330" s="32">
        <f t="shared" si="1766"/>
        <v>0</v>
      </c>
      <c r="AL330" s="32">
        <f t="shared" si="1767"/>
        <v>0</v>
      </c>
      <c r="AM330" s="32">
        <f t="shared" si="1768"/>
        <v>0</v>
      </c>
      <c r="AN330" s="32">
        <f t="shared" si="1769"/>
        <v>0</v>
      </c>
      <c r="AP330" s="12">
        <v>0</v>
      </c>
      <c r="AQ330" s="12">
        <v>6.9745000000000001E-2</v>
      </c>
      <c r="AR330" s="12">
        <v>0</v>
      </c>
      <c r="AS330" s="32">
        <f t="shared" si="1770"/>
        <v>0</v>
      </c>
      <c r="AT330" s="32">
        <f t="shared" si="1771"/>
        <v>0</v>
      </c>
      <c r="AU330" s="32">
        <f t="shared" si="1772"/>
        <v>0</v>
      </c>
      <c r="AV330" s="32">
        <f t="shared" si="1773"/>
        <v>0</v>
      </c>
      <c r="AW330" s="32">
        <f t="shared" si="1774"/>
        <v>0</v>
      </c>
    </row>
    <row r="331" spans="2:52" ht="13.5" x14ac:dyDescent="0.35">
      <c r="B331" t="s">
        <v>160</v>
      </c>
      <c r="D331" s="11">
        <f t="shared" si="1761"/>
        <v>4.2928000000000001E-2</v>
      </c>
      <c r="E331" s="13">
        <v>2.9245E-2</v>
      </c>
      <c r="F331" s="13">
        <v>4.8000000000000001E-2</v>
      </c>
      <c r="G331" s="33">
        <f t="shared" si="1762"/>
        <v>4.8869999999999997E-2</v>
      </c>
      <c r="H331" s="11">
        <f t="shared" si="1763"/>
        <v>0.186809</v>
      </c>
      <c r="I331" s="13">
        <v>0.19963900000000001</v>
      </c>
      <c r="J331" s="13">
        <v>0.20799999999999999</v>
      </c>
      <c r="K331" s="13">
        <v>9.9000000000000005E-2</v>
      </c>
      <c r="L331" s="13">
        <v>0.23799999999999999</v>
      </c>
      <c r="M331" s="13">
        <v>0.254</v>
      </c>
      <c r="N331" s="13">
        <v>0.27900000000000003</v>
      </c>
      <c r="O331" s="13">
        <v>0.46</v>
      </c>
      <c r="P331" s="13">
        <v>0.47399999999999998</v>
      </c>
      <c r="Q331" s="13">
        <v>0.48899999999999999</v>
      </c>
      <c r="R331" s="13">
        <v>0.501</v>
      </c>
      <c r="S331" s="13">
        <v>0.55500000000000005</v>
      </c>
      <c r="T331" s="13">
        <v>0.57999999999999996</v>
      </c>
      <c r="U331" s="13">
        <v>0.58699999999999997</v>
      </c>
      <c r="V331" s="13">
        <v>0.56399999999999995</v>
      </c>
      <c r="W331" s="13">
        <v>0.60199999999999998</v>
      </c>
      <c r="X331" s="13">
        <v>0.70699999999999996</v>
      </c>
      <c r="Y331" s="13">
        <v>0.82399999999999995</v>
      </c>
      <c r="Z331" s="13">
        <v>1.056</v>
      </c>
      <c r="AA331" s="13">
        <v>0.55400000000000005</v>
      </c>
      <c r="AB331" s="13">
        <v>0.81799999999999995</v>
      </c>
      <c r="AC331" s="13">
        <v>0.82399999999999995</v>
      </c>
      <c r="AD331" s="13"/>
      <c r="AE331" s="13"/>
      <c r="AG331" s="13">
        <v>7.2173000000000001E-2</v>
      </c>
      <c r="AH331" s="11">
        <f t="shared" si="1764"/>
        <v>9.6869999999999998E-2</v>
      </c>
      <c r="AI331" s="13">
        <v>0.38644800000000001</v>
      </c>
      <c r="AJ331" s="33">
        <f t="shared" si="1765"/>
        <v>0.307</v>
      </c>
      <c r="AK331" s="33">
        <f t="shared" si="1766"/>
        <v>0.49199999999999999</v>
      </c>
      <c r="AL331" s="33">
        <f t="shared" si="1767"/>
        <v>0.7390000000000001</v>
      </c>
      <c r="AM331" s="33">
        <f t="shared" si="1768"/>
        <v>0.96299999999999997</v>
      </c>
      <c r="AN331" s="33">
        <f t="shared" si="1769"/>
        <v>1.056</v>
      </c>
      <c r="AP331" s="13">
        <v>6.2506999999999993E-2</v>
      </c>
      <c r="AQ331" s="13">
        <v>0.18423200000000001</v>
      </c>
      <c r="AR331" s="13">
        <v>0.169043</v>
      </c>
      <c r="AS331" s="33">
        <f t="shared" si="1770"/>
        <v>0.69344800000000006</v>
      </c>
      <c r="AT331" s="33">
        <f t="shared" si="1771"/>
        <v>1.2310000000000001</v>
      </c>
      <c r="AU331" s="33">
        <f t="shared" si="1772"/>
        <v>2.0190000000000001</v>
      </c>
      <c r="AV331" s="33">
        <f t="shared" si="1773"/>
        <v>2.3329999999999997</v>
      </c>
      <c r="AW331" s="33">
        <f t="shared" si="1774"/>
        <v>3.141</v>
      </c>
    </row>
    <row r="332" spans="2:52" x14ac:dyDescent="0.2">
      <c r="B332" s="9" t="s">
        <v>161</v>
      </c>
      <c r="D332" s="10">
        <f t="shared" ref="D332:J332" si="1775">SUM(D325:D331)</f>
        <v>6.7838349999999989</v>
      </c>
      <c r="E332" s="10">
        <f t="shared" si="1775"/>
        <v>7.6917780000000002</v>
      </c>
      <c r="F332" s="10">
        <f t="shared" si="1775"/>
        <v>6.9049999999999994</v>
      </c>
      <c r="G332" s="10">
        <f t="shared" si="1775"/>
        <v>8.9985720000000011</v>
      </c>
      <c r="H332" s="10">
        <f t="shared" si="1775"/>
        <v>8.6772850000000012</v>
      </c>
      <c r="I332" s="10">
        <f t="shared" si="1775"/>
        <v>9.6525909999999993</v>
      </c>
      <c r="J332" s="10">
        <f t="shared" si="1775"/>
        <v>11.581</v>
      </c>
      <c r="K332" s="10">
        <f t="shared" ref="K332:P332" si="1776">SUM(K325:K331)</f>
        <v>13.081</v>
      </c>
      <c r="L332" s="10">
        <f t="shared" si="1776"/>
        <v>9.9799999999999986</v>
      </c>
      <c r="M332" s="10">
        <f t="shared" si="1776"/>
        <v>14.929</v>
      </c>
      <c r="N332" s="10">
        <f t="shared" si="1776"/>
        <v>13.867000000000001</v>
      </c>
      <c r="O332" s="10">
        <f t="shared" si="1776"/>
        <v>19.867000000000004</v>
      </c>
      <c r="P332" s="10">
        <f t="shared" si="1776"/>
        <v>23.502000000000002</v>
      </c>
      <c r="Q332" s="10">
        <f t="shared" ref="Q332:R332" si="1777">SUM(Q325:Q331)</f>
        <v>26.821999999999999</v>
      </c>
      <c r="R332" s="10">
        <f t="shared" si="1777"/>
        <v>19.920999999999999</v>
      </c>
      <c r="S332" s="10">
        <f t="shared" ref="S332:T332" si="1778">SUM(S325:S331)</f>
        <v>26.659999999999997</v>
      </c>
      <c r="T332" s="10">
        <f t="shared" si="1778"/>
        <v>32.372999999999998</v>
      </c>
      <c r="U332" s="10">
        <f t="shared" ref="U332:V332" si="1779">SUM(U325:U331)</f>
        <v>25.85</v>
      </c>
      <c r="V332" s="10">
        <f t="shared" si="1779"/>
        <v>20.803000000000004</v>
      </c>
      <c r="W332" s="10">
        <f t="shared" ref="W332:X332" si="1780">SUM(W325:W331)</f>
        <v>31.522999999999996</v>
      </c>
      <c r="X332" s="10">
        <f t="shared" si="1780"/>
        <v>33.780999999999999</v>
      </c>
      <c r="Y332" s="10">
        <f t="shared" ref="Y332:Z332" si="1781">SUM(Y325:Y331)</f>
        <v>42.706000000000003</v>
      </c>
      <c r="Z332" s="10">
        <f t="shared" si="1781"/>
        <v>34.617999999999995</v>
      </c>
      <c r="AA332" s="10">
        <f t="shared" ref="AA332:AB332" si="1782">SUM(AA325:AA331)</f>
        <v>38.945999999999998</v>
      </c>
      <c r="AB332" s="10">
        <f t="shared" si="1782"/>
        <v>37.25</v>
      </c>
      <c r="AC332" s="10">
        <f t="shared" ref="AC332" si="1783">SUM(AC325:AC331)</f>
        <v>38.273999999999994</v>
      </c>
      <c r="AD332" s="10"/>
      <c r="AE332" s="10"/>
      <c r="AG332" s="10">
        <f>SUM(AG325:AG331)</f>
        <v>14.475612999999999</v>
      </c>
      <c r="AH332" s="10">
        <f>SUM(AH325:AH331)</f>
        <v>15.903572</v>
      </c>
      <c r="AI332" s="10">
        <f>SUM(AI325:AI331)</f>
        <v>18.329876000000002</v>
      </c>
      <c r="AJ332" s="32">
        <f t="shared" si="1765"/>
        <v>24.661999999999999</v>
      </c>
      <c r="AK332" s="32">
        <f t="shared" si="1766"/>
        <v>24.908999999999999</v>
      </c>
      <c r="AL332" s="32">
        <f t="shared" si="1767"/>
        <v>33.734000000000009</v>
      </c>
      <c r="AM332" s="32">
        <f t="shared" si="1768"/>
        <v>50.323999999999998</v>
      </c>
      <c r="AN332" s="32">
        <f t="shared" si="1769"/>
        <v>46.580999999999996</v>
      </c>
      <c r="AP332" s="10">
        <f>SUM(AP325:AP331)</f>
        <v>10.168074000000001</v>
      </c>
      <c r="AQ332" s="10">
        <f>SUM(AQ325:AQ331)</f>
        <v>19.653501000000002</v>
      </c>
      <c r="AR332" s="10">
        <f>SUM(AR325:AR331)</f>
        <v>30.379185</v>
      </c>
      <c r="AS332" s="32">
        <f t="shared" si="1770"/>
        <v>42.991876000000005</v>
      </c>
      <c r="AT332" s="32">
        <f t="shared" si="1771"/>
        <v>58.643000000000001</v>
      </c>
      <c r="AU332" s="32">
        <f t="shared" si="1772"/>
        <v>96.905000000000001</v>
      </c>
      <c r="AV332" s="32">
        <f t="shared" si="1773"/>
        <v>110.54900000000001</v>
      </c>
      <c r="AW332" s="32">
        <f t="shared" si="1774"/>
        <v>150.05099999999999</v>
      </c>
    </row>
    <row r="333" spans="2:52" x14ac:dyDescent="0.2">
      <c r="B333" s="39" t="s">
        <v>16</v>
      </c>
      <c r="C333" s="15"/>
      <c r="D333" s="52"/>
      <c r="E333" s="52"/>
      <c r="F333" s="52"/>
      <c r="G333" s="52"/>
      <c r="H333" s="52">
        <f t="shared" ref="H333:AC333" si="1784">+H332/D332-1</f>
        <v>0.27911203618602198</v>
      </c>
      <c r="I333" s="52">
        <f t="shared" si="1784"/>
        <v>0.25492324401458277</v>
      </c>
      <c r="J333" s="52">
        <f t="shared" si="1784"/>
        <v>0.67719044170890674</v>
      </c>
      <c r="K333" s="52">
        <f t="shared" si="1784"/>
        <v>0.45367509422606145</v>
      </c>
      <c r="L333" s="52">
        <f t="shared" si="1784"/>
        <v>0.1501293319281316</v>
      </c>
      <c r="M333" s="52">
        <f t="shared" si="1784"/>
        <v>0.54663136560950343</v>
      </c>
      <c r="N333" s="52">
        <f t="shared" si="1784"/>
        <v>0.19739228045937329</v>
      </c>
      <c r="O333" s="52">
        <f t="shared" si="1784"/>
        <v>0.51876767831205606</v>
      </c>
      <c r="P333" s="52">
        <f t="shared" si="1784"/>
        <v>1.3549098196392793</v>
      </c>
      <c r="Q333" s="52">
        <f t="shared" si="1784"/>
        <v>0.79663741710764269</v>
      </c>
      <c r="R333" s="52">
        <f t="shared" si="1784"/>
        <v>0.43657604384509985</v>
      </c>
      <c r="S333" s="52">
        <f t="shared" si="1784"/>
        <v>0.34192379322494548</v>
      </c>
      <c r="T333" s="52">
        <f t="shared" si="1784"/>
        <v>0.3774572376818992</v>
      </c>
      <c r="U333" s="52">
        <f t="shared" si="1784"/>
        <v>-3.6238908358809829E-2</v>
      </c>
      <c r="V333" s="52">
        <f t="shared" si="1784"/>
        <v>4.4274885798905927E-2</v>
      </c>
      <c r="W333" s="52">
        <f t="shared" si="1784"/>
        <v>0.18240810202550639</v>
      </c>
      <c r="X333" s="52">
        <f t="shared" si="1784"/>
        <v>4.3493034318722534E-2</v>
      </c>
      <c r="Y333" s="52">
        <f t="shared" si="1784"/>
        <v>0.65206963249516448</v>
      </c>
      <c r="Z333" s="52">
        <f t="shared" si="1784"/>
        <v>0.66408691054174818</v>
      </c>
      <c r="AA333" s="52">
        <f t="shared" si="1784"/>
        <v>0.23547885670780078</v>
      </c>
      <c r="AB333" s="52">
        <f t="shared" si="1784"/>
        <v>0.10269086172700637</v>
      </c>
      <c r="AC333" s="52">
        <f t="shared" si="1784"/>
        <v>-0.10377932843160231</v>
      </c>
      <c r="AD333" s="52"/>
      <c r="AE333" s="52"/>
      <c r="AF333" s="52"/>
      <c r="AG333" s="52"/>
      <c r="AH333" s="52"/>
      <c r="AI333" s="52">
        <f t="shared" ref="AI333:AN333" si="1785">+AI332/AG332-1</f>
        <v>0.26625905238002723</v>
      </c>
      <c r="AJ333" s="53">
        <f t="shared" si="1785"/>
        <v>0.55072080662130474</v>
      </c>
      <c r="AK333" s="53">
        <f t="shared" si="1785"/>
        <v>0.35892899657368083</v>
      </c>
      <c r="AL333" s="53">
        <f t="shared" si="1785"/>
        <v>0.36785337766604531</v>
      </c>
      <c r="AM333" s="53">
        <f t="shared" si="1785"/>
        <v>1.0203139427516157</v>
      </c>
      <c r="AN333" s="53">
        <f t="shared" si="1785"/>
        <v>0.3808323946167067</v>
      </c>
      <c r="AO333" s="52"/>
      <c r="AP333" s="52"/>
      <c r="AQ333" s="52">
        <f t="shared" ref="AQ333:AW333" si="1786">+AQ332/AP332-1</f>
        <v>0.93286368686931276</v>
      </c>
      <c r="AR333" s="52">
        <f t="shared" si="1786"/>
        <v>0.54573910266674597</v>
      </c>
      <c r="AS333" s="52">
        <f t="shared" si="1786"/>
        <v>0.41517542356715653</v>
      </c>
      <c r="AT333" s="52">
        <f t="shared" si="1786"/>
        <v>0.36404840765729762</v>
      </c>
      <c r="AU333" s="52">
        <f t="shared" si="1786"/>
        <v>0.65245638865678779</v>
      </c>
      <c r="AV333" s="52">
        <f t="shared" si="1786"/>
        <v>0.14079768845776797</v>
      </c>
      <c r="AW333" s="52">
        <f t="shared" si="1786"/>
        <v>0.35732571077078923</v>
      </c>
    </row>
    <row r="334" spans="2:52" x14ac:dyDescent="0.2">
      <c r="B334" s="39" t="s">
        <v>23</v>
      </c>
      <c r="C334" s="15"/>
      <c r="D334" s="52">
        <f t="shared" ref="D334:J334" si="1787">+D332/D318</f>
        <v>1.190836131591295</v>
      </c>
      <c r="E334" s="52">
        <f t="shared" si="1787"/>
        <v>1.1950856510538173</v>
      </c>
      <c r="F334" s="52">
        <f t="shared" si="1787"/>
        <v>1.0018862449216481</v>
      </c>
      <c r="G334" s="52">
        <f t="shared" si="1787"/>
        <v>1.1178747468543606</v>
      </c>
      <c r="H334" s="52">
        <f t="shared" si="1787"/>
        <v>1.0048045379498403</v>
      </c>
      <c r="I334" s="52">
        <f t="shared" si="1787"/>
        <v>0.97279269849495442</v>
      </c>
      <c r="J334" s="52">
        <f t="shared" si="1787"/>
        <v>1.0938887314631152</v>
      </c>
      <c r="K334" s="52">
        <f t="shared" ref="K334:P334" si="1788">+K332/K318</f>
        <v>1.0636688892502846</v>
      </c>
      <c r="L334" s="52">
        <f t="shared" si="1788"/>
        <v>0.73762010347376195</v>
      </c>
      <c r="M334" s="52">
        <f t="shared" si="1788"/>
        <v>1.0271069831441348</v>
      </c>
      <c r="N334" s="52">
        <f t="shared" si="1788"/>
        <v>0.86151838966202787</v>
      </c>
      <c r="O334" s="52">
        <f t="shared" si="1788"/>
        <v>1.0592343783322673</v>
      </c>
      <c r="P334" s="52">
        <f t="shared" si="1788"/>
        <v>1.080949314690461</v>
      </c>
      <c r="Q334" s="52">
        <f t="shared" ref="Q334:R334" si="1789">+Q332/Q318</f>
        <v>1.0464671686629472</v>
      </c>
      <c r="R334" s="52">
        <f t="shared" si="1789"/>
        <v>0.73596128269543371</v>
      </c>
      <c r="S334" s="52">
        <f t="shared" ref="S334:T334" si="1790">+S332/S318</f>
        <v>0.89463087248322137</v>
      </c>
      <c r="T334" s="52">
        <f t="shared" si="1790"/>
        <v>1.0099204492278895</v>
      </c>
      <c r="U334" s="52">
        <f t="shared" ref="U334:V334" si="1791">+U332/U318</f>
        <v>0.73992443324937029</v>
      </c>
      <c r="V334" s="52">
        <f t="shared" si="1791"/>
        <v>0.56276037439809568</v>
      </c>
      <c r="W334" s="52">
        <f t="shared" ref="W334:X334" si="1792">+W332/W318</f>
        <v>0.80921576177640864</v>
      </c>
      <c r="X334" s="52">
        <f t="shared" si="1792"/>
        <v>0.8148049880604934</v>
      </c>
      <c r="Y334" s="52">
        <f t="shared" ref="Y334:Z334" si="1793">+Y332/Y318</f>
        <v>0.97963022434279956</v>
      </c>
      <c r="Z334" s="52">
        <f t="shared" si="1793"/>
        <v>0.7443770696254246</v>
      </c>
      <c r="AA334" s="52">
        <f t="shared" ref="AA334:AB334" si="1794">+AA332/AA318</f>
        <v>0.79030032467532463</v>
      </c>
      <c r="AB334" s="52">
        <f t="shared" si="1794"/>
        <v>0.72466587553255646</v>
      </c>
      <c r="AC334" s="52">
        <f t="shared" ref="AC334" si="1795">+AC332/AC318</f>
        <v>0.72141591585931297</v>
      </c>
      <c r="AD334" s="52"/>
      <c r="AE334" s="52"/>
      <c r="AF334" s="52"/>
      <c r="AG334" s="52">
        <f t="shared" ref="AG334:AL334" si="1796">+AG332/AG318</f>
        <v>1.193090391129157</v>
      </c>
      <c r="AH334" s="52">
        <f t="shared" si="1796"/>
        <v>1.0643740068910434</v>
      </c>
      <c r="AI334" s="52">
        <f t="shared" si="1796"/>
        <v>0.98768883075872438</v>
      </c>
      <c r="AJ334" s="53">
        <f t="shared" si="1796"/>
        <v>1.077649115140922</v>
      </c>
      <c r="AK334" s="53">
        <f t="shared" si="1796"/>
        <v>0.88754676643506147</v>
      </c>
      <c r="AL334" s="53">
        <f t="shared" si="1796"/>
        <v>0.96792149661425475</v>
      </c>
      <c r="AM334" s="53">
        <f t="shared" ref="AM334:AN334" si="1797">+AM332/AM318</f>
        <v>1.0622928672450551</v>
      </c>
      <c r="AN334" s="53">
        <f t="shared" si="1797"/>
        <v>0.81910740662587034</v>
      </c>
      <c r="AO334" s="52"/>
      <c r="AP334" s="52">
        <f t="shared" ref="AP334:AU334" si="1798">+AP332/AP318</f>
        <v>1.032062522558441</v>
      </c>
      <c r="AQ334" s="52">
        <f t="shared" si="1798"/>
        <v>1.1475732332228259</v>
      </c>
      <c r="AR334" s="52">
        <f t="shared" si="1798"/>
        <v>1.1220553843371788</v>
      </c>
      <c r="AS334" s="52">
        <f t="shared" si="1798"/>
        <v>1.0373648598058591</v>
      </c>
      <c r="AT334" s="52">
        <f t="shared" si="1798"/>
        <v>0.93206923407028308</v>
      </c>
      <c r="AU334" s="52">
        <f t="shared" si="1798"/>
        <v>0.92962461987125988</v>
      </c>
      <c r="AV334" s="52">
        <f t="shared" ref="AV334:AW334" si="1799">+AV332/AV318</f>
        <v>0.77354595835199302</v>
      </c>
      <c r="AW334" s="52">
        <f t="shared" si="1799"/>
        <v>0.82974911385265337</v>
      </c>
    </row>
    <row r="335" spans="2:52" x14ac:dyDescent="0.2">
      <c r="B335" s="14"/>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49"/>
      <c r="AK335" s="49"/>
      <c r="AL335" s="49"/>
      <c r="AM335" s="49"/>
      <c r="AN335" s="49"/>
      <c r="AO335" s="15"/>
      <c r="AP335" s="15"/>
      <c r="AQ335" s="17"/>
      <c r="AR335" s="17"/>
      <c r="AS335" s="48"/>
      <c r="AT335" s="48"/>
    </row>
    <row r="336" spans="2:52" x14ac:dyDescent="0.2">
      <c r="B336" s="21" t="s">
        <v>16</v>
      </c>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49"/>
      <c r="AK336" s="49"/>
      <c r="AL336" s="49"/>
      <c r="AM336" s="49"/>
      <c r="AN336" s="49"/>
      <c r="AO336" s="15"/>
      <c r="AP336" s="15"/>
      <c r="AQ336" s="17"/>
      <c r="AR336" s="17"/>
      <c r="AS336" s="48"/>
      <c r="AT336" s="48"/>
    </row>
    <row r="337" spans="2:49" s="15" customFormat="1" x14ac:dyDescent="0.2">
      <c r="B337" s="14" t="s">
        <v>154</v>
      </c>
      <c r="D337" s="52"/>
      <c r="E337" s="52"/>
      <c r="F337" s="52"/>
      <c r="G337" s="52"/>
      <c r="H337" s="52">
        <f t="shared" ref="H337:AC340" si="1800">+H325/D325-1</f>
        <v>0.42104530191822653</v>
      </c>
      <c r="I337" s="52">
        <f t="shared" si="1800"/>
        <v>0.67822645905328249</v>
      </c>
      <c r="J337" s="52">
        <f t="shared" si="1800"/>
        <v>0.55546935608999215</v>
      </c>
      <c r="K337" s="52">
        <f t="shared" si="1800"/>
        <v>0.23784717023323187</v>
      </c>
      <c r="L337" s="52">
        <f t="shared" si="1800"/>
        <v>0.29851038808310459</v>
      </c>
      <c r="M337" s="52">
        <f t="shared" si="1800"/>
        <v>-0.17933134376024473</v>
      </c>
      <c r="N337" s="52">
        <f t="shared" si="1800"/>
        <v>-0.10847880299251866</v>
      </c>
      <c r="O337" s="52">
        <f t="shared" si="1800"/>
        <v>0.2973095184264074</v>
      </c>
      <c r="P337" s="52">
        <f t="shared" si="1800"/>
        <v>0.73235499650593994</v>
      </c>
      <c r="Q337" s="52">
        <f t="shared" si="1800"/>
        <v>1.0412735849056607</v>
      </c>
      <c r="R337" s="52">
        <f t="shared" si="1800"/>
        <v>0.90685314685314689</v>
      </c>
      <c r="S337" s="52">
        <f t="shared" si="1800"/>
        <v>0.26612059951202505</v>
      </c>
      <c r="T337" s="52">
        <f t="shared" si="1800"/>
        <v>-8.336694903859132E-3</v>
      </c>
      <c r="U337" s="52">
        <f t="shared" si="1800"/>
        <v>9.7198151357596796E-2</v>
      </c>
      <c r="V337" s="52">
        <f t="shared" si="1800"/>
        <v>0.14771893794924451</v>
      </c>
      <c r="W337" s="52">
        <f t="shared" si="1800"/>
        <v>1.6792842395044749E-2</v>
      </c>
      <c r="X337" s="52">
        <f t="shared" si="1800"/>
        <v>2.4542372881355856E-2</v>
      </c>
      <c r="Y337" s="52">
        <f t="shared" si="1800"/>
        <v>0.23009082532578651</v>
      </c>
      <c r="Z337" s="52">
        <f t="shared" si="1800"/>
        <v>6.3011247443762741E-2</v>
      </c>
      <c r="AA337" s="52">
        <f t="shared" si="1800"/>
        <v>0.16014620278868286</v>
      </c>
      <c r="AB337" s="52">
        <f t="shared" si="1800"/>
        <v>7.9274748544203133E-2</v>
      </c>
      <c r="AC337" s="52">
        <f t="shared" si="1800"/>
        <v>-0.12509363295880149</v>
      </c>
      <c r="AD337" s="52"/>
      <c r="AE337" s="52"/>
      <c r="AF337" s="52"/>
      <c r="AG337" s="52"/>
      <c r="AH337" s="52"/>
      <c r="AI337" s="52">
        <f t="shared" ref="AI337:AN340" si="1801">+AI325/AG325-1</f>
        <v>0.55329603824802875</v>
      </c>
      <c r="AJ337" s="53">
        <f t="shared" si="1801"/>
        <v>0.37096560490666852</v>
      </c>
      <c r="AK337" s="53">
        <f t="shared" si="1801"/>
        <v>3.3025773488969623E-2</v>
      </c>
      <c r="AL337" s="53">
        <f t="shared" si="1801"/>
        <v>0.10435195066998704</v>
      </c>
      <c r="AM337" s="53">
        <f t="shared" si="1801"/>
        <v>0.8687052700065061</v>
      </c>
      <c r="AN337" s="53">
        <f t="shared" si="1801"/>
        <v>0.51207988832814344</v>
      </c>
      <c r="AO337" s="52"/>
      <c r="AP337" s="52"/>
      <c r="AQ337" s="52">
        <f t="shared" ref="AQ337:AW340" si="1802">+AQ325/AP325-1</f>
        <v>1.0965139981595744</v>
      </c>
      <c r="AR337" s="52">
        <f t="shared" si="1802"/>
        <v>0.50393554988070099</v>
      </c>
      <c r="AS337" s="52">
        <f t="shared" si="1802"/>
        <v>0.45078346439059969</v>
      </c>
      <c r="AT337" s="52">
        <f t="shared" si="1802"/>
        <v>7.0921556413555686E-2</v>
      </c>
      <c r="AU337" s="52">
        <f t="shared" si="1802"/>
        <v>0.67331450758912803</v>
      </c>
      <c r="AV337" s="52">
        <f t="shared" si="1802"/>
        <v>6.117498154203127E-2</v>
      </c>
      <c r="AW337" s="52">
        <f t="shared" si="1802"/>
        <v>0.11943809429148855</v>
      </c>
    </row>
    <row r="338" spans="2:49" s="15" customFormat="1" x14ac:dyDescent="0.2">
      <c r="B338" s="14" t="s">
        <v>155</v>
      </c>
      <c r="D338" s="52"/>
      <c r="E338" s="52"/>
      <c r="F338" s="52"/>
      <c r="G338" s="52"/>
      <c r="H338" s="52">
        <f t="shared" si="1800"/>
        <v>0.18523365316895934</v>
      </c>
      <c r="I338" s="52">
        <f t="shared" si="1800"/>
        <v>7.8107333614511942E-2</v>
      </c>
      <c r="J338" s="52">
        <f t="shared" si="1800"/>
        <v>0.87281976744186052</v>
      </c>
      <c r="K338" s="52">
        <f t="shared" si="1800"/>
        <v>0.48537000224354387</v>
      </c>
      <c r="L338" s="52">
        <f t="shared" si="1800"/>
        <v>0.82417834481775243</v>
      </c>
      <c r="M338" s="52">
        <f t="shared" si="1800"/>
        <v>0.76480478460854839</v>
      </c>
      <c r="N338" s="52">
        <f t="shared" si="1800"/>
        <v>0.12456344586728751</v>
      </c>
      <c r="O338" s="52">
        <f t="shared" si="1800"/>
        <v>0.41844127332601544</v>
      </c>
      <c r="P338" s="52">
        <f t="shared" si="1800"/>
        <v>0.54953271028037376</v>
      </c>
      <c r="Q338" s="52">
        <f t="shared" si="1800"/>
        <v>0.77730520585233065</v>
      </c>
      <c r="R338" s="52">
        <f t="shared" si="1800"/>
        <v>0.92236024844720488</v>
      </c>
      <c r="S338" s="52">
        <f t="shared" si="1800"/>
        <v>0.95604395604395598</v>
      </c>
      <c r="T338" s="52">
        <f t="shared" si="1800"/>
        <v>0.50751178857330848</v>
      </c>
      <c r="U338" s="52">
        <f t="shared" si="1800"/>
        <v>0.42433234421364996</v>
      </c>
      <c r="V338" s="52">
        <f t="shared" si="1800"/>
        <v>0.39319691258301925</v>
      </c>
      <c r="W338" s="52">
        <f t="shared" si="1800"/>
        <v>0.22677638866909322</v>
      </c>
      <c r="X338" s="52">
        <f t="shared" si="1800"/>
        <v>0.22004801047501266</v>
      </c>
      <c r="Y338" s="52">
        <f t="shared" si="1800"/>
        <v>0.21290322580645138</v>
      </c>
      <c r="Z338" s="52">
        <f t="shared" si="1800"/>
        <v>4.4965535012561952E-2</v>
      </c>
      <c r="AA338" s="52">
        <f t="shared" si="1800"/>
        <v>4.2505159958720284E-2</v>
      </c>
      <c r="AB338" s="52">
        <f t="shared" si="1800"/>
        <v>-2.0212258526114857E-2</v>
      </c>
      <c r="AC338" s="52">
        <f t="shared" si="1800"/>
        <v>-6.3885195035460973E-2</v>
      </c>
      <c r="AD338" s="52"/>
      <c r="AE338" s="52"/>
      <c r="AF338" s="52"/>
      <c r="AG338" s="52"/>
      <c r="AH338" s="52"/>
      <c r="AI338" s="52">
        <f t="shared" si="1801"/>
        <v>0.12828360489639512</v>
      </c>
      <c r="AJ338" s="53">
        <f t="shared" si="1801"/>
        <v>0.66862132590516965</v>
      </c>
      <c r="AK338" s="53">
        <f t="shared" si="1801"/>
        <v>0.7940181094712504</v>
      </c>
      <c r="AL338" s="53">
        <f t="shared" si="1801"/>
        <v>0.26243691420331672</v>
      </c>
      <c r="AM338" s="53">
        <f t="shared" si="1801"/>
        <v>0.66335118592195852</v>
      </c>
      <c r="AN338" s="53">
        <f t="shared" si="1801"/>
        <v>0.94011585216610905</v>
      </c>
      <c r="AO338" s="52"/>
      <c r="AP338" s="52"/>
      <c r="AQ338" s="52">
        <f t="shared" si="1802"/>
        <v>0.74784961781526738</v>
      </c>
      <c r="AR338" s="52">
        <f t="shared" si="1802"/>
        <v>0.48560676463092878</v>
      </c>
      <c r="AS338" s="52">
        <f t="shared" si="1802"/>
        <v>0.39862158414125259</v>
      </c>
      <c r="AT338" s="52">
        <f t="shared" si="1802"/>
        <v>0.47671892972920493</v>
      </c>
      <c r="AU338" s="52">
        <f t="shared" si="1802"/>
        <v>0.8045795170691088</v>
      </c>
      <c r="AV338" s="52">
        <f t="shared" si="1802"/>
        <v>0.37622848705762957</v>
      </c>
      <c r="AW338" s="52">
        <f t="shared" si="1802"/>
        <v>0.12656318101049369</v>
      </c>
    </row>
    <row r="339" spans="2:49" s="15" customFormat="1" x14ac:dyDescent="0.2">
      <c r="B339" s="14" t="s">
        <v>156</v>
      </c>
      <c r="D339" s="52"/>
      <c r="E339" s="52"/>
      <c r="F339" s="52"/>
      <c r="G339" s="52"/>
      <c r="H339" s="52">
        <f t="shared" si="1800"/>
        <v>0.2657134307651503</v>
      </c>
      <c r="I339" s="52">
        <f t="shared" si="1800"/>
        <v>0.22070186556720972</v>
      </c>
      <c r="J339" s="52">
        <f t="shared" si="1800"/>
        <v>0.27485380116959068</v>
      </c>
      <c r="K339" s="52">
        <f t="shared" si="1800"/>
        <v>0.4020449856436854</v>
      </c>
      <c r="L339" s="52">
        <f t="shared" si="1800"/>
        <v>0.56248069062936046</v>
      </c>
      <c r="M339" s="52">
        <f t="shared" si="1800"/>
        <v>0.66806218947934037</v>
      </c>
      <c r="N339" s="52">
        <f t="shared" si="1800"/>
        <v>0.6641182466870541</v>
      </c>
      <c r="O339" s="52">
        <f t="shared" si="1800"/>
        <v>0.26945244956772352</v>
      </c>
      <c r="P339" s="52">
        <f t="shared" si="1800"/>
        <v>0.42469050894085281</v>
      </c>
      <c r="Q339" s="52">
        <f t="shared" si="1800"/>
        <v>0.58462004238570997</v>
      </c>
      <c r="R339" s="52">
        <f t="shared" si="1800"/>
        <v>0.67871362940275648</v>
      </c>
      <c r="S339" s="52">
        <f t="shared" si="1800"/>
        <v>0.5621452894438137</v>
      </c>
      <c r="T339" s="52">
        <f t="shared" si="1800"/>
        <v>0.49312092686459086</v>
      </c>
      <c r="U339" s="52">
        <f t="shared" si="1800"/>
        <v>0.16736721436759661</v>
      </c>
      <c r="V339" s="52">
        <f t="shared" si="1800"/>
        <v>0.11384783798576903</v>
      </c>
      <c r="W339" s="52">
        <f t="shared" si="1800"/>
        <v>0.1584014532243414</v>
      </c>
      <c r="X339" s="52">
        <f t="shared" si="1800"/>
        <v>0.19253152279340435</v>
      </c>
      <c r="Y339" s="52">
        <f t="shared" si="1800"/>
        <v>0.44157119476268392</v>
      </c>
      <c r="Z339" s="52">
        <f t="shared" si="1800"/>
        <v>0.68239148239148251</v>
      </c>
      <c r="AA339" s="52">
        <f t="shared" si="1800"/>
        <v>0.41492864983534572</v>
      </c>
      <c r="AB339" s="52">
        <f t="shared" si="1800"/>
        <v>0.41141385387013707</v>
      </c>
      <c r="AC339" s="52">
        <f t="shared" si="1800"/>
        <v>0.22229791099000917</v>
      </c>
      <c r="AD339" s="52"/>
      <c r="AE339" s="52"/>
      <c r="AF339" s="52"/>
      <c r="AG339" s="52"/>
      <c r="AH339" s="52"/>
      <c r="AI339" s="52">
        <f t="shared" si="1801"/>
        <v>0.24210363956897907</v>
      </c>
      <c r="AJ339" s="53">
        <f t="shared" si="1801"/>
        <v>0.34641862024771464</v>
      </c>
      <c r="AK339" s="53">
        <f t="shared" si="1801"/>
        <v>0.61690684237175852</v>
      </c>
      <c r="AL339" s="53">
        <f t="shared" si="1801"/>
        <v>0.43288307302659357</v>
      </c>
      <c r="AM339" s="53">
        <f t="shared" si="1801"/>
        <v>0.50974078248269183</v>
      </c>
      <c r="AN339" s="53">
        <f t="shared" si="1801"/>
        <v>0.61820592134334973</v>
      </c>
      <c r="AO339" s="52"/>
      <c r="AP339" s="52"/>
      <c r="AQ339" s="52">
        <f t="shared" si="1802"/>
        <v>0.94827722073040821</v>
      </c>
      <c r="AR339" s="52">
        <f t="shared" si="1802"/>
        <v>0.69251806108397984</v>
      </c>
      <c r="AS339" s="52">
        <f t="shared" si="1802"/>
        <v>0.2976249518076679</v>
      </c>
      <c r="AT339" s="52">
        <f t="shared" si="1802"/>
        <v>0.51527778830054038</v>
      </c>
      <c r="AU339" s="52">
        <f t="shared" si="1802"/>
        <v>0.56638461538461526</v>
      </c>
      <c r="AV339" s="52">
        <f t="shared" si="1802"/>
        <v>0.21681481117713486</v>
      </c>
      <c r="AW339" s="52">
        <f t="shared" si="1802"/>
        <v>0.43187505044797803</v>
      </c>
    </row>
    <row r="340" spans="2:49" s="15" customFormat="1" x14ac:dyDescent="0.2">
      <c r="B340" s="14" t="s">
        <v>157</v>
      </c>
      <c r="D340" s="52"/>
      <c r="E340" s="52"/>
      <c r="F340" s="52"/>
      <c r="G340" s="52"/>
      <c r="H340" s="52">
        <f t="shared" si="1800"/>
        <v>-3.6302389798898327E-2</v>
      </c>
      <c r="I340" s="52">
        <f t="shared" si="1800"/>
        <v>0.22383427169048664</v>
      </c>
      <c r="J340" s="52">
        <f t="shared" si="1800"/>
        <v>0.44927536231884058</v>
      </c>
      <c r="K340" s="52">
        <f t="shared" si="1800"/>
        <v>7.9059635030123125</v>
      </c>
      <c r="L340" s="52">
        <f t="shared" si="1800"/>
        <v>4.5507215938071939</v>
      </c>
      <c r="M340" s="52">
        <f t="shared" si="1800"/>
        <v>4.1312297257446176</v>
      </c>
      <c r="N340" s="52">
        <f t="shared" si="1800"/>
        <v>4.12</v>
      </c>
      <c r="O340" s="52">
        <f t="shared" si="1800"/>
        <v>-0.25980392156862742</v>
      </c>
      <c r="P340" s="52">
        <f t="shared" si="1800"/>
        <v>2.1621621621621623E-2</v>
      </c>
      <c r="Q340" s="52">
        <f t="shared" si="1800"/>
        <v>0.23908045977011505</v>
      </c>
      <c r="R340" s="52">
        <f t="shared" si="1800"/>
        <v>0.455078125</v>
      </c>
      <c r="S340" s="52">
        <f t="shared" si="1800"/>
        <v>0.98344370860927155</v>
      </c>
      <c r="T340" s="52">
        <f t="shared" si="1800"/>
        <v>1.8941798941798944</v>
      </c>
      <c r="U340" s="52">
        <f t="shared" si="1800"/>
        <v>1.8385899814471243</v>
      </c>
      <c r="V340" s="52">
        <f t="shared" si="1800"/>
        <v>0.34228187919463093</v>
      </c>
      <c r="W340" s="52">
        <f t="shared" si="1800"/>
        <v>0.81803005008347252</v>
      </c>
      <c r="X340" s="52">
        <f t="shared" si="1800"/>
        <v>0.15813528336380234</v>
      </c>
      <c r="Y340" s="52">
        <f t="shared" si="1800"/>
        <v>-0.1333333333333333</v>
      </c>
      <c r="Z340" s="52">
        <f t="shared" si="1800"/>
        <v>0.84499999999999997</v>
      </c>
      <c r="AA340" s="52">
        <f t="shared" si="1800"/>
        <v>0.47933884297520657</v>
      </c>
      <c r="AB340" s="52">
        <f t="shared" si="1800"/>
        <v>0.52486187845303878</v>
      </c>
      <c r="AC340" s="52">
        <f t="shared" si="1800"/>
        <v>0.45022624434389136</v>
      </c>
      <c r="AD340" s="52"/>
      <c r="AE340" s="52"/>
      <c r="AF340" s="52"/>
      <c r="AG340" s="52"/>
      <c r="AH340" s="52"/>
      <c r="AI340" s="52">
        <f t="shared" si="1801"/>
        <v>9.3860834013536731E-2</v>
      </c>
      <c r="AJ340" s="53">
        <f t="shared" si="1801"/>
        <v>3.4246246036999617</v>
      </c>
      <c r="AK340" s="53">
        <f t="shared" si="1801"/>
        <v>4.3158822713675349</v>
      </c>
      <c r="AL340" s="53">
        <f t="shared" si="1801"/>
        <v>0.60236220472440949</v>
      </c>
      <c r="AM340" s="53">
        <f t="shared" si="1801"/>
        <v>0.13913043478260878</v>
      </c>
      <c r="AN340" s="53">
        <f t="shared" si="1801"/>
        <v>0.65110565110565077</v>
      </c>
      <c r="AO340" s="52"/>
      <c r="AP340" s="52"/>
      <c r="AQ340" s="52">
        <f t="shared" si="1802"/>
        <v>-3.2526297790415604E-2</v>
      </c>
      <c r="AR340" s="52">
        <f t="shared" si="1802"/>
        <v>0.65775985651351432</v>
      </c>
      <c r="AS340" s="52">
        <f t="shared" si="1802"/>
        <v>1.6038712581589016</v>
      </c>
      <c r="AT340" s="52">
        <f t="shared" si="1802"/>
        <v>1.4551394910476119</v>
      </c>
      <c r="AU340" s="52">
        <f t="shared" si="1802"/>
        <v>0.39654107473749245</v>
      </c>
      <c r="AV340" s="52">
        <f t="shared" si="1802"/>
        <v>1.0844758956214062</v>
      </c>
      <c r="AW340" s="52">
        <f t="shared" si="1802"/>
        <v>0.283471249734776</v>
      </c>
    </row>
    <row r="341" spans="2:49" s="15" customFormat="1" x14ac:dyDescent="0.2">
      <c r="B341" s="14"/>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I341" s="17"/>
      <c r="AJ341" s="17"/>
      <c r="AK341" s="17"/>
      <c r="AL341" s="17"/>
      <c r="AM341" s="17"/>
      <c r="AN341" s="17"/>
      <c r="AQ341" s="17"/>
      <c r="AR341" s="17"/>
      <c r="AS341" s="17"/>
      <c r="AT341" s="17"/>
      <c r="AU341" s="17"/>
      <c r="AV341" s="17"/>
      <c r="AW341" s="17"/>
    </row>
    <row r="342" spans="2:49" x14ac:dyDescent="0.2">
      <c r="B342" s="21" t="s">
        <v>23</v>
      </c>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7"/>
      <c r="AR342" s="17"/>
      <c r="AS342" s="17"/>
      <c r="AT342" s="17"/>
      <c r="AU342" s="17"/>
      <c r="AV342" s="17"/>
      <c r="AW342" s="17"/>
    </row>
    <row r="343" spans="2:49" s="15" customFormat="1" x14ac:dyDescent="0.2">
      <c r="B343" s="14" t="s">
        <v>154</v>
      </c>
      <c r="D343" s="52">
        <f t="shared" ref="D343:M343" si="1803">+D325/D$318</f>
        <v>0.40839861821732198</v>
      </c>
      <c r="E343" s="52">
        <f t="shared" si="1803"/>
        <v>0.38265705412206913</v>
      </c>
      <c r="F343" s="52">
        <f t="shared" si="1803"/>
        <v>0.37405687753917582</v>
      </c>
      <c r="G343" s="52">
        <f t="shared" si="1803"/>
        <v>0.44388396904535998</v>
      </c>
      <c r="H343" s="52">
        <f t="shared" si="1803"/>
        <v>0.38283636687026124</v>
      </c>
      <c r="I343" s="52">
        <f t="shared" si="1803"/>
        <v>0.41654736778030099</v>
      </c>
      <c r="J343" s="52">
        <f t="shared" si="1803"/>
        <v>0.37876641163691316</v>
      </c>
      <c r="K343" s="52">
        <f t="shared" si="1803"/>
        <v>0.3596519759310457</v>
      </c>
      <c r="L343" s="52">
        <f t="shared" si="1803"/>
        <v>0.31729490022172951</v>
      </c>
      <c r="M343" s="52">
        <f t="shared" si="1803"/>
        <v>0.23336773305813552</v>
      </c>
      <c r="N343" s="52">
        <f t="shared" ref="N343:O346" si="1804">+N325/N$318</f>
        <v>0.22210487077534793</v>
      </c>
      <c r="O343" s="52">
        <f t="shared" si="1804"/>
        <v>0.30592876946043934</v>
      </c>
      <c r="P343" s="52">
        <f t="shared" ref="P343:Q343" si="1805">+P325/P$318</f>
        <v>0.34205684849599854</v>
      </c>
      <c r="Q343" s="52">
        <f t="shared" si="1805"/>
        <v>0.27014162537552183</v>
      </c>
      <c r="R343" s="52">
        <f t="shared" ref="R343:S343" si="1806">+R325/R$318</f>
        <v>0.25184719964533764</v>
      </c>
      <c r="S343" s="52">
        <f t="shared" si="1806"/>
        <v>0.24379194630872481</v>
      </c>
      <c r="T343" s="52">
        <f t="shared" ref="T343:U343" si="1807">+T325/T$318</f>
        <v>0.23007331149586649</v>
      </c>
      <c r="U343" s="52">
        <f t="shared" si="1807"/>
        <v>0.21745477444469888</v>
      </c>
      <c r="V343" s="52">
        <f t="shared" ref="V343:W343" si="1808">+V325/V$318</f>
        <v>0.21165395228047393</v>
      </c>
      <c r="W343" s="52">
        <f t="shared" si="1808"/>
        <v>0.18962905917083814</v>
      </c>
      <c r="X343" s="52">
        <f t="shared" ref="X343:Y343" si="1809">+X325/X$318</f>
        <v>0.18225234569092355</v>
      </c>
      <c r="Y343" s="52">
        <f t="shared" si="1809"/>
        <v>0.21436436206817452</v>
      </c>
      <c r="Z343" s="52">
        <f t="shared" ref="Z343:AB343" si="1810">+Z325/Z$318</f>
        <v>0.17883713929385456</v>
      </c>
      <c r="AA343" s="52">
        <f t="shared" si="1810"/>
        <v>0.17390422077922077</v>
      </c>
      <c r="AB343" s="52">
        <f t="shared" si="1810"/>
        <v>0.15864832791860398</v>
      </c>
      <c r="AC343" s="52">
        <f t="shared" ref="AC343" si="1811">+AC325/AC$318</f>
        <v>0.15410713612545707</v>
      </c>
      <c r="AD343" s="52"/>
      <c r="AE343" s="52"/>
      <c r="AF343" s="52"/>
      <c r="AG343" s="52">
        <f t="shared" ref="AG343:AK346" si="1812">+AG325/AG$318</f>
        <v>0.39474338804530368</v>
      </c>
      <c r="AH343" s="52">
        <f t="shared" si="1812"/>
        <v>0.41167559491501443</v>
      </c>
      <c r="AI343" s="52">
        <f t="shared" si="1812"/>
        <v>0.40086056137207454</v>
      </c>
      <c r="AJ343" s="52">
        <f t="shared" si="1812"/>
        <v>0.36849464714878744</v>
      </c>
      <c r="AK343" s="52">
        <f t="shared" si="1812"/>
        <v>0.27382861215036525</v>
      </c>
      <c r="AL343" s="52">
        <f t="shared" ref="AL343:AM343" si="1813">+AL325/AL$318</f>
        <v>0.26721565476873638</v>
      </c>
      <c r="AM343" s="52">
        <f t="shared" si="1813"/>
        <v>0.30314736242163254</v>
      </c>
      <c r="AN343" s="52">
        <f t="shared" ref="AN343" si="1814">+AN325/AN$318</f>
        <v>0.24762608145178308</v>
      </c>
      <c r="AO343" s="52"/>
      <c r="AP343" s="52">
        <f t="shared" ref="AP343:AS346" si="1815">+AP325/AP$318</f>
        <v>0.35219070119246609</v>
      </c>
      <c r="AQ343" s="52">
        <f t="shared" si="1815"/>
        <v>0.42476510032236686</v>
      </c>
      <c r="AR343" s="52">
        <f t="shared" si="1815"/>
        <v>0.40408780396494337</v>
      </c>
      <c r="AS343" s="52">
        <f t="shared" si="1815"/>
        <v>0.38298811792511667</v>
      </c>
      <c r="AT343" s="52">
        <f t="shared" ref="AT343:AU343" si="1816">+AT325/AT$318</f>
        <v>0.27016545607705389</v>
      </c>
      <c r="AU343" s="52">
        <f t="shared" si="1816"/>
        <v>0.27285808846806919</v>
      </c>
      <c r="AV343" s="52">
        <f t="shared" ref="AV343:AW343" si="1817">+AV325/AV$318</f>
        <v>0.21119989923869237</v>
      </c>
      <c r="AW343" s="52">
        <f t="shared" si="1817"/>
        <v>0.18684022804815331</v>
      </c>
    </row>
    <row r="344" spans="2:49" s="15" customFormat="1" x14ac:dyDescent="0.2">
      <c r="B344" s="14" t="s">
        <v>155</v>
      </c>
      <c r="D344" s="52">
        <f t="shared" ref="D344:M344" si="1818">+D326/D$318</f>
        <v>0.47780635768187846</v>
      </c>
      <c r="E344" s="52">
        <f t="shared" si="1818"/>
        <v>0.48000216899079617</v>
      </c>
      <c r="F344" s="52">
        <f t="shared" si="1818"/>
        <v>0.39930354033662213</v>
      </c>
      <c r="G344" s="52">
        <f t="shared" si="1818"/>
        <v>0.38095465255038902</v>
      </c>
      <c r="H344" s="52">
        <f t="shared" si="1818"/>
        <v>0.37357421911638938</v>
      </c>
      <c r="I344" s="52">
        <f t="shared" si="1818"/>
        <v>0.33566750989689453</v>
      </c>
      <c r="J344" s="52">
        <f t="shared" si="1818"/>
        <v>0.48682346273731936</v>
      </c>
      <c r="K344" s="52">
        <f t="shared" si="1818"/>
        <v>0.37038542852496337</v>
      </c>
      <c r="L344" s="52">
        <f t="shared" si="1818"/>
        <v>0.43495934959349591</v>
      </c>
      <c r="M344" s="52">
        <f t="shared" si="1818"/>
        <v>0.4044031647746818</v>
      </c>
      <c r="N344" s="52">
        <f t="shared" si="1804"/>
        <v>0.36008946322067598</v>
      </c>
      <c r="O344" s="52">
        <f t="shared" si="1804"/>
        <v>0.34447643420772023</v>
      </c>
      <c r="P344" s="52">
        <f t="shared" ref="P344:Q344" si="1819">+P326/P$318</f>
        <v>0.41941863673995028</v>
      </c>
      <c r="Q344" s="52">
        <f t="shared" si="1819"/>
        <v>0.40759236861612885</v>
      </c>
      <c r="R344" s="52">
        <f t="shared" ref="R344:S344" si="1820">+R326/R$318</f>
        <v>0.4116299689670459</v>
      </c>
      <c r="S344" s="52">
        <f t="shared" si="1820"/>
        <v>0.42409395973154362</v>
      </c>
      <c r="T344" s="52">
        <f t="shared" ref="T344:U344" si="1821">+T326/T$318</f>
        <v>0.42885665262829514</v>
      </c>
      <c r="U344" s="52">
        <f t="shared" si="1821"/>
        <v>0.42592168536752922</v>
      </c>
      <c r="V344" s="52">
        <f t="shared" ref="V344:W344" si="1822">+V326/V$318</f>
        <v>0.41992641887139531</v>
      </c>
      <c r="W344" s="52">
        <f t="shared" si="1822"/>
        <v>0.39799768964189453</v>
      </c>
      <c r="X344" s="52">
        <f t="shared" ref="X344:Y344" si="1823">+X326/X$318</f>
        <v>0.40454424853469684</v>
      </c>
      <c r="Y344" s="52">
        <f t="shared" si="1823"/>
        <v>0.41400192687067022</v>
      </c>
      <c r="Z344" s="52">
        <f t="shared" ref="Z344:AB344" si="1824">+Z326/Z$318</f>
        <v>0.3487937040381886</v>
      </c>
      <c r="AA344" s="52">
        <f t="shared" si="1824"/>
        <v>0.32798295454545456</v>
      </c>
      <c r="AB344" s="52">
        <f t="shared" si="1824"/>
        <v>0.3196895122852752</v>
      </c>
      <c r="AC344" s="52">
        <f t="shared" ref="AC344" si="1825">+AC326/AC$318</f>
        <v>0.31844912730425601</v>
      </c>
      <c r="AD344" s="52"/>
      <c r="AE344" s="52"/>
      <c r="AF344" s="52"/>
      <c r="AG344" s="52">
        <f t="shared" si="1812"/>
        <v>0.4789711784645877</v>
      </c>
      <c r="AH344" s="52">
        <f t="shared" si="1812"/>
        <v>0.38941824211064413</v>
      </c>
      <c r="AI344" s="52">
        <f t="shared" si="1812"/>
        <v>0.35330671351134596</v>
      </c>
      <c r="AJ344" s="52">
        <f t="shared" si="1812"/>
        <v>0.42425169324885298</v>
      </c>
      <c r="AK344" s="52">
        <f t="shared" si="1812"/>
        <v>0.41913415285943351</v>
      </c>
      <c r="AL344" s="52">
        <f t="shared" ref="AL344:AM344" si="1826">+AL326/AL$318</f>
        <v>0.35168713416733616</v>
      </c>
      <c r="AM344" s="52">
        <f t="shared" si="1826"/>
        <v>0.41302007472610974</v>
      </c>
      <c r="AN344" s="52">
        <f t="shared" ref="AN344" si="1827">+AN326/AN$318</f>
        <v>0.41816135612295141</v>
      </c>
      <c r="AO344" s="52"/>
      <c r="AP344" s="52">
        <f t="shared" si="1815"/>
        <v>0.45460510903770818</v>
      </c>
      <c r="AQ344" s="52">
        <f t="shared" si="1815"/>
        <v>0.45710034735787819</v>
      </c>
      <c r="AR344" s="52">
        <f t="shared" si="1815"/>
        <v>0.4295493936638588</v>
      </c>
      <c r="AS344" s="52">
        <f t="shared" si="1815"/>
        <v>0.39248249978627459</v>
      </c>
      <c r="AT344" s="52">
        <f t="shared" ref="AT344:AU344" si="1828">+AT326/AT$318</f>
        <v>0.38177281179967265</v>
      </c>
      <c r="AU344" s="52">
        <f t="shared" si="1828"/>
        <v>0.41582486737464142</v>
      </c>
      <c r="AV344" s="52">
        <f t="shared" ref="AV344:AW344" si="1829">+AV326/AV$318</f>
        <v>0.41741771159874619</v>
      </c>
      <c r="AW344" s="52">
        <f t="shared" si="1829"/>
        <v>0.37162337770060661</v>
      </c>
    </row>
    <row r="345" spans="2:49" s="15" customFormat="1" x14ac:dyDescent="0.2">
      <c r="B345" s="14" t="s">
        <v>156</v>
      </c>
      <c r="D345" s="52">
        <f t="shared" ref="D345:M345" si="1830">+D327/D$318</f>
        <v>0.25811965841972689</v>
      </c>
      <c r="E345" s="52">
        <f t="shared" si="1830"/>
        <v>0.25203393382993278</v>
      </c>
      <c r="F345" s="52">
        <f t="shared" si="1830"/>
        <v>0.22330237957051652</v>
      </c>
      <c r="G345" s="52">
        <f t="shared" si="1830"/>
        <v>0.24596712380092023</v>
      </c>
      <c r="H345" s="52">
        <f t="shared" si="1830"/>
        <v>0.21551498333563773</v>
      </c>
      <c r="I345" s="52">
        <f t="shared" si="1830"/>
        <v>0.19955964979591451</v>
      </c>
      <c r="J345" s="52">
        <f t="shared" si="1830"/>
        <v>0.18532162085576651</v>
      </c>
      <c r="K345" s="52">
        <f t="shared" si="1830"/>
        <v>0.22572776061148153</v>
      </c>
      <c r="L345" s="52">
        <f t="shared" si="1830"/>
        <v>0.21492978566149298</v>
      </c>
      <c r="M345" s="52">
        <f t="shared" si="1830"/>
        <v>0.22724458204334363</v>
      </c>
      <c r="N345" s="52">
        <f t="shared" si="1804"/>
        <v>0.20284542743538769</v>
      </c>
      <c r="O345" s="52">
        <f t="shared" si="1804"/>
        <v>0.18788654297291532</v>
      </c>
      <c r="P345" s="52">
        <f t="shared" ref="P345:Q345" si="1831">+P327/P$318</f>
        <v>0.19055284702419278</v>
      </c>
      <c r="Q345" s="52">
        <f t="shared" si="1831"/>
        <v>0.20420584448519372</v>
      </c>
      <c r="R345" s="52">
        <f t="shared" ref="R345:S345" si="1832">+R327/R$318</f>
        <v>0.20249002512191516</v>
      </c>
      <c r="S345" s="52">
        <f t="shared" si="1832"/>
        <v>0.18473154362416105</v>
      </c>
      <c r="T345" s="52">
        <f t="shared" ref="T345:U345" si="1833">+T327/T$318</f>
        <v>0.19298081422554983</v>
      </c>
      <c r="U345" s="52">
        <f t="shared" si="1833"/>
        <v>0.17489122967712389</v>
      </c>
      <c r="V345" s="52">
        <f t="shared" ref="V345:W345" si="1834">+V327/V$318</f>
        <v>0.16515176107774712</v>
      </c>
      <c r="W345" s="52">
        <f t="shared" si="1834"/>
        <v>0.16370170709793352</v>
      </c>
      <c r="X345" s="52">
        <f t="shared" ref="X345:Y345" si="1835">+X327/X$318</f>
        <v>0.17793482717865841</v>
      </c>
      <c r="Y345" s="52">
        <f t="shared" si="1835"/>
        <v>0.20204615314034041</v>
      </c>
      <c r="Z345" s="52">
        <f t="shared" ref="Z345:AB345" si="1836">+Z327/Z$318</f>
        <v>0.22085322324001205</v>
      </c>
      <c r="AA345" s="52">
        <f t="shared" si="1836"/>
        <v>0.18309659090909089</v>
      </c>
      <c r="AB345" s="52">
        <f t="shared" si="1836"/>
        <v>0.20255627103476453</v>
      </c>
      <c r="AC345" s="52">
        <f t="shared" ref="AC345" si="1837">+AC327/AC$318</f>
        <v>0.20292532137067892</v>
      </c>
      <c r="AD345" s="52"/>
      <c r="AE345" s="52"/>
      <c r="AF345" s="52"/>
      <c r="AG345" s="52">
        <f t="shared" si="1812"/>
        <v>0.25489133982456913</v>
      </c>
      <c r="AH345" s="52">
        <f t="shared" si="1812"/>
        <v>0.23551280662981505</v>
      </c>
      <c r="AI345" s="52">
        <f t="shared" si="1812"/>
        <v>0.20698417655749696</v>
      </c>
      <c r="AJ345" s="52">
        <f t="shared" si="1812"/>
        <v>0.20703517587939699</v>
      </c>
      <c r="AK345" s="52">
        <f t="shared" si="1812"/>
        <v>0.22130767860324249</v>
      </c>
      <c r="AL345" s="52">
        <f t="shared" ref="AL345:AM345" si="1838">+AL327/AL$318</f>
        <v>0.19479513370825199</v>
      </c>
      <c r="AM345" s="52">
        <f t="shared" si="1838"/>
        <v>0.19793975471259997</v>
      </c>
      <c r="AN345" s="52">
        <f t="shared" ref="AN345" si="1839">+AN327/AN$318</f>
        <v>0.19318421607934164</v>
      </c>
      <c r="AO345" s="52"/>
      <c r="AP345" s="52">
        <f t="shared" si="1815"/>
        <v>0.20350971784135666</v>
      </c>
      <c r="AQ345" s="52">
        <f t="shared" si="1815"/>
        <v>0.22809148891160011</v>
      </c>
      <c r="AR345" s="52">
        <f t="shared" si="1815"/>
        <v>0.24419686417365716</v>
      </c>
      <c r="AS345" s="52">
        <f t="shared" si="1815"/>
        <v>0.20701233836038019</v>
      </c>
      <c r="AT345" s="52">
        <f t="shared" ref="AT345:AU345" si="1840">+AT327/AT$318</f>
        <v>0.2066214218732616</v>
      </c>
      <c r="AU345" s="52">
        <f t="shared" si="1840"/>
        <v>0.19534540152147428</v>
      </c>
      <c r="AV345" s="52">
        <f t="shared" ref="AV345:AW345" si="1841">+AV327/AV$318</f>
        <v>0.17337942230183612</v>
      </c>
      <c r="AW345" s="52">
        <f t="shared" si="1841"/>
        <v>0.19619108709957475</v>
      </c>
    </row>
    <row r="346" spans="2:49" s="15" customFormat="1" x14ac:dyDescent="0.2">
      <c r="B346" s="14" t="s">
        <v>157</v>
      </c>
      <c r="D346" s="52">
        <f t="shared" ref="D346:M346" si="1842">+D328/D$318</f>
        <v>1.2141943957368995E-2</v>
      </c>
      <c r="E346" s="52">
        <f t="shared" si="1842"/>
        <v>1.0762606909416512E-2</v>
      </c>
      <c r="F346" s="52">
        <f t="shared" si="1842"/>
        <v>1.0011607661056297E-2</v>
      </c>
      <c r="G346" s="52">
        <f t="shared" si="1842"/>
        <v>5.6911338713400254E-3</v>
      </c>
      <c r="H346" s="52">
        <f t="shared" si="1842"/>
        <v>7.718803852894131E-3</v>
      </c>
      <c r="I346" s="52">
        <f t="shared" si="1842"/>
        <v>8.5436647025560059E-3</v>
      </c>
      <c r="J346" s="52">
        <f t="shared" si="1842"/>
        <v>9.4455464248606787E-3</v>
      </c>
      <c r="K346" s="52">
        <f t="shared" si="1842"/>
        <v>3.3176126199382011E-2</v>
      </c>
      <c r="L346" s="52">
        <f t="shared" si="1842"/>
        <v>2.7346637102734665E-2</v>
      </c>
      <c r="M346" s="52">
        <f t="shared" si="1842"/>
        <v>2.9927760577915376E-2</v>
      </c>
      <c r="N346" s="52">
        <f t="shared" si="1804"/>
        <v>3.1809145129224656E-2</v>
      </c>
      <c r="O346" s="52">
        <f t="shared" si="1804"/>
        <v>1.6101514182128386E-2</v>
      </c>
      <c r="P346" s="52">
        <f t="shared" ref="P346:Q346" si="1843">+P328/P$318</f>
        <v>1.7385705086928525E-2</v>
      </c>
      <c r="Q346" s="52">
        <f t="shared" si="1843"/>
        <v>2.1029222425968556E-2</v>
      </c>
      <c r="R346" s="52">
        <f t="shared" ref="R346:S346" si="1844">+R328/R$318</f>
        <v>2.7523274715531253E-2</v>
      </c>
      <c r="S346" s="52">
        <f t="shared" si="1844"/>
        <v>2.0100671140939597E-2</v>
      </c>
      <c r="T346" s="52">
        <f t="shared" ref="T346:U346" si="1845">+T328/T$318</f>
        <v>3.4128841054437691E-2</v>
      </c>
      <c r="U346" s="52">
        <f t="shared" si="1845"/>
        <v>4.3794366842225783E-2</v>
      </c>
      <c r="V346" s="52">
        <f t="shared" ref="V346:W346" si="1846">+V328/V$318</f>
        <v>2.7051885516420494E-2</v>
      </c>
      <c r="W346" s="52">
        <f t="shared" si="1846"/>
        <v>2.7955333076626877E-2</v>
      </c>
      <c r="X346" s="52">
        <f t="shared" ref="X346:Y346" si="1847">+X328/X$318</f>
        <v>3.056031259798837E-2</v>
      </c>
      <c r="Y346" s="52">
        <f t="shared" si="1847"/>
        <v>3.0417029866495391E-2</v>
      </c>
      <c r="Z346" s="52">
        <f t="shared" ref="Z346:AB346" si="1848">+Z328/Z$318</f>
        <v>3.9672300348342147E-2</v>
      </c>
      <c r="AA346" s="52">
        <f t="shared" si="1848"/>
        <v>3.2690746753246749E-2</v>
      </c>
      <c r="AB346" s="52">
        <f t="shared" si="1848"/>
        <v>3.7585354940373128E-2</v>
      </c>
      <c r="AC346" s="52">
        <f t="shared" ref="AC346" si="1849">+AC328/AC$318</f>
        <v>3.6246088890564333E-2</v>
      </c>
      <c r="AD346" s="52"/>
      <c r="AE346" s="52"/>
      <c r="AF346" s="52"/>
      <c r="AG346" s="52">
        <f t="shared" si="1812"/>
        <v>1.1410241532260458E-2</v>
      </c>
      <c r="AH346" s="52">
        <f t="shared" si="1812"/>
        <v>7.6839912743611608E-3</v>
      </c>
      <c r="AI346" s="52">
        <f t="shared" si="1812"/>
        <v>8.1598305797751115E-3</v>
      </c>
      <c r="AJ346" s="52">
        <f t="shared" si="1812"/>
        <v>2.2197946253004152E-2</v>
      </c>
      <c r="AK346" s="52">
        <f t="shared" si="1812"/>
        <v>2.8683413504364867E-2</v>
      </c>
      <c r="AL346" s="52">
        <f t="shared" ref="AL346:AM346" si="1850">+AL328/AL$318</f>
        <v>2.3355904969585676E-2</v>
      </c>
      <c r="AM346" s="52">
        <f t="shared" si="1850"/>
        <v>1.9357017710510203E-2</v>
      </c>
      <c r="AN346" s="52">
        <f t="shared" ref="AN346" si="1851">+AN328/AN$318</f>
        <v>2.3633677991137369E-2</v>
      </c>
      <c r="AO346" s="52"/>
      <c r="AP346" s="52">
        <f t="shared" si="1815"/>
        <v>1.6027201267373298E-2</v>
      </c>
      <c r="AQ346" s="52">
        <f t="shared" si="1815"/>
        <v>8.9201064034215294E-3</v>
      </c>
      <c r="AR346" s="52">
        <f t="shared" si="1815"/>
        <v>9.353827238577167E-3</v>
      </c>
      <c r="AS346" s="52">
        <f t="shared" si="1815"/>
        <v>1.5911671814376211E-2</v>
      </c>
      <c r="AT346" s="52">
        <f t="shared" ref="AT346:AU346" si="1852">+AT328/AT$318</f>
        <v>2.5732314000985426E-2</v>
      </c>
      <c r="AU346" s="52">
        <f t="shared" si="1852"/>
        <v>2.1690121928991474E-2</v>
      </c>
      <c r="AV346" s="52">
        <f t="shared" ref="AV346:AW346" si="1853">+AV328/AV$318</f>
        <v>3.2978336318853566E-2</v>
      </c>
      <c r="AW346" s="52">
        <f t="shared" si="1853"/>
        <v>3.34496430526601E-2</v>
      </c>
    </row>
    <row r="347" spans="2:49" x14ac:dyDescent="0.2">
      <c r="B347" s="14"/>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49"/>
      <c r="AK347" s="49"/>
      <c r="AL347" s="49"/>
      <c r="AM347" s="49"/>
      <c r="AN347" s="49"/>
      <c r="AO347" s="15"/>
      <c r="AP347" s="15"/>
      <c r="AQ347" s="17"/>
      <c r="AR347" s="17"/>
      <c r="AS347" s="48"/>
      <c r="AT347" s="48"/>
    </row>
    <row r="348" spans="2:49" s="1" customFormat="1" x14ac:dyDescent="0.2">
      <c r="B348" s="1" t="s">
        <v>162</v>
      </c>
      <c r="D348" s="41">
        <f t="shared" ref="D348:M348" si="1854">+D322-D332</f>
        <v>-2.292342999999998</v>
      </c>
      <c r="E348" s="41">
        <f t="shared" si="1854"/>
        <v>-2.7637919999999996</v>
      </c>
      <c r="F348" s="41">
        <f t="shared" si="1854"/>
        <v>-1.4269999999999987</v>
      </c>
      <c r="G348" s="41">
        <f t="shared" si="1854"/>
        <v>-2.4718580000000037</v>
      </c>
      <c r="H348" s="41">
        <f t="shared" si="1854"/>
        <v>-1.8579560000000024</v>
      </c>
      <c r="I348" s="41">
        <f t="shared" si="1854"/>
        <v>-1.7981149999999992</v>
      </c>
      <c r="J348" s="41">
        <f t="shared" si="1854"/>
        <v>-3.0839999999999996</v>
      </c>
      <c r="K348" s="41">
        <f t="shared" si="1854"/>
        <v>-3.0689999999999991</v>
      </c>
      <c r="L348" s="41">
        <f t="shared" si="1854"/>
        <v>0.71700000000000053</v>
      </c>
      <c r="M348" s="41">
        <f t="shared" si="1854"/>
        <v>-3.2419999999999991</v>
      </c>
      <c r="N348" s="41">
        <f t="shared" ref="N348:S348" si="1855">+N322-N332</f>
        <v>-0.65399999999999991</v>
      </c>
      <c r="O348" s="41">
        <f t="shared" si="1855"/>
        <v>-4.0860000000000039</v>
      </c>
      <c r="P348" s="41">
        <f t="shared" si="1855"/>
        <v>-5.6240000000000023</v>
      </c>
      <c r="Q348" s="41">
        <f t="shared" si="1855"/>
        <v>-6.343</v>
      </c>
      <c r="R348" s="41">
        <f t="shared" si="1855"/>
        <v>1.4640000000000022</v>
      </c>
      <c r="S348" s="41">
        <f t="shared" si="1855"/>
        <v>-2.9469999999999956</v>
      </c>
      <c r="T348" s="41">
        <f t="shared" ref="T348:U348" si="1856">+T322-T332</f>
        <v>-6.8699999999999974</v>
      </c>
      <c r="U348" s="41">
        <f t="shared" si="1856"/>
        <v>2.1069999999999993</v>
      </c>
      <c r="V348" s="41">
        <f t="shared" ref="V348:W348" si="1857">+V322-V332</f>
        <v>9.0229999999999961</v>
      </c>
      <c r="W348" s="41">
        <f t="shared" si="1857"/>
        <v>-7.4999999999995737E-2</v>
      </c>
      <c r="X348" s="41">
        <f t="shared" ref="X348:Y348" si="1858">+X322-X332</f>
        <v>-0.37599999999999767</v>
      </c>
      <c r="Y348" s="41">
        <f t="shared" si="1858"/>
        <v>-7.5220000000000056</v>
      </c>
      <c r="Z348" s="41">
        <f t="shared" ref="Z348:AB348" si="1859">+Z322-Z332</f>
        <v>3.1090000000000089</v>
      </c>
      <c r="AA348" s="41">
        <f t="shared" si="1859"/>
        <v>1.0790000000000006</v>
      </c>
      <c r="AB348" s="41">
        <f t="shared" si="1859"/>
        <v>4.2269999999999968</v>
      </c>
      <c r="AC348" s="41">
        <f t="shared" ref="AC348" si="1860">+AC322-AC332</f>
        <v>4.5230000000000103</v>
      </c>
      <c r="AD348" s="41"/>
      <c r="AE348" s="41"/>
      <c r="AG348" s="41">
        <f>+AG322-AG332</f>
        <v>-5.0561349999999976</v>
      </c>
      <c r="AH348" s="41">
        <f>+AH322-AH332</f>
        <v>-3.8988580000000006</v>
      </c>
      <c r="AI348" s="41">
        <f>+AI322-AI332</f>
        <v>-3.6560710000000043</v>
      </c>
      <c r="AJ348" s="43">
        <f>+SUM(J348:K348)</f>
        <v>-6.1529999999999987</v>
      </c>
      <c r="AK348" s="43">
        <f>+SUM(L348:M348)</f>
        <v>-2.5249999999999986</v>
      </c>
      <c r="AL348" s="43">
        <f t="shared" ref="AL348" si="1861">+SUM(N348:O348)</f>
        <v>-4.7400000000000038</v>
      </c>
      <c r="AM348" s="43">
        <f t="shared" ref="AM348" si="1862">+SUM(P348:Q348)</f>
        <v>-11.967000000000002</v>
      </c>
      <c r="AN348" s="43">
        <f>+SUM(R348:S348)</f>
        <v>-1.4829999999999934</v>
      </c>
      <c r="AP348" s="41">
        <f>+AP322-AP332</f>
        <v>-2.9489690000000008</v>
      </c>
      <c r="AQ348" s="41">
        <f>+AQ322-AQ332</f>
        <v>-6.8808470000000028</v>
      </c>
      <c r="AR348" s="41">
        <f>+AR322-AR332</f>
        <v>-8.9549930000000018</v>
      </c>
      <c r="AS348" s="43">
        <f>+SUM(AI348:AJ348)</f>
        <v>-9.809071000000003</v>
      </c>
      <c r="AT348" s="43">
        <f>+SUM(L348:O348)</f>
        <v>-7.2650000000000023</v>
      </c>
      <c r="AU348" s="43">
        <f t="shared" ref="AU348" si="1863">+SUM(P348:S348)</f>
        <v>-13.449999999999996</v>
      </c>
      <c r="AV348" s="41">
        <f>+SUM(T348:W348)</f>
        <v>4.1850000000000023</v>
      </c>
      <c r="AW348" s="41">
        <f>+SUM(X348:AA348)</f>
        <v>-3.7099999999999937</v>
      </c>
    </row>
    <row r="349" spans="2:49" x14ac:dyDescent="0.2">
      <c r="B349" s="14" t="s">
        <v>18</v>
      </c>
      <c r="D349" s="52">
        <f t="shared" ref="D349:M349" si="1864">+D348/D318</f>
        <v>-0.4023984767318754</v>
      </c>
      <c r="E349" s="52">
        <f t="shared" si="1864"/>
        <v>-0.42941543056720188</v>
      </c>
      <c r="F349" s="52">
        <f t="shared" si="1864"/>
        <v>-0.20705165409170032</v>
      </c>
      <c r="G349" s="52">
        <f t="shared" si="1864"/>
        <v>-0.30707401530041989</v>
      </c>
      <c r="H349" s="52">
        <f t="shared" si="1864"/>
        <v>-0.21514593794154915</v>
      </c>
      <c r="I349" s="52">
        <f t="shared" si="1864"/>
        <v>-0.18121488241387773</v>
      </c>
      <c r="J349" s="52">
        <f t="shared" si="1864"/>
        <v>-0.29130065174270331</v>
      </c>
      <c r="K349" s="52">
        <f t="shared" si="1864"/>
        <v>-0.24955277280858668</v>
      </c>
      <c r="L349" s="52">
        <f t="shared" si="1864"/>
        <v>5.2993348115299377E-2</v>
      </c>
      <c r="M349" s="52">
        <f t="shared" si="1864"/>
        <v>-0.223047815617475</v>
      </c>
      <c r="N349" s="52">
        <f t="shared" ref="N349:S349" si="1865">+N348/N318</f>
        <v>-4.0631212723658043E-2</v>
      </c>
      <c r="O349" s="52">
        <f t="shared" si="1865"/>
        <v>-0.21785028790786967</v>
      </c>
      <c r="P349" s="52">
        <f t="shared" si="1865"/>
        <v>-0.25866985557906363</v>
      </c>
      <c r="Q349" s="52">
        <f t="shared" si="1865"/>
        <v>-0.24747376224103623</v>
      </c>
      <c r="R349" s="52">
        <f t="shared" si="1865"/>
        <v>5.4086005615487001E-2</v>
      </c>
      <c r="S349" s="52">
        <f t="shared" si="1865"/>
        <v>-9.889261744966428E-2</v>
      </c>
      <c r="T349" s="52">
        <f t="shared" ref="T349:U349" si="1866">+T348/T318</f>
        <v>-0.21431913897987825</v>
      </c>
      <c r="U349" s="52">
        <f t="shared" si="1866"/>
        <v>6.0310281657888688E-2</v>
      </c>
      <c r="V349" s="52">
        <f t="shared" ref="V349:W349" si="1867">+V348/V318</f>
        <v>0.24408916301466202</v>
      </c>
      <c r="W349" s="52">
        <f t="shared" si="1867"/>
        <v>-1.9252984212551852E-3</v>
      </c>
      <c r="X349" s="52">
        <f t="shared" ref="X349:Y349" si="1868">+X348/X318</f>
        <v>-9.0692008972719472E-3</v>
      </c>
      <c r="Y349" s="52">
        <f t="shared" si="1868"/>
        <v>-0.1725466807358812</v>
      </c>
      <c r="Z349" s="52">
        <f t="shared" ref="Z349:AB349" si="1869">+Z348/Z318</f>
        <v>6.6851589042274312E-2</v>
      </c>
      <c r="AA349" s="52">
        <f t="shared" si="1869"/>
        <v>2.1895292207792221E-2</v>
      </c>
      <c r="AB349" s="52">
        <f t="shared" si="1869"/>
        <v>8.2232554520164133E-2</v>
      </c>
      <c r="AC349" s="52">
        <f t="shared" ref="AC349" si="1870">+AC348/AC318</f>
        <v>8.5252761337505381E-2</v>
      </c>
      <c r="AD349" s="52"/>
      <c r="AE349" s="52"/>
      <c r="AF349" s="52"/>
      <c r="AG349" s="52">
        <f t="shared" ref="AG349:AM349" si="1871">+AG348/AG318</f>
        <v>-0.41673026798601331</v>
      </c>
      <c r="AH349" s="52">
        <f t="shared" si="1871"/>
        <v>-0.26093780137941341</v>
      </c>
      <c r="AI349" s="52">
        <f t="shared" si="1871"/>
        <v>-0.19700408727046947</v>
      </c>
      <c r="AJ349" s="52">
        <f t="shared" si="1871"/>
        <v>-0.26886606947782388</v>
      </c>
      <c r="AK349" s="52">
        <f t="shared" si="1871"/>
        <v>-8.9969713165864912E-2</v>
      </c>
      <c r="AL349" s="52">
        <f t="shared" si="1871"/>
        <v>-0.13600367267301741</v>
      </c>
      <c r="AM349" s="52">
        <f t="shared" si="1871"/>
        <v>-0.25261224748274336</v>
      </c>
      <c r="AN349" s="52">
        <f t="shared" ref="AN349" si="1872">+AN348/AN318</f>
        <v>-2.6077934866708754E-2</v>
      </c>
      <c r="AO349" s="52"/>
      <c r="AP349" s="52">
        <f t="shared" ref="AP349:AV349" si="1873">+AP348/AP318</f>
        <v>-0.29932122691934021</v>
      </c>
      <c r="AQ349" s="52">
        <f t="shared" si="1873"/>
        <v>-0.40177451534470038</v>
      </c>
      <c r="AR349" s="52">
        <f t="shared" si="1873"/>
        <v>-0.33075272138971956</v>
      </c>
      <c r="AS349" s="52">
        <f t="shared" si="1873"/>
        <v>-0.23668624190162627</v>
      </c>
      <c r="AT349" s="52">
        <f t="shared" si="1873"/>
        <v>-0.11546958691609584</v>
      </c>
      <c r="AU349" s="52">
        <f t="shared" si="1873"/>
        <v>-0.12902792567224025</v>
      </c>
      <c r="AV349" s="52">
        <f t="shared" si="1873"/>
        <v>2.9283755038065403E-2</v>
      </c>
      <c r="AW349" s="52">
        <f t="shared" ref="AW349" si="1874">+AW348/AW318</f>
        <v>-2.0515486150664369E-2</v>
      </c>
    </row>
    <row r="350" spans="2:49" x14ac:dyDescent="0.2">
      <c r="AJ350" s="34"/>
      <c r="AK350" s="34"/>
      <c r="AL350" s="34"/>
      <c r="AM350" s="34"/>
      <c r="AN350" s="34"/>
      <c r="AS350" s="34"/>
      <c r="AT350" s="34"/>
    </row>
    <row r="351" spans="2:49" x14ac:dyDescent="0.2">
      <c r="B351" t="s">
        <v>163</v>
      </c>
      <c r="D351" s="10">
        <f>+AG351-E351</f>
        <v>0.12455100000000002</v>
      </c>
      <c r="E351" s="12">
        <v>0.16454299999999999</v>
      </c>
      <c r="F351" s="12">
        <v>0.17499999999999999</v>
      </c>
      <c r="G351" s="32">
        <f>+AH351-F351</f>
        <v>0.20198799999999995</v>
      </c>
      <c r="H351" s="10">
        <f>+AI351-I351</f>
        <v>0.22581800000000002</v>
      </c>
      <c r="I351" s="12">
        <v>0.253442</v>
      </c>
      <c r="J351" s="12">
        <v>0.22800000000000001</v>
      </c>
      <c r="K351" s="12">
        <v>8.8999999999999996E-2</v>
      </c>
      <c r="L351" s="12">
        <v>-8.3000000000000004E-2</v>
      </c>
      <c r="M351" s="12">
        <v>4.2000000000000003E-2</v>
      </c>
      <c r="N351" s="12">
        <v>7.8E-2</v>
      </c>
      <c r="O351" s="12">
        <v>9.2999999999999999E-2</v>
      </c>
      <c r="P351" s="12">
        <v>-2E-3</v>
      </c>
      <c r="Q351" s="12">
        <v>7.5999999999999998E-2</v>
      </c>
      <c r="R351" s="12">
        <v>2.9000000000000001E-2</v>
      </c>
      <c r="S351" s="12">
        <v>-3.7999999999999999E-2</v>
      </c>
      <c r="T351" s="12">
        <v>-1.9E-2</v>
      </c>
      <c r="U351" s="12">
        <v>-0.33300000000000002</v>
      </c>
      <c r="V351" s="12">
        <v>-1.325</v>
      </c>
      <c r="W351" s="12">
        <v>-1.835</v>
      </c>
      <c r="X351" s="12">
        <v>-2.1669999999999998</v>
      </c>
      <c r="Y351" s="12">
        <v>-2.4060000000000001</v>
      </c>
      <c r="Z351" s="12">
        <v>-1.9330000000000001</v>
      </c>
      <c r="AA351" s="12">
        <v>-2.2309999999999999</v>
      </c>
      <c r="AB351" s="12">
        <v>-0.54500000000000004</v>
      </c>
      <c r="AC351" s="12">
        <v>-0.67100000000000004</v>
      </c>
      <c r="AD351" s="12"/>
      <c r="AE351" s="12"/>
      <c r="AG351" s="12">
        <v>0.28909400000000002</v>
      </c>
      <c r="AH351" s="10">
        <f>+AR351-AG351</f>
        <v>0.37698799999999993</v>
      </c>
      <c r="AI351" s="12">
        <v>0.47926000000000002</v>
      </c>
      <c r="AJ351" s="32">
        <f>+SUM(J351:K351)</f>
        <v>0.317</v>
      </c>
      <c r="AK351" s="32">
        <f>+SUM(L351:M351)</f>
        <v>-4.1000000000000002E-2</v>
      </c>
      <c r="AL351" s="32">
        <f t="shared" ref="AL351:AL353" si="1875">+SUM(N351:O351)</f>
        <v>0.17099999999999999</v>
      </c>
      <c r="AM351" s="32">
        <f t="shared" ref="AM351:AM353" si="1876">+SUM(P351:Q351)</f>
        <v>7.3999999999999996E-2</v>
      </c>
      <c r="AN351" s="32">
        <f>+SUM(R351:S351)</f>
        <v>-8.9999999999999976E-3</v>
      </c>
      <c r="AP351" s="12">
        <v>-5.3725000000000002E-2</v>
      </c>
      <c r="AQ351" s="12">
        <v>0.231068</v>
      </c>
      <c r="AR351" s="12">
        <v>0.66608199999999995</v>
      </c>
      <c r="AS351" s="32">
        <f>+SUM(AI351:AJ351)</f>
        <v>0.79625999999999997</v>
      </c>
      <c r="AT351" s="32">
        <f>+SUM(L351:O351)</f>
        <v>0.13</v>
      </c>
      <c r="AU351" s="32">
        <f t="shared" ref="AU351:AU361" si="1877">+SUM(P351:S351)</f>
        <v>6.5000000000000002E-2</v>
      </c>
      <c r="AV351" s="32">
        <f t="shared" ref="AV351:AV353" si="1878">+SUM(T351:W351)</f>
        <v>-3.512</v>
      </c>
      <c r="AW351" s="32">
        <f>+SUM(X351:AA351)</f>
        <v>-8.7370000000000001</v>
      </c>
    </row>
    <row r="352" spans="2:49" x14ac:dyDescent="0.2">
      <c r="B352" t="s">
        <v>164</v>
      </c>
      <c r="D352" s="10">
        <f>+AG352-E352</f>
        <v>0.51358800000000004</v>
      </c>
      <c r="E352" s="12">
        <v>0.51928600000000003</v>
      </c>
      <c r="F352" s="12">
        <v>0.52500000000000002</v>
      </c>
      <c r="G352" s="32">
        <f>+AH352-F352</f>
        <v>0.52499299999999971</v>
      </c>
      <c r="H352" s="10">
        <f>+AI352-I352</f>
        <v>0.47200000000000003</v>
      </c>
      <c r="I352" s="12">
        <v>0.30399999999999999</v>
      </c>
      <c r="J352" s="12">
        <v>0</v>
      </c>
      <c r="K352" s="12">
        <v>0</v>
      </c>
      <c r="L352" s="12">
        <v>0</v>
      </c>
      <c r="M352" s="12">
        <v>0</v>
      </c>
      <c r="N352" s="12">
        <v>0</v>
      </c>
      <c r="O352" s="12">
        <v>0</v>
      </c>
      <c r="P352" s="12">
        <v>0</v>
      </c>
      <c r="Q352" s="12">
        <v>0</v>
      </c>
      <c r="R352" s="12">
        <v>0</v>
      </c>
      <c r="S352" s="12">
        <v>0</v>
      </c>
      <c r="T352" s="12">
        <v>0</v>
      </c>
      <c r="U352" s="12">
        <v>0</v>
      </c>
      <c r="V352" s="12">
        <v>0</v>
      </c>
      <c r="W352" s="12">
        <v>0</v>
      </c>
      <c r="X352" s="12">
        <v>0</v>
      </c>
      <c r="Y352" s="12">
        <v>0</v>
      </c>
      <c r="Z352" s="12">
        <v>0</v>
      </c>
      <c r="AA352" s="12">
        <v>0</v>
      </c>
      <c r="AB352" s="12">
        <v>0</v>
      </c>
      <c r="AC352" s="12">
        <v>0</v>
      </c>
      <c r="AD352" s="12"/>
      <c r="AE352" s="12"/>
      <c r="AG352" s="12">
        <v>1.0328740000000001</v>
      </c>
      <c r="AH352" s="10">
        <f>+AR352-AG352</f>
        <v>1.0499929999999997</v>
      </c>
      <c r="AI352" s="12">
        <v>0.77600000000000002</v>
      </c>
      <c r="AJ352" s="32">
        <f>+SUM(J352:K352)</f>
        <v>0</v>
      </c>
      <c r="AK352" s="32">
        <f>+SUM(L352:M352)</f>
        <v>0</v>
      </c>
      <c r="AL352" s="32">
        <f t="shared" si="1875"/>
        <v>0</v>
      </c>
      <c r="AM352" s="32">
        <f t="shared" si="1876"/>
        <v>0</v>
      </c>
      <c r="AN352" s="32">
        <f>+SUM(R352:S352)</f>
        <v>0</v>
      </c>
      <c r="AP352" s="12">
        <v>0</v>
      </c>
      <c r="AQ352" s="12">
        <v>1.2611330000000001</v>
      </c>
      <c r="AR352" s="12">
        <v>2.0828669999999998</v>
      </c>
      <c r="AS352" s="32">
        <f>+SUM(AI352:AJ352)</f>
        <v>0.77600000000000002</v>
      </c>
      <c r="AT352" s="32">
        <f>+SUM(L352:O352)</f>
        <v>0</v>
      </c>
      <c r="AU352" s="32">
        <f t="shared" si="1877"/>
        <v>0</v>
      </c>
      <c r="AV352" s="32">
        <f t="shared" si="1878"/>
        <v>0</v>
      </c>
      <c r="AW352" s="32">
        <f>+SUM(X352:AA352)</f>
        <v>0</v>
      </c>
    </row>
    <row r="353" spans="2:49" x14ac:dyDescent="0.2">
      <c r="B353" t="s">
        <v>165</v>
      </c>
      <c r="D353" s="10">
        <f>+AG353-E353</f>
        <v>-1E-3</v>
      </c>
      <c r="E353" s="12">
        <v>-1E-3</v>
      </c>
      <c r="F353" s="12">
        <v>-1.2999999999999999E-2</v>
      </c>
      <c r="G353" s="32">
        <f>+AH353-F353</f>
        <v>-3.8142000000000002E-2</v>
      </c>
      <c r="H353" s="10">
        <f>+AI353-I353</f>
        <v>-1.8610000000000002E-2</v>
      </c>
      <c r="I353" s="12">
        <v>-1.9781E-2</v>
      </c>
      <c r="J353" s="12">
        <v>-1.7999999999999999E-2</v>
      </c>
      <c r="K353" s="12">
        <v>-1.9E-2</v>
      </c>
      <c r="L353" s="12">
        <v>-1.9E-2</v>
      </c>
      <c r="M353" s="12">
        <v>-1.9E-2</v>
      </c>
      <c r="N353" s="12">
        <v>-1.9E-2</v>
      </c>
      <c r="O353" s="12">
        <v>-0.02</v>
      </c>
      <c r="P353" s="12">
        <v>-2.1000000000000001E-2</v>
      </c>
      <c r="Q353" s="12">
        <v>-2.1999999999999999E-2</v>
      </c>
      <c r="R353" s="12">
        <v>-2.1000000000000001E-2</v>
      </c>
      <c r="S353" s="12">
        <v>-2.1000000000000001E-2</v>
      </c>
      <c r="T353" s="12">
        <v>-2.1000000000000001E-2</v>
      </c>
      <c r="U353" s="12">
        <v>-2.1999999999999999E-2</v>
      </c>
      <c r="V353" s="12">
        <v>-0.21</v>
      </c>
      <c r="W353" s="12">
        <v>-2.1000000000000001E-2</v>
      </c>
      <c r="X353" s="12">
        <v>0.183</v>
      </c>
      <c r="Y353" s="12">
        <v>0</v>
      </c>
      <c r="Z353" s="12">
        <v>-2E-3</v>
      </c>
      <c r="AA353" s="12">
        <v>0</v>
      </c>
      <c r="AB353" s="12">
        <v>-1E-3</v>
      </c>
      <c r="AC353" s="12">
        <v>-1.4E-2</v>
      </c>
      <c r="AD353" s="12"/>
      <c r="AE353" s="12"/>
      <c r="AG353" s="12">
        <v>-2E-3</v>
      </c>
      <c r="AH353" s="10">
        <f>+AR353-AG353</f>
        <v>-5.1142E-2</v>
      </c>
      <c r="AI353" s="12">
        <v>-3.8391000000000002E-2</v>
      </c>
      <c r="AJ353" s="32">
        <f>+SUM(J353:K353)</f>
        <v>-3.6999999999999998E-2</v>
      </c>
      <c r="AK353" s="32">
        <f>+SUM(L353:M353)</f>
        <v>-3.7999999999999999E-2</v>
      </c>
      <c r="AL353" s="32">
        <f t="shared" si="1875"/>
        <v>-3.9E-2</v>
      </c>
      <c r="AM353" s="32">
        <f t="shared" si="1876"/>
        <v>-4.2999999999999997E-2</v>
      </c>
      <c r="AN353" s="32">
        <f>+SUM(R353:S353)</f>
        <v>-4.2000000000000003E-2</v>
      </c>
      <c r="AP353" s="12">
        <v>0</v>
      </c>
      <c r="AQ353" s="12">
        <v>-0.133164</v>
      </c>
      <c r="AR353" s="12">
        <v>-5.3142000000000002E-2</v>
      </c>
      <c r="AS353" s="32">
        <f>+SUM(AI353:AJ353)</f>
        <v>-7.5391E-2</v>
      </c>
      <c r="AT353" s="32">
        <f>+SUM(L353:O353)</f>
        <v>-7.6999999999999999E-2</v>
      </c>
      <c r="AU353" s="32">
        <f t="shared" si="1877"/>
        <v>-8.5000000000000006E-2</v>
      </c>
      <c r="AV353" s="32">
        <f t="shared" si="1878"/>
        <v>-0.27400000000000002</v>
      </c>
      <c r="AW353" s="32">
        <f>+SUM(X353:AA353)</f>
        <v>0.18099999999999999</v>
      </c>
    </row>
    <row r="354" spans="2:49" x14ac:dyDescent="0.2">
      <c r="AJ354" s="34"/>
      <c r="AK354" s="34"/>
      <c r="AL354" s="34"/>
      <c r="AM354" s="34"/>
      <c r="AN354" s="34"/>
      <c r="AS354" s="34"/>
      <c r="AT354" s="34"/>
      <c r="AU354" s="34"/>
      <c r="AV354" s="34"/>
      <c r="AW354" s="34"/>
    </row>
    <row r="355" spans="2:49" x14ac:dyDescent="0.2">
      <c r="B355" t="s">
        <v>166</v>
      </c>
      <c r="D355" s="10">
        <f t="shared" ref="D355:K355" si="1879">+D348-SUM(D351:D353)</f>
        <v>-2.9294819999999979</v>
      </c>
      <c r="E355" s="10">
        <f t="shared" si="1879"/>
        <v>-3.4466209999999995</v>
      </c>
      <c r="F355" s="10">
        <f t="shared" si="1879"/>
        <v>-2.1139999999999985</v>
      </c>
      <c r="G355" s="10">
        <f t="shared" si="1879"/>
        <v>-3.1606970000000034</v>
      </c>
      <c r="H355" s="10">
        <f t="shared" si="1879"/>
        <v>-2.5371640000000024</v>
      </c>
      <c r="I355" s="10">
        <f t="shared" si="1879"/>
        <v>-2.3357759999999992</v>
      </c>
      <c r="J355" s="10">
        <f t="shared" si="1879"/>
        <v>-3.2939999999999996</v>
      </c>
      <c r="K355" s="10">
        <f t="shared" si="1879"/>
        <v>-3.1389999999999989</v>
      </c>
      <c r="L355" s="10">
        <f t="shared" ref="L355:R355" si="1880">+L348-SUM(L351:L353)</f>
        <v>0.81900000000000051</v>
      </c>
      <c r="M355" s="10">
        <f t="shared" si="1880"/>
        <v>-3.2649999999999992</v>
      </c>
      <c r="N355" s="10">
        <f t="shared" si="1880"/>
        <v>-0.71299999999999986</v>
      </c>
      <c r="O355" s="10">
        <f t="shared" si="1880"/>
        <v>-4.1590000000000042</v>
      </c>
      <c r="P355" s="10">
        <f t="shared" si="1880"/>
        <v>-5.6010000000000026</v>
      </c>
      <c r="Q355" s="10">
        <f t="shared" si="1880"/>
        <v>-6.3970000000000002</v>
      </c>
      <c r="R355" s="10">
        <f t="shared" si="1880"/>
        <v>1.4560000000000022</v>
      </c>
      <c r="S355" s="10">
        <f t="shared" ref="S355:X355" si="1881">+S348-SUM(S351:S353)</f>
        <v>-2.8879999999999955</v>
      </c>
      <c r="T355" s="10">
        <f t="shared" si="1881"/>
        <v>-6.8299999999999974</v>
      </c>
      <c r="U355" s="10">
        <f t="shared" si="1881"/>
        <v>2.4619999999999993</v>
      </c>
      <c r="V355" s="10">
        <f t="shared" si="1881"/>
        <v>10.557999999999996</v>
      </c>
      <c r="W355" s="10">
        <f t="shared" si="1881"/>
        <v>1.7810000000000041</v>
      </c>
      <c r="X355" s="10">
        <f t="shared" si="1881"/>
        <v>1.6080000000000021</v>
      </c>
      <c r="Y355" s="10">
        <f t="shared" ref="Y355:AC355" si="1882">+Y348-SUM(Y351:Y353)</f>
        <v>-5.116000000000005</v>
      </c>
      <c r="Z355" s="10">
        <f t="shared" si="1882"/>
        <v>5.0440000000000094</v>
      </c>
      <c r="AA355" s="10">
        <f t="shared" si="1882"/>
        <v>3.3100000000000005</v>
      </c>
      <c r="AB355" s="10">
        <f t="shared" si="1882"/>
        <v>4.772999999999997</v>
      </c>
      <c r="AC355" s="10">
        <f t="shared" si="1882"/>
        <v>5.2080000000000108</v>
      </c>
      <c r="AD355" s="10"/>
      <c r="AE355" s="10"/>
      <c r="AG355" s="10">
        <f>+AG348-SUM(AG351:AG353)</f>
        <v>-6.3761029999999979</v>
      </c>
      <c r="AH355" s="10">
        <f>+AH348-SUM(AH351:AH353)</f>
        <v>-5.2746969999999997</v>
      </c>
      <c r="AI355" s="10">
        <f>+AI348-SUM(AI351:AI353)</f>
        <v>-4.8729400000000043</v>
      </c>
      <c r="AJ355" s="32">
        <f>+SUM(J355:K355)</f>
        <v>-6.4329999999999981</v>
      </c>
      <c r="AK355" s="32">
        <f>+SUM(L355:M355)</f>
        <v>-2.4459999999999988</v>
      </c>
      <c r="AL355" s="32">
        <f t="shared" ref="AL355" si="1883">+SUM(N355:O355)</f>
        <v>-4.8720000000000043</v>
      </c>
      <c r="AM355" s="32">
        <f t="shared" ref="AM355" si="1884">+SUM(P355:Q355)</f>
        <v>-11.998000000000003</v>
      </c>
      <c r="AN355" s="32">
        <f>+SUM(R355:S355)</f>
        <v>-1.4319999999999933</v>
      </c>
      <c r="AP355" s="10">
        <f>+AP348-SUM(AP351:AP353)</f>
        <v>-2.8952440000000008</v>
      </c>
      <c r="AQ355" s="10">
        <f>+AQ348-SUM(AQ351:AQ353)</f>
        <v>-8.2398840000000035</v>
      </c>
      <c r="AR355" s="10">
        <f>+AR348-SUM(AR351:AR353)</f>
        <v>-11.650800000000002</v>
      </c>
      <c r="AS355" s="32">
        <f>+SUM(AI355:AJ355)</f>
        <v>-11.305940000000003</v>
      </c>
      <c r="AT355" s="32">
        <f>+SUM(L355:O355)</f>
        <v>-7.3180000000000032</v>
      </c>
      <c r="AU355" s="32">
        <f t="shared" si="1877"/>
        <v>-13.429999999999996</v>
      </c>
      <c r="AV355" s="32">
        <f>+SUM(T355:W355)</f>
        <v>7.9710000000000019</v>
      </c>
      <c r="AW355" s="32">
        <f>+SUM(X355:AA355)</f>
        <v>4.8460000000000072</v>
      </c>
    </row>
    <row r="356" spans="2:49" s="1" customFormat="1" x14ac:dyDescent="0.2">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G356" s="41"/>
      <c r="AH356" s="41"/>
      <c r="AI356" s="41"/>
      <c r="AJ356" s="43"/>
      <c r="AK356" s="43"/>
      <c r="AL356" s="43"/>
      <c r="AM356" s="43"/>
      <c r="AN356" s="43"/>
      <c r="AP356" s="41"/>
      <c r="AQ356" s="41"/>
      <c r="AR356" s="41"/>
      <c r="AS356" s="43"/>
      <c r="AT356" s="43"/>
      <c r="AU356" s="43"/>
      <c r="AV356" s="43"/>
      <c r="AW356" s="43"/>
    </row>
    <row r="357" spans="2:49" x14ac:dyDescent="0.2">
      <c r="B357" t="s">
        <v>167</v>
      </c>
      <c r="D357" s="10">
        <f>+AG357-E357</f>
        <v>0</v>
      </c>
      <c r="E357" s="12">
        <v>0</v>
      </c>
      <c r="F357" s="12">
        <v>0</v>
      </c>
      <c r="G357" s="32">
        <f>+AH357-F357</f>
        <v>0</v>
      </c>
      <c r="H357" s="10">
        <f>+AI357-I357</f>
        <v>0</v>
      </c>
      <c r="I357" s="12">
        <v>0</v>
      </c>
      <c r="J357" s="12">
        <v>0.44900000000000001</v>
      </c>
      <c r="K357" s="12">
        <v>0.16</v>
      </c>
      <c r="L357" s="12">
        <v>7.5999999999999998E-2</v>
      </c>
      <c r="M357" s="12">
        <v>0.23300000000000001</v>
      </c>
      <c r="N357" s="12">
        <v>0.44500000000000001</v>
      </c>
      <c r="O357" s="12">
        <v>-0.41799999999999998</v>
      </c>
      <c r="P357" s="12">
        <v>4.2999999999999997E-2</v>
      </c>
      <c r="Q357" s="12">
        <v>0.79300000000000004</v>
      </c>
      <c r="R357" s="12">
        <v>0.79500000000000004</v>
      </c>
      <c r="S357" s="12">
        <v>-1.4590000000000001</v>
      </c>
      <c r="T357" s="12">
        <v>0.129</v>
      </c>
      <c r="U357" s="12">
        <v>0.35899999999999999</v>
      </c>
      <c r="V357" s="12">
        <v>9.5000000000000001E-2</v>
      </c>
      <c r="W357" s="12">
        <v>0.18099999999999999</v>
      </c>
      <c r="X357" s="12">
        <v>0.36299999999999999</v>
      </c>
      <c r="Y357" s="12">
        <v>0.55800000000000005</v>
      </c>
      <c r="Z357" s="12">
        <v>0.997</v>
      </c>
      <c r="AA357" s="12">
        <v>8.7999999999999995E-2</v>
      </c>
      <c r="AB357" s="12">
        <v>-0.39600000000000002</v>
      </c>
      <c r="AC357" s="12">
        <v>0.51</v>
      </c>
      <c r="AD357" s="12"/>
      <c r="AE357" s="12"/>
      <c r="AG357" s="12">
        <v>0</v>
      </c>
      <c r="AH357" s="10">
        <f>+AR357-AG357</f>
        <v>0</v>
      </c>
      <c r="AI357" s="12">
        <v>0</v>
      </c>
      <c r="AJ357" s="32">
        <f>+SUM(J357:K357)</f>
        <v>0.60899999999999999</v>
      </c>
      <c r="AK357" s="32">
        <f>+SUM(L357:M357)</f>
        <v>0.309</v>
      </c>
      <c r="AL357" s="32">
        <f t="shared" ref="AL357" si="1885">+SUM(N357:O357)</f>
        <v>2.7000000000000024E-2</v>
      </c>
      <c r="AM357" s="32">
        <f t="shared" ref="AM357" si="1886">+SUM(P357:Q357)</f>
        <v>0.83600000000000008</v>
      </c>
      <c r="AN357" s="32">
        <f>+SUM(R357:S357)</f>
        <v>-0.66400000000000003</v>
      </c>
      <c r="AP357" s="12">
        <v>0</v>
      </c>
      <c r="AQ357" s="12">
        <v>0</v>
      </c>
      <c r="AR357" s="12">
        <v>0</v>
      </c>
      <c r="AS357" s="32">
        <f>+SUM(AI357:AJ357)</f>
        <v>0.60899999999999999</v>
      </c>
      <c r="AT357" s="32">
        <f>+SUM(L357:O357)</f>
        <v>0.33600000000000002</v>
      </c>
      <c r="AU357" s="32">
        <f t="shared" si="1877"/>
        <v>0.17200000000000015</v>
      </c>
      <c r="AV357" s="32">
        <f>+SUM(T357:W357)</f>
        <v>0.76400000000000001</v>
      </c>
      <c r="AW357" s="32">
        <f>+SUM(X357:AA357)</f>
        <v>2.0060000000000002</v>
      </c>
    </row>
    <row r="358" spans="2:49" ht="13.5" x14ac:dyDescent="0.35">
      <c r="D358" s="11"/>
      <c r="E358" s="13"/>
      <c r="F358" s="13"/>
      <c r="G358" s="33"/>
      <c r="H358" s="11"/>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31"/>
      <c r="AG358" s="13"/>
      <c r="AH358" s="11"/>
      <c r="AI358" s="13"/>
      <c r="AJ358" s="33"/>
      <c r="AK358" s="33"/>
      <c r="AL358" s="33"/>
      <c r="AM358" s="33"/>
      <c r="AN358" s="33"/>
      <c r="AO358" s="31"/>
      <c r="AP358" s="13"/>
      <c r="AQ358" s="13"/>
      <c r="AR358" s="13"/>
      <c r="AS358" s="33"/>
      <c r="AT358" s="33"/>
      <c r="AU358" s="33"/>
      <c r="AV358" s="33"/>
      <c r="AW358" s="33"/>
    </row>
    <row r="359" spans="2:49" x14ac:dyDescent="0.2">
      <c r="B359" t="s">
        <v>168</v>
      </c>
      <c r="D359" s="10">
        <f>+D355-D357</f>
        <v>-2.9294819999999979</v>
      </c>
      <c r="E359" s="10">
        <f t="shared" ref="E359:AI359" si="1887">+E355-E357</f>
        <v>-3.4466209999999995</v>
      </c>
      <c r="F359" s="10">
        <f t="shared" si="1887"/>
        <v>-2.1139999999999985</v>
      </c>
      <c r="G359" s="10">
        <f t="shared" si="1887"/>
        <v>-3.1606970000000034</v>
      </c>
      <c r="H359" s="10">
        <f t="shared" si="1887"/>
        <v>-2.5371640000000024</v>
      </c>
      <c r="I359" s="10">
        <f t="shared" si="1887"/>
        <v>-2.3357759999999992</v>
      </c>
      <c r="J359" s="10">
        <f t="shared" si="1887"/>
        <v>-3.7429999999999994</v>
      </c>
      <c r="K359" s="10">
        <f t="shared" si="1887"/>
        <v>-3.298999999999999</v>
      </c>
      <c r="L359" s="10">
        <f t="shared" ref="L359:R359" si="1888">+L355-L357</f>
        <v>0.74300000000000055</v>
      </c>
      <c r="M359" s="10">
        <f t="shared" si="1888"/>
        <v>-3.4979999999999993</v>
      </c>
      <c r="N359" s="10">
        <f t="shared" si="1888"/>
        <v>-1.1579999999999999</v>
      </c>
      <c r="O359" s="10">
        <f t="shared" si="1888"/>
        <v>-3.7410000000000041</v>
      </c>
      <c r="P359" s="10">
        <f t="shared" si="1888"/>
        <v>-5.6440000000000028</v>
      </c>
      <c r="Q359" s="10">
        <f t="shared" si="1888"/>
        <v>-7.19</v>
      </c>
      <c r="R359" s="10">
        <f t="shared" si="1888"/>
        <v>0.66100000000000214</v>
      </c>
      <c r="S359" s="10">
        <f t="shared" ref="S359:T359" si="1889">+S355-S357</f>
        <v>-1.4289999999999954</v>
      </c>
      <c r="T359" s="10">
        <f t="shared" si="1889"/>
        <v>-6.9589999999999979</v>
      </c>
      <c r="U359" s="10">
        <f t="shared" ref="U359:W359" si="1890">+U355-U357</f>
        <v>2.1029999999999993</v>
      </c>
      <c r="V359" s="10">
        <f t="shared" si="1890"/>
        <v>10.462999999999996</v>
      </c>
      <c r="W359" s="10">
        <f t="shared" si="1890"/>
        <v>1.6000000000000041</v>
      </c>
      <c r="X359" s="10">
        <f t="shared" ref="X359:Y359" si="1891">+X355-X357</f>
        <v>1.2450000000000021</v>
      </c>
      <c r="Y359" s="10">
        <f t="shared" si="1891"/>
        <v>-5.6740000000000048</v>
      </c>
      <c r="Z359" s="10">
        <f t="shared" ref="Z359:AC359" si="1892">+Z355-Z357</f>
        <v>4.0470000000000095</v>
      </c>
      <c r="AA359" s="10">
        <f t="shared" si="1892"/>
        <v>3.2220000000000004</v>
      </c>
      <c r="AB359" s="10">
        <f t="shared" si="1892"/>
        <v>5.1689999999999969</v>
      </c>
      <c r="AC359" s="10">
        <f t="shared" si="1892"/>
        <v>4.6980000000000111</v>
      </c>
      <c r="AD359" s="10"/>
      <c r="AE359" s="10"/>
      <c r="AG359" s="10">
        <f t="shared" si="1887"/>
        <v>-6.3761029999999979</v>
      </c>
      <c r="AH359" s="10">
        <f t="shared" si="1887"/>
        <v>-5.2746969999999997</v>
      </c>
      <c r="AI359" s="10">
        <f t="shared" si="1887"/>
        <v>-4.8729400000000043</v>
      </c>
      <c r="AJ359" s="32">
        <f>+SUM(J359:K359)</f>
        <v>-7.041999999999998</v>
      </c>
      <c r="AK359" s="32">
        <f>+SUM(L359:M359)</f>
        <v>-2.754999999999999</v>
      </c>
      <c r="AL359" s="32">
        <f t="shared" ref="AL359:AL361" si="1893">+SUM(N359:O359)</f>
        <v>-4.8990000000000045</v>
      </c>
      <c r="AM359" s="32">
        <f t="shared" ref="AM359:AM361" si="1894">+SUM(P359:Q359)</f>
        <v>-12.834000000000003</v>
      </c>
      <c r="AN359" s="32">
        <f>+SUM(R359:S359)</f>
        <v>-0.76799999999999324</v>
      </c>
      <c r="AP359" s="10">
        <f>+AP355-AP357</f>
        <v>-2.8952440000000008</v>
      </c>
      <c r="AQ359" s="10">
        <f>+AQ355-AQ357</f>
        <v>-8.2398840000000035</v>
      </c>
      <c r="AR359" s="10">
        <f>+AR355-AR357</f>
        <v>-11.650800000000002</v>
      </c>
      <c r="AS359" s="32">
        <f>+SUM(AI359:AJ359)</f>
        <v>-11.914940000000001</v>
      </c>
      <c r="AT359" s="32">
        <f>+SUM(L359:O359)</f>
        <v>-7.6540000000000035</v>
      </c>
      <c r="AU359" s="32">
        <f t="shared" si="1877"/>
        <v>-13.601999999999997</v>
      </c>
      <c r="AV359" s="32">
        <f t="shared" ref="AV359:AV361" si="1895">+SUM(T359:W359)</f>
        <v>7.2070000000000016</v>
      </c>
      <c r="AW359" s="32">
        <f>+SUM(X359:AA359)</f>
        <v>2.840000000000007</v>
      </c>
    </row>
    <row r="360" spans="2:49" ht="13.5" x14ac:dyDescent="0.35">
      <c r="B360" t="s">
        <v>169</v>
      </c>
      <c r="D360" s="11">
        <f>+AG360-E360</f>
        <v>0.37882399999999999</v>
      </c>
      <c r="E360" s="11">
        <v>0</v>
      </c>
      <c r="F360" s="11">
        <v>0</v>
      </c>
      <c r="G360" s="11">
        <v>0</v>
      </c>
      <c r="H360" s="11">
        <f>+AI360-I360</f>
        <v>0</v>
      </c>
      <c r="I360" s="13">
        <v>0</v>
      </c>
      <c r="J360" s="13">
        <v>0</v>
      </c>
      <c r="K360" s="13">
        <v>0</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c r="AE360" s="13"/>
      <c r="AF360" s="31"/>
      <c r="AG360" s="13">
        <v>0.37882399999999999</v>
      </c>
      <c r="AH360" s="11">
        <f>+AR360-AG360</f>
        <v>0</v>
      </c>
      <c r="AI360" s="13">
        <v>0</v>
      </c>
      <c r="AJ360" s="33">
        <f>+SUM(J360:K360)</f>
        <v>0</v>
      </c>
      <c r="AK360" s="33">
        <f>+SUM(L360:M360)</f>
        <v>0</v>
      </c>
      <c r="AL360" s="33">
        <f t="shared" si="1893"/>
        <v>0</v>
      </c>
      <c r="AM360" s="33">
        <f t="shared" si="1894"/>
        <v>0</v>
      </c>
      <c r="AN360" s="33">
        <f>+SUM(R360:S360)</f>
        <v>0</v>
      </c>
      <c r="AO360" s="31"/>
      <c r="AP360" s="13">
        <v>0.14072100000000001</v>
      </c>
      <c r="AQ360" s="13">
        <v>0.92635400000000001</v>
      </c>
      <c r="AR360" s="13">
        <v>0.37882399999999999</v>
      </c>
      <c r="AS360" s="33">
        <f>+SUM(AI360:AJ360)</f>
        <v>0</v>
      </c>
      <c r="AT360" s="33">
        <f>+SUM(L360:O360)</f>
        <v>0</v>
      </c>
      <c r="AU360" s="33">
        <f t="shared" si="1877"/>
        <v>0</v>
      </c>
      <c r="AV360" s="33">
        <f t="shared" si="1895"/>
        <v>0</v>
      </c>
      <c r="AW360" s="33">
        <f>+SUM(X360:AA360)</f>
        <v>0</v>
      </c>
    </row>
    <row r="361" spans="2:49" s="1" customFormat="1" x14ac:dyDescent="0.2">
      <c r="B361" s="40" t="s">
        <v>170</v>
      </c>
      <c r="D361" s="41">
        <f>SUM(D359:D360)</f>
        <v>-2.5506579999999981</v>
      </c>
      <c r="E361" s="41">
        <f t="shared" ref="E361:M361" si="1896">SUM(E359:E360)</f>
        <v>-3.4466209999999995</v>
      </c>
      <c r="F361" s="41">
        <f t="shared" si="1896"/>
        <v>-2.1139999999999985</v>
      </c>
      <c r="G361" s="41">
        <f t="shared" si="1896"/>
        <v>-3.1606970000000034</v>
      </c>
      <c r="H361" s="41">
        <f t="shared" si="1896"/>
        <v>-2.5371640000000024</v>
      </c>
      <c r="I361" s="41">
        <f t="shared" si="1896"/>
        <v>-2.3357759999999992</v>
      </c>
      <c r="J361" s="41">
        <f t="shared" si="1896"/>
        <v>-3.7429999999999994</v>
      </c>
      <c r="K361" s="41">
        <f t="shared" si="1896"/>
        <v>-3.298999999999999</v>
      </c>
      <c r="L361" s="41">
        <f t="shared" si="1896"/>
        <v>0.74300000000000055</v>
      </c>
      <c r="M361" s="41">
        <f t="shared" si="1896"/>
        <v>-3.4979999999999993</v>
      </c>
      <c r="N361" s="41">
        <f t="shared" ref="N361:S361" si="1897">SUM(N359:N360)</f>
        <v>-1.1579999999999999</v>
      </c>
      <c r="O361" s="41">
        <f t="shared" si="1897"/>
        <v>-3.7410000000000041</v>
      </c>
      <c r="P361" s="41">
        <f t="shared" si="1897"/>
        <v>-5.6440000000000028</v>
      </c>
      <c r="Q361" s="41">
        <f t="shared" si="1897"/>
        <v>-7.19</v>
      </c>
      <c r="R361" s="41">
        <f t="shared" si="1897"/>
        <v>0.66100000000000214</v>
      </c>
      <c r="S361" s="41">
        <f t="shared" si="1897"/>
        <v>-1.4289999999999954</v>
      </c>
      <c r="T361" s="41">
        <f t="shared" ref="T361:U361" si="1898">SUM(T359:T360)</f>
        <v>-6.9589999999999979</v>
      </c>
      <c r="U361" s="41">
        <f t="shared" si="1898"/>
        <v>2.1029999999999993</v>
      </c>
      <c r="V361" s="41">
        <f t="shared" ref="V361:W361" si="1899">SUM(V359:V360)</f>
        <v>10.462999999999996</v>
      </c>
      <c r="W361" s="41">
        <f t="shared" si="1899"/>
        <v>1.6000000000000041</v>
      </c>
      <c r="X361" s="41">
        <f t="shared" ref="X361:Y361" si="1900">SUM(X359:X360)</f>
        <v>1.2450000000000021</v>
      </c>
      <c r="Y361" s="41">
        <f t="shared" si="1900"/>
        <v>-5.6740000000000048</v>
      </c>
      <c r="Z361" s="41">
        <f t="shared" ref="Z361:AB361" si="1901">SUM(Z359:Z360)</f>
        <v>4.0470000000000095</v>
      </c>
      <c r="AA361" s="41">
        <f t="shared" si="1901"/>
        <v>3.2220000000000004</v>
      </c>
      <c r="AB361" s="41">
        <f t="shared" si="1901"/>
        <v>5.1689999999999969</v>
      </c>
      <c r="AC361" s="41">
        <f t="shared" ref="AC361" si="1902">SUM(AC359:AC360)</f>
        <v>4.6980000000000111</v>
      </c>
      <c r="AD361" s="41"/>
      <c r="AE361" s="41"/>
      <c r="AG361" s="41">
        <f>SUM(AG359:AG360)</f>
        <v>-5.997278999999998</v>
      </c>
      <c r="AH361" s="41">
        <f>SUM(AH359:AH360)</f>
        <v>-5.2746969999999997</v>
      </c>
      <c r="AI361" s="41">
        <f>SUM(AI359:AI360)</f>
        <v>-4.8729400000000043</v>
      </c>
      <c r="AJ361" s="43">
        <f>+SUM(J361:K361)</f>
        <v>-7.041999999999998</v>
      </c>
      <c r="AK361" s="43">
        <f>+SUM(L361:M361)</f>
        <v>-2.754999999999999</v>
      </c>
      <c r="AL361" s="43">
        <f t="shared" si="1893"/>
        <v>-4.8990000000000045</v>
      </c>
      <c r="AM361" s="43">
        <f t="shared" si="1894"/>
        <v>-12.834000000000003</v>
      </c>
      <c r="AN361" s="43">
        <f>+SUM(R361:S361)</f>
        <v>-0.76799999999999324</v>
      </c>
      <c r="AP361" s="41">
        <f>SUM(AP359:AP360)</f>
        <v>-2.7545230000000007</v>
      </c>
      <c r="AQ361" s="41">
        <f>SUM(AQ359:AQ360)</f>
        <v>-7.3135300000000036</v>
      </c>
      <c r="AR361" s="41">
        <f>SUM(AR359:AR360)</f>
        <v>-11.271976000000002</v>
      </c>
      <c r="AS361" s="43">
        <f>+SUM(AI361:AJ361)</f>
        <v>-11.914940000000001</v>
      </c>
      <c r="AT361" s="43">
        <f>+SUM(L361:O361)</f>
        <v>-7.6540000000000035</v>
      </c>
      <c r="AU361" s="43">
        <f t="shared" si="1877"/>
        <v>-13.601999999999997</v>
      </c>
      <c r="AV361" s="43">
        <f t="shared" si="1895"/>
        <v>7.2070000000000016</v>
      </c>
      <c r="AW361" s="43">
        <f>+SUM(X361:AA361)</f>
        <v>2.840000000000007</v>
      </c>
    </row>
    <row r="362" spans="2:49" s="1" customFormat="1" x14ac:dyDescent="0.2">
      <c r="B362" s="40"/>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G362" s="41"/>
      <c r="AH362" s="41"/>
      <c r="AI362" s="41"/>
      <c r="AJ362" s="43"/>
      <c r="AK362" s="43"/>
      <c r="AL362" s="43"/>
      <c r="AM362" s="43"/>
      <c r="AN362" s="43"/>
      <c r="AP362" s="41"/>
      <c r="AQ362" s="41"/>
      <c r="AR362" s="41"/>
      <c r="AS362" s="43"/>
      <c r="AT362" s="43"/>
    </row>
    <row r="363" spans="2:49" s="1" customFormat="1" x14ac:dyDescent="0.2">
      <c r="B363" s="1" t="s">
        <v>171</v>
      </c>
      <c r="D363" s="154">
        <f>+D361/D366</f>
        <v>-0.12419213165838923</v>
      </c>
      <c r="E363" s="154">
        <f t="shared" ref="E363:N363" si="1903">+E361/E366</f>
        <v>-0.15296560447363747</v>
      </c>
      <c r="F363" s="154">
        <f t="shared" si="1903"/>
        <v>-9.3822119652050354E-2</v>
      </c>
      <c r="G363" s="154">
        <f t="shared" si="1903"/>
        <v>-0.14020747016812329</v>
      </c>
      <c r="H363" s="154">
        <f t="shared" si="1903"/>
        <v>-0.1126026983845199</v>
      </c>
      <c r="I363" s="154">
        <f t="shared" si="1903"/>
        <v>-0.10128245598820566</v>
      </c>
      <c r="J363" s="154">
        <f t="shared" si="1903"/>
        <v>-0.15753367003367</v>
      </c>
      <c r="K363" s="154">
        <f t="shared" si="1903"/>
        <v>-0.11762398830534457</v>
      </c>
      <c r="L363" s="154">
        <f t="shared" si="1903"/>
        <v>2.6108651345843017E-2</v>
      </c>
      <c r="M363" s="154">
        <f t="shared" si="1903"/>
        <v>-0.12284460052677784</v>
      </c>
      <c r="N363" s="154">
        <f t="shared" si="1903"/>
        <v>-4.0279661901283521E-2</v>
      </c>
      <c r="O363" s="154">
        <f t="shared" ref="O363:P363" si="1904">+O361/O366</f>
        <v>-0.1245161684793961</v>
      </c>
      <c r="P363" s="154">
        <f t="shared" si="1904"/>
        <v>-0.17217248486016942</v>
      </c>
      <c r="Q363" s="154">
        <f t="shared" ref="Q363:R363" si="1905">+Q361/Q366</f>
        <v>-0.21912923892026645</v>
      </c>
      <c r="R363" s="154">
        <f t="shared" si="1905"/>
        <v>2.0131060206701891E-2</v>
      </c>
      <c r="S363" s="154">
        <f t="shared" ref="S363:T363" si="1906">+S361/S366</f>
        <v>-4.3389438397351286E-2</v>
      </c>
      <c r="T363" s="154">
        <f t="shared" si="1906"/>
        <v>-0.21076752178796757</v>
      </c>
      <c r="U363" s="154">
        <f t="shared" ref="U363:V363" si="1907">+U361/U366</f>
        <v>6.3683248304740106E-2</v>
      </c>
      <c r="V363" s="154">
        <f t="shared" si="1907"/>
        <v>0.31663602593492046</v>
      </c>
      <c r="W363" s="154">
        <f t="shared" ref="W363:X363" si="1908">+W361/W366</f>
        <v>4.835592572553999E-2</v>
      </c>
      <c r="X363" s="154">
        <f t="shared" si="1908"/>
        <v>3.7552900952549761E-2</v>
      </c>
      <c r="Y363" s="154">
        <f t="shared" ref="Y363:Z363" si="1909">+Y361/Y366</f>
        <v>-0.17115431428625741</v>
      </c>
      <c r="Z363" s="154">
        <f t="shared" si="1909"/>
        <v>0.12461903357893299</v>
      </c>
      <c r="AA363" s="154">
        <f t="shared" ref="AA363:AB363" si="1910">+AA361/AA366</f>
        <v>0.10100277067966684</v>
      </c>
      <c r="AB363" s="154">
        <f t="shared" si="1910"/>
        <v>0.17048374573205197</v>
      </c>
      <c r="AC363" s="154">
        <f t="shared" ref="AC363" si="1911">+AC361/AC366</f>
        <v>0.15479350816191476</v>
      </c>
      <c r="AD363" s="41"/>
      <c r="AE363" s="41"/>
      <c r="AG363" s="154">
        <f t="shared" ref="AG363:AL363" si="1912">+AG361/AG366</f>
        <v>-0.27848985372649165</v>
      </c>
      <c r="AH363" s="154">
        <f t="shared" si="1912"/>
        <v>-0.23404090959511922</v>
      </c>
      <c r="AI363" s="154">
        <f t="shared" si="1912"/>
        <v>-0.21375356406544738</v>
      </c>
      <c r="AJ363" s="154">
        <f t="shared" si="1912"/>
        <v>-0.27185515470882304</v>
      </c>
      <c r="AK363" s="154">
        <f t="shared" si="1912"/>
        <v>-9.6780426114906962E-2</v>
      </c>
      <c r="AL363" s="154">
        <f t="shared" si="1912"/>
        <v>-0.17122186495176864</v>
      </c>
      <c r="AM363" s="154">
        <f t="shared" ref="AM363:AN363" si="1913">+AM361/AM366</f>
        <v>-0.39132363481479598</v>
      </c>
      <c r="AN363" s="154">
        <f t="shared" si="1913"/>
        <v>-2.335442707416675E-2</v>
      </c>
      <c r="AP363" s="154">
        <f t="shared" ref="AP363:AU363" si="1914">+AP361/AP366</f>
        <v>-0.1810875682072185</v>
      </c>
      <c r="AQ363" s="154">
        <f t="shared" si="1914"/>
        <v>-0.42574979625101894</v>
      </c>
      <c r="AR363" s="154">
        <f t="shared" si="1914"/>
        <v>-0.52323149050735751</v>
      </c>
      <c r="AS363" s="154">
        <f t="shared" si="1914"/>
        <v>-0.48903874569036287</v>
      </c>
      <c r="AT363" s="154">
        <f t="shared" si="1914"/>
        <v>-0.26452643788643454</v>
      </c>
      <c r="AU363" s="154">
        <f t="shared" si="1914"/>
        <v>-0.41383967245024994</v>
      </c>
      <c r="AV363" s="154">
        <f t="shared" ref="AV363:AW363" si="1915">+AV361/AV366</f>
        <v>0.21794671273939822</v>
      </c>
      <c r="AW363" s="154">
        <f t="shared" si="1915"/>
        <v>8.7316833341896119E-2</v>
      </c>
    </row>
    <row r="364" spans="2:49" s="1" customFormat="1" x14ac:dyDescent="0.2">
      <c r="B364" s="1" t="s">
        <v>172</v>
      </c>
      <c r="D364" s="154">
        <f>+D361/D367</f>
        <v>-0.12419213165838923</v>
      </c>
      <c r="E364" s="154">
        <f t="shared" ref="E364:N364" si="1916">+E361/E367</f>
        <v>-0.15296560447363747</v>
      </c>
      <c r="F364" s="154">
        <f t="shared" si="1916"/>
        <v>-9.3822119652050354E-2</v>
      </c>
      <c r="G364" s="154">
        <f t="shared" si="1916"/>
        <v>-0.14020747016812329</v>
      </c>
      <c r="H364" s="154">
        <f t="shared" si="1916"/>
        <v>-0.1126026983845199</v>
      </c>
      <c r="I364" s="154">
        <f t="shared" si="1916"/>
        <v>-0.10128245598820566</v>
      </c>
      <c r="J364" s="154">
        <f t="shared" si="1916"/>
        <v>-0.15753367003367</v>
      </c>
      <c r="K364" s="154">
        <f t="shared" si="1916"/>
        <v>-0.11762398830534457</v>
      </c>
      <c r="L364" s="154">
        <f t="shared" si="1916"/>
        <v>2.6108651345843017E-2</v>
      </c>
      <c r="M364" s="154">
        <f t="shared" si="1916"/>
        <v>-0.12284460052677784</v>
      </c>
      <c r="N364" s="154">
        <f t="shared" si="1916"/>
        <v>-4.0279661901283521E-2</v>
      </c>
      <c r="O364" s="154">
        <f t="shared" ref="O364:P364" si="1917">+O361/O367</f>
        <v>-0.1245161684793961</v>
      </c>
      <c r="P364" s="154">
        <f t="shared" si="1917"/>
        <v>-0.17217248486016942</v>
      </c>
      <c r="Q364" s="154">
        <f t="shared" ref="Q364:R364" si="1918">+Q361/Q367</f>
        <v>-0.21912923892026645</v>
      </c>
      <c r="R364" s="154">
        <f t="shared" si="1918"/>
        <v>1.9371228105383765E-2</v>
      </c>
      <c r="S364" s="154">
        <f t="shared" ref="S364:T364" si="1919">+S361/S367</f>
        <v>-4.3389438397351286E-2</v>
      </c>
      <c r="T364" s="154">
        <f t="shared" si="1919"/>
        <v>-0.21076752178796757</v>
      </c>
      <c r="U364" s="154">
        <f t="shared" ref="U364:V364" si="1920">+U361/U367</f>
        <v>6.1818177542511364E-2</v>
      </c>
      <c r="V364" s="154">
        <f t="shared" si="1920"/>
        <v>0.30710583554507442</v>
      </c>
      <c r="W364" s="154">
        <f t="shared" ref="W364:X364" si="1921">+W361/W367</f>
        <v>4.6969767468827243E-2</v>
      </c>
      <c r="X364" s="154">
        <f t="shared" si="1921"/>
        <v>3.6446508191784577E-2</v>
      </c>
      <c r="Y364" s="154">
        <f t="shared" ref="Y364:Z364" si="1922">+Y361/Y367</f>
        <v>-0.17115431428625741</v>
      </c>
      <c r="Z364" s="154">
        <f t="shared" si="1922"/>
        <v>0.1207587444683203</v>
      </c>
      <c r="AA364" s="154">
        <f t="shared" ref="AA364:AB364" si="1923">+AA361/AA367</f>
        <v>9.8055765975763071E-2</v>
      </c>
      <c r="AB364" s="154">
        <f t="shared" si="1923"/>
        <v>0.16650541186075152</v>
      </c>
      <c r="AC364" s="154">
        <f t="shared" ref="AC364" si="1924">+AC361/AC367</f>
        <v>0.15125900909508416</v>
      </c>
      <c r="AD364" s="41"/>
      <c r="AE364" s="41"/>
      <c r="AG364" s="154">
        <f t="shared" ref="AG364:AL364" si="1925">+AG361/AG367</f>
        <v>-0.27848985372649165</v>
      </c>
      <c r="AH364" s="154">
        <f t="shared" si="1925"/>
        <v>-0.23404090959511922</v>
      </c>
      <c r="AI364" s="154">
        <f t="shared" si="1925"/>
        <v>-0.21375356406544738</v>
      </c>
      <c r="AJ364" s="154">
        <f t="shared" si="1925"/>
        <v>-0.27185515470882304</v>
      </c>
      <c r="AK364" s="154">
        <f t="shared" si="1925"/>
        <v>-9.6780426114906962E-2</v>
      </c>
      <c r="AL364" s="154">
        <f t="shared" si="1925"/>
        <v>-0.17122186495176864</v>
      </c>
      <c r="AM364" s="154">
        <f t="shared" ref="AM364:AN364" si="1926">+AM361/AM367</f>
        <v>-0.39132363481479598</v>
      </c>
      <c r="AN364" s="154">
        <f t="shared" si="1926"/>
        <v>-2.2905867591498826E-2</v>
      </c>
      <c r="AP364" s="154">
        <f t="shared" ref="AP364:AU364" si="1927">+AP361/AP367</f>
        <v>-0.1810875682072185</v>
      </c>
      <c r="AQ364" s="154">
        <f t="shared" si="1927"/>
        <v>-0.42574979625101894</v>
      </c>
      <c r="AR364" s="154">
        <f t="shared" si="1927"/>
        <v>-0.52323149050735751</v>
      </c>
      <c r="AS364" s="154">
        <f t="shared" si="1927"/>
        <v>-0.48903874569036287</v>
      </c>
      <c r="AT364" s="154">
        <f t="shared" si="1927"/>
        <v>-0.26452643788643454</v>
      </c>
      <c r="AU364" s="154">
        <f t="shared" si="1927"/>
        <v>-0.41383967245024994</v>
      </c>
      <c r="AV364" s="154">
        <f t="shared" ref="AV364:AW364" si="1928">+AV361/AV367</f>
        <v>0.21171059517085994</v>
      </c>
      <c r="AW364" s="154">
        <f t="shared" si="1928"/>
        <v>8.4326485547628283E-2</v>
      </c>
    </row>
    <row r="365" spans="2:49" s="1" customFormat="1" x14ac:dyDescent="0.2">
      <c r="B365" s="40"/>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G365" s="41"/>
      <c r="AH365" s="41"/>
      <c r="AI365" s="41"/>
      <c r="AJ365" s="43"/>
      <c r="AK365" s="43"/>
      <c r="AL365" s="43"/>
      <c r="AM365" s="43"/>
      <c r="AN365" s="43"/>
      <c r="AP365" s="41"/>
      <c r="AQ365" s="41"/>
      <c r="AR365" s="41"/>
      <c r="AS365" s="43"/>
      <c r="AT365" s="43"/>
    </row>
    <row r="366" spans="2:49" s="1" customFormat="1" x14ac:dyDescent="0.2">
      <c r="B366" t="s">
        <v>173</v>
      </c>
      <c r="D366" s="12">
        <v>20.538</v>
      </c>
      <c r="E366" s="12">
        <v>22.532</v>
      </c>
      <c r="F366" s="12">
        <v>22.532</v>
      </c>
      <c r="G366" s="12">
        <v>22.542999999999999</v>
      </c>
      <c r="H366" s="12">
        <v>22.532</v>
      </c>
      <c r="I366" s="12">
        <v>23.062000000000001</v>
      </c>
      <c r="J366" s="12">
        <v>23.76</v>
      </c>
      <c r="K366" s="12">
        <v>28.047000000000001</v>
      </c>
      <c r="L366" s="12">
        <v>28.457999999999998</v>
      </c>
      <c r="M366" s="12">
        <v>28.475000000000001</v>
      </c>
      <c r="N366" s="12">
        <v>28.748999999999999</v>
      </c>
      <c r="O366" s="12">
        <v>30.044291000000001</v>
      </c>
      <c r="P366" s="12">
        <v>32.781080000000003</v>
      </c>
      <c r="Q366" s="12">
        <v>32.811686999999999</v>
      </c>
      <c r="R366" s="12">
        <v>32.834833000000003</v>
      </c>
      <c r="S366" s="12">
        <v>32.934282000000003</v>
      </c>
      <c r="T366" s="12">
        <v>33.017420999999999</v>
      </c>
      <c r="U366" s="12">
        <v>33.022812999999999</v>
      </c>
      <c r="V366" s="12">
        <v>33.044249999999998</v>
      </c>
      <c r="W366" s="12">
        <v>33.087981999999997</v>
      </c>
      <c r="X366" s="12">
        <v>33.153230999999998</v>
      </c>
      <c r="Y366" s="12">
        <v>33.15137</v>
      </c>
      <c r="Z366" s="12">
        <v>32.474975000000001</v>
      </c>
      <c r="AA366" s="12">
        <v>31.900115</v>
      </c>
      <c r="AB366" s="12">
        <v>30.319606</v>
      </c>
      <c r="AC366" s="12">
        <v>30.350110000000001</v>
      </c>
      <c r="AD366" s="41"/>
      <c r="AE366" s="41"/>
      <c r="AG366" s="10">
        <f>+AVERAGE(D366:E366)</f>
        <v>21.535</v>
      </c>
      <c r="AH366" s="10">
        <f>+AVERAGE(F366:G366)</f>
        <v>22.537500000000001</v>
      </c>
      <c r="AI366" s="10">
        <f>+AVERAGE(H366:I366)</f>
        <v>22.797000000000001</v>
      </c>
      <c r="AJ366" s="10">
        <f>+AVERAGE(J366:K366)</f>
        <v>25.903500000000001</v>
      </c>
      <c r="AK366" s="32">
        <f>+AVERAGE(L366:M366)</f>
        <v>28.4665</v>
      </c>
      <c r="AL366" s="32">
        <f>+AVERAGE(M366:N366)</f>
        <v>28.612000000000002</v>
      </c>
      <c r="AM366" s="32">
        <f>+AVERAGE(P366:Q366)</f>
        <v>32.796383500000005</v>
      </c>
      <c r="AN366" s="32">
        <f>+AVERAGE(R366:S366)</f>
        <v>32.8845575</v>
      </c>
      <c r="AP366" s="12">
        <v>15.211</v>
      </c>
      <c r="AQ366" s="12">
        <v>17.178000000000001</v>
      </c>
      <c r="AR366" s="12">
        <v>21.542999999999999</v>
      </c>
      <c r="AS366" s="12">
        <v>24.364000000000001</v>
      </c>
      <c r="AT366" s="12">
        <v>28.934726000000001</v>
      </c>
      <c r="AU366" s="12">
        <v>32.867801</v>
      </c>
      <c r="AV366" s="12">
        <v>33.067715999999997</v>
      </c>
      <c r="AW366" s="12">
        <v>32.525229000000003</v>
      </c>
    </row>
    <row r="367" spans="2:49" x14ac:dyDescent="0.2">
      <c r="B367" t="s">
        <v>174</v>
      </c>
      <c r="D367" s="12">
        <v>20.538</v>
      </c>
      <c r="E367" s="12">
        <v>22.532</v>
      </c>
      <c r="F367" s="12">
        <v>22.532</v>
      </c>
      <c r="G367" s="12">
        <v>22.542999999999999</v>
      </c>
      <c r="H367" s="12">
        <v>22.532</v>
      </c>
      <c r="I367" s="12">
        <v>23.062000000000001</v>
      </c>
      <c r="J367" s="12">
        <v>23.76</v>
      </c>
      <c r="K367" s="12">
        <v>28.047000000000001</v>
      </c>
      <c r="L367" s="12">
        <v>28.457999999999998</v>
      </c>
      <c r="M367" s="12">
        <v>28.475000000000001</v>
      </c>
      <c r="N367" s="12">
        <v>28.748999999999999</v>
      </c>
      <c r="O367" s="12">
        <v>30.044291000000001</v>
      </c>
      <c r="P367" s="12">
        <v>32.781080000000003</v>
      </c>
      <c r="Q367" s="12">
        <v>32.811686999999999</v>
      </c>
      <c r="R367" s="12">
        <v>34.122771999999998</v>
      </c>
      <c r="S367" s="12">
        <v>32.934282000000003</v>
      </c>
      <c r="T367" s="12">
        <v>33.017420999999999</v>
      </c>
      <c r="U367" s="12">
        <v>34.019120000000001</v>
      </c>
      <c r="V367" s="12">
        <v>34.069687999999999</v>
      </c>
      <c r="W367" s="12">
        <v>34.064464999999998</v>
      </c>
      <c r="X367" s="12">
        <v>34.159650999999997</v>
      </c>
      <c r="Y367" s="12">
        <v>33.15137</v>
      </c>
      <c r="Z367" s="12">
        <v>33.513100999999999</v>
      </c>
      <c r="AA367" s="12">
        <v>32.858853000000003</v>
      </c>
      <c r="AB367" s="12">
        <v>31.044035999999998</v>
      </c>
      <c r="AC367" s="12">
        <v>31.059307</v>
      </c>
      <c r="AG367" s="10">
        <f>+AVERAGE(D367:E367)</f>
        <v>21.535</v>
      </c>
      <c r="AH367" s="10">
        <f>+AVERAGE(F367:G367)</f>
        <v>22.537500000000001</v>
      </c>
      <c r="AI367" s="10">
        <f>+AVERAGE(H367:I367)</f>
        <v>22.797000000000001</v>
      </c>
      <c r="AJ367" s="10">
        <f>+AVERAGE(J367:K367)</f>
        <v>25.903500000000001</v>
      </c>
      <c r="AK367" s="32">
        <f>+AVERAGE(L367:M367)</f>
        <v>28.4665</v>
      </c>
      <c r="AL367" s="32">
        <f>+AVERAGE(M367:N367)</f>
        <v>28.612000000000002</v>
      </c>
      <c r="AM367" s="32">
        <f>+AVERAGE(P367:Q367)</f>
        <v>32.796383500000005</v>
      </c>
      <c r="AN367" s="32">
        <f>+AVERAGE(R367:S367)</f>
        <v>33.528526999999997</v>
      </c>
      <c r="AP367" s="12">
        <v>15.211</v>
      </c>
      <c r="AQ367" s="12">
        <v>17.178000000000001</v>
      </c>
      <c r="AR367" s="12">
        <v>21.542999999999999</v>
      </c>
      <c r="AS367" s="12">
        <v>24.364000000000001</v>
      </c>
      <c r="AT367" s="12">
        <v>28.934726000000001</v>
      </c>
      <c r="AU367" s="12">
        <v>32.867801</v>
      </c>
      <c r="AV367" s="12">
        <v>34.041753999999997</v>
      </c>
      <c r="AW367" s="12">
        <v>33.678623999999999</v>
      </c>
    </row>
    <row r="368" spans="2:49" x14ac:dyDescent="0.2">
      <c r="B368" s="40"/>
      <c r="F368" s="20">
        <f>+F322-F325-F326-F327</f>
        <v>-1.3909999999999989</v>
      </c>
      <c r="AJ368" s="34"/>
      <c r="AS368" s="34"/>
      <c r="AT368" s="34"/>
    </row>
    <row r="369" spans="2:49" x14ac:dyDescent="0.2">
      <c r="B369" s="24" t="s">
        <v>17</v>
      </c>
      <c r="AJ369" s="34"/>
      <c r="AS369" s="34"/>
      <c r="AT369" s="34"/>
    </row>
    <row r="370" spans="2:49" x14ac:dyDescent="0.2">
      <c r="B370" t="s">
        <v>168</v>
      </c>
      <c r="D370" s="10">
        <f t="shared" ref="D370:J370" si="1929">+D359</f>
        <v>-2.9294819999999979</v>
      </c>
      <c r="E370" s="10">
        <f t="shared" si="1929"/>
        <v>-3.4466209999999995</v>
      </c>
      <c r="F370" s="10">
        <f t="shared" si="1929"/>
        <v>-2.1139999999999985</v>
      </c>
      <c r="G370" s="10">
        <f t="shared" si="1929"/>
        <v>-3.1606970000000034</v>
      </c>
      <c r="H370" s="10">
        <f t="shared" si="1929"/>
        <v>-2.5371640000000024</v>
      </c>
      <c r="I370" s="10">
        <f t="shared" si="1929"/>
        <v>-2.3357759999999992</v>
      </c>
      <c r="J370" s="10">
        <f t="shared" si="1929"/>
        <v>-3.7429999999999994</v>
      </c>
      <c r="K370" s="10">
        <f t="shared" ref="K370:P370" si="1930">+K359</f>
        <v>-3.298999999999999</v>
      </c>
      <c r="L370" s="10">
        <f t="shared" si="1930"/>
        <v>0.74300000000000055</v>
      </c>
      <c r="M370" s="10">
        <f t="shared" si="1930"/>
        <v>-3.4979999999999993</v>
      </c>
      <c r="N370" s="10">
        <f t="shared" si="1930"/>
        <v>-1.1579999999999999</v>
      </c>
      <c r="O370" s="10">
        <f t="shared" si="1930"/>
        <v>-3.7410000000000041</v>
      </c>
      <c r="P370" s="10">
        <f t="shared" si="1930"/>
        <v>-5.6440000000000028</v>
      </c>
      <c r="Q370" s="10">
        <f t="shared" ref="Q370:R370" si="1931">+Q359</f>
        <v>-7.19</v>
      </c>
      <c r="R370" s="10">
        <f t="shared" si="1931"/>
        <v>0.66100000000000214</v>
      </c>
      <c r="S370" s="10">
        <f t="shared" ref="S370:T370" si="1932">+S359</f>
        <v>-1.4289999999999954</v>
      </c>
      <c r="T370" s="10">
        <f t="shared" si="1932"/>
        <v>-6.9589999999999979</v>
      </c>
      <c r="U370" s="10">
        <f t="shared" ref="U370:V370" si="1933">+U359</f>
        <v>2.1029999999999993</v>
      </c>
      <c r="V370" s="10">
        <f t="shared" si="1933"/>
        <v>10.462999999999996</v>
      </c>
      <c r="W370" s="10">
        <f t="shared" ref="W370:X370" si="1934">+W359</f>
        <v>1.6000000000000041</v>
      </c>
      <c r="X370" s="10">
        <f t="shared" si="1934"/>
        <v>1.2450000000000021</v>
      </c>
      <c r="Y370" s="10">
        <f t="shared" ref="Y370:Z370" si="1935">+Y359</f>
        <v>-5.6740000000000048</v>
      </c>
      <c r="Z370" s="10">
        <f t="shared" si="1935"/>
        <v>4.0470000000000095</v>
      </c>
      <c r="AA370" s="10">
        <f t="shared" ref="AA370:AB370" si="1936">+AA359</f>
        <v>3.2220000000000004</v>
      </c>
      <c r="AB370" s="10">
        <f t="shared" si="1936"/>
        <v>5.1689999999999969</v>
      </c>
      <c r="AC370" s="10">
        <f t="shared" ref="AC370" si="1937">+AC359</f>
        <v>4.6980000000000111</v>
      </c>
      <c r="AD370" s="10"/>
      <c r="AE370" s="10"/>
      <c r="AF370" s="10"/>
      <c r="AG370" s="10">
        <f>+AG359</f>
        <v>-6.3761029999999979</v>
      </c>
      <c r="AH370" s="10">
        <f>+AH359</f>
        <v>-5.2746969999999997</v>
      </c>
      <c r="AI370" s="10">
        <f>+AI359</f>
        <v>-4.8729400000000043</v>
      </c>
      <c r="AJ370" s="32">
        <f t="shared" ref="AJ370:AJ382" si="1938">+SUM(J370:K370)</f>
        <v>-7.041999999999998</v>
      </c>
      <c r="AK370" s="32">
        <f t="shared" ref="AK370:AK382" si="1939">+SUM(L370:M370)</f>
        <v>-2.754999999999999</v>
      </c>
      <c r="AL370" s="32">
        <f t="shared" ref="AL370:AL382" si="1940">+SUM(N370:O370)</f>
        <v>-4.8990000000000045</v>
      </c>
      <c r="AM370" s="32">
        <f t="shared" ref="AM370:AM382" si="1941">+SUM(P370:Q370)</f>
        <v>-12.834000000000003</v>
      </c>
      <c r="AN370" s="32">
        <f t="shared" ref="AN370:AN382" si="1942">+SUM(R370:S370)</f>
        <v>-0.76799999999999324</v>
      </c>
      <c r="AO370" s="10"/>
      <c r="AP370" s="10">
        <f>+AP359</f>
        <v>-2.8952440000000008</v>
      </c>
      <c r="AQ370" s="10">
        <f>+AQ359</f>
        <v>-8.2398840000000035</v>
      </c>
      <c r="AR370" s="10">
        <f>+AR359</f>
        <v>-11.650800000000002</v>
      </c>
      <c r="AS370" s="32">
        <f t="shared" ref="AS370:AS376" si="1943">+SUM(AI370:AJ370)</f>
        <v>-11.914940000000001</v>
      </c>
      <c r="AT370" s="32">
        <f t="shared" ref="AT370:AT382" si="1944">+SUM(L370:O370)</f>
        <v>-7.6540000000000035</v>
      </c>
      <c r="AU370" s="32">
        <f t="shared" ref="AU370:AU382" si="1945">+SUM(P370:S370)</f>
        <v>-13.601999999999997</v>
      </c>
      <c r="AV370" s="32">
        <f t="shared" ref="AV370:AV382" si="1946">+SUM(T370:W370)</f>
        <v>7.2070000000000016</v>
      </c>
      <c r="AW370" s="32">
        <f t="shared" ref="AW370:AW382" si="1947">+SUM(X370:AA370)</f>
        <v>2.840000000000007</v>
      </c>
    </row>
    <row r="371" spans="2:49" x14ac:dyDescent="0.2">
      <c r="B371" s="44" t="s">
        <v>163</v>
      </c>
      <c r="D371" s="10">
        <f t="shared" ref="D371:M371" si="1948">+D351</f>
        <v>0.12455100000000002</v>
      </c>
      <c r="E371" s="10">
        <f t="shared" si="1948"/>
        <v>0.16454299999999999</v>
      </c>
      <c r="F371" s="10">
        <f t="shared" si="1948"/>
        <v>0.17499999999999999</v>
      </c>
      <c r="G371" s="10">
        <f t="shared" si="1948"/>
        <v>0.20198799999999995</v>
      </c>
      <c r="H371" s="10">
        <f t="shared" si="1948"/>
        <v>0.22581800000000002</v>
      </c>
      <c r="I371" s="10">
        <f t="shared" si="1948"/>
        <v>0.253442</v>
      </c>
      <c r="J371" s="10">
        <f t="shared" si="1948"/>
        <v>0.22800000000000001</v>
      </c>
      <c r="K371" s="10">
        <f t="shared" si="1948"/>
        <v>8.8999999999999996E-2</v>
      </c>
      <c r="L371" s="10">
        <f t="shared" si="1948"/>
        <v>-8.3000000000000004E-2</v>
      </c>
      <c r="M371" s="10">
        <f t="shared" si="1948"/>
        <v>4.2000000000000003E-2</v>
      </c>
      <c r="N371" s="10">
        <f t="shared" ref="N371:S371" si="1949">+N351</f>
        <v>7.8E-2</v>
      </c>
      <c r="O371" s="10">
        <f t="shared" si="1949"/>
        <v>9.2999999999999999E-2</v>
      </c>
      <c r="P371" s="10">
        <f t="shared" si="1949"/>
        <v>-2E-3</v>
      </c>
      <c r="Q371" s="10">
        <f t="shared" si="1949"/>
        <v>7.5999999999999998E-2</v>
      </c>
      <c r="R371" s="10">
        <f t="shared" si="1949"/>
        <v>2.9000000000000001E-2</v>
      </c>
      <c r="S371" s="10">
        <f t="shared" si="1949"/>
        <v>-3.7999999999999999E-2</v>
      </c>
      <c r="T371" s="10">
        <f t="shared" ref="T371:U371" si="1950">+T351</f>
        <v>-1.9E-2</v>
      </c>
      <c r="U371" s="10">
        <f t="shared" si="1950"/>
        <v>-0.33300000000000002</v>
      </c>
      <c r="V371" s="10">
        <f t="shared" ref="V371:W371" si="1951">+V351</f>
        <v>-1.325</v>
      </c>
      <c r="W371" s="10">
        <f t="shared" si="1951"/>
        <v>-1.835</v>
      </c>
      <c r="X371" s="10">
        <f t="shared" ref="X371:Y371" si="1952">+X351</f>
        <v>-2.1669999999999998</v>
      </c>
      <c r="Y371" s="10">
        <f t="shared" si="1952"/>
        <v>-2.4060000000000001</v>
      </c>
      <c r="Z371" s="10">
        <f t="shared" ref="Z371:AB371" si="1953">+Z351</f>
        <v>-1.9330000000000001</v>
      </c>
      <c r="AA371" s="10">
        <f t="shared" si="1953"/>
        <v>-2.2309999999999999</v>
      </c>
      <c r="AB371" s="10">
        <f t="shared" si="1953"/>
        <v>-0.54500000000000004</v>
      </c>
      <c r="AC371" s="10">
        <f t="shared" ref="AC371" si="1954">+AC351</f>
        <v>-0.67100000000000004</v>
      </c>
      <c r="AD371" s="10"/>
      <c r="AE371" s="10"/>
      <c r="AF371" s="10"/>
      <c r="AG371" s="10">
        <f>+AG351</f>
        <v>0.28909400000000002</v>
      </c>
      <c r="AH371" s="10">
        <f>+AH351</f>
        <v>0.37698799999999993</v>
      </c>
      <c r="AI371" s="10">
        <f>+AI351</f>
        <v>0.47926000000000002</v>
      </c>
      <c r="AJ371" s="32">
        <f t="shared" si="1938"/>
        <v>0.317</v>
      </c>
      <c r="AK371" s="32">
        <f t="shared" si="1939"/>
        <v>-4.1000000000000002E-2</v>
      </c>
      <c r="AL371" s="32">
        <f t="shared" si="1940"/>
        <v>0.17099999999999999</v>
      </c>
      <c r="AM371" s="32">
        <f t="shared" si="1941"/>
        <v>7.3999999999999996E-2</v>
      </c>
      <c r="AN371" s="32">
        <f t="shared" si="1942"/>
        <v>-8.9999999999999976E-3</v>
      </c>
      <c r="AO371" s="10"/>
      <c r="AP371" s="10">
        <f>+AP351</f>
        <v>-5.3725000000000002E-2</v>
      </c>
      <c r="AQ371" s="10">
        <f>+AQ351</f>
        <v>0.231068</v>
      </c>
      <c r="AR371" s="10">
        <f>+AR351</f>
        <v>0.66608199999999995</v>
      </c>
      <c r="AS371" s="32">
        <f t="shared" si="1943"/>
        <v>0.79625999999999997</v>
      </c>
      <c r="AT371" s="32">
        <f t="shared" si="1944"/>
        <v>0.13</v>
      </c>
      <c r="AU371" s="32">
        <f t="shared" si="1945"/>
        <v>6.5000000000000002E-2</v>
      </c>
      <c r="AV371" s="32">
        <f t="shared" si="1946"/>
        <v>-3.512</v>
      </c>
      <c r="AW371" s="32">
        <f t="shared" si="1947"/>
        <v>-8.7370000000000001</v>
      </c>
    </row>
    <row r="372" spans="2:49" x14ac:dyDescent="0.2">
      <c r="B372" s="44" t="s">
        <v>160</v>
      </c>
      <c r="D372" s="10">
        <f t="shared" ref="D372:M372" si="1955">+D331</f>
        <v>4.2928000000000001E-2</v>
      </c>
      <c r="E372" s="10">
        <f t="shared" si="1955"/>
        <v>2.9245E-2</v>
      </c>
      <c r="F372" s="10">
        <f t="shared" si="1955"/>
        <v>4.8000000000000001E-2</v>
      </c>
      <c r="G372" s="10">
        <f t="shared" si="1955"/>
        <v>4.8869999999999997E-2</v>
      </c>
      <c r="H372" s="10">
        <f t="shared" si="1955"/>
        <v>0.186809</v>
      </c>
      <c r="I372" s="10">
        <f t="shared" si="1955"/>
        <v>0.19963900000000001</v>
      </c>
      <c r="J372" s="10">
        <f t="shared" si="1955"/>
        <v>0.20799999999999999</v>
      </c>
      <c r="K372" s="10">
        <f t="shared" si="1955"/>
        <v>9.9000000000000005E-2</v>
      </c>
      <c r="L372" s="10">
        <f t="shared" si="1955"/>
        <v>0.23799999999999999</v>
      </c>
      <c r="M372" s="10">
        <f t="shared" si="1955"/>
        <v>0.254</v>
      </c>
      <c r="N372" s="10">
        <f t="shared" ref="N372:S372" si="1956">+N331</f>
        <v>0.27900000000000003</v>
      </c>
      <c r="O372" s="10">
        <f t="shared" si="1956"/>
        <v>0.46</v>
      </c>
      <c r="P372" s="10">
        <f t="shared" si="1956"/>
        <v>0.47399999999999998</v>
      </c>
      <c r="Q372" s="10">
        <f t="shared" si="1956"/>
        <v>0.48899999999999999</v>
      </c>
      <c r="R372" s="10">
        <f t="shared" si="1956"/>
        <v>0.501</v>
      </c>
      <c r="S372" s="10">
        <f t="shared" si="1956"/>
        <v>0.55500000000000005</v>
      </c>
      <c r="T372" s="10">
        <f t="shared" ref="T372:U372" si="1957">+T331</f>
        <v>0.57999999999999996</v>
      </c>
      <c r="U372" s="10">
        <f t="shared" si="1957"/>
        <v>0.58699999999999997</v>
      </c>
      <c r="V372" s="10">
        <f t="shared" ref="V372:W372" si="1958">+V331</f>
        <v>0.56399999999999995</v>
      </c>
      <c r="W372" s="10">
        <f t="shared" si="1958"/>
        <v>0.60199999999999998</v>
      </c>
      <c r="X372" s="10">
        <f t="shared" ref="X372:Y372" si="1959">+X331</f>
        <v>0.70699999999999996</v>
      </c>
      <c r="Y372" s="10">
        <f t="shared" si="1959"/>
        <v>0.82399999999999995</v>
      </c>
      <c r="Z372" s="10">
        <f t="shared" ref="Z372:AB372" si="1960">+Z331</f>
        <v>1.056</v>
      </c>
      <c r="AA372" s="10">
        <f t="shared" si="1960"/>
        <v>0.55400000000000005</v>
      </c>
      <c r="AB372" s="10">
        <f t="shared" si="1960"/>
        <v>0.81799999999999995</v>
      </c>
      <c r="AC372" s="10">
        <f t="shared" ref="AC372" si="1961">+AC331</f>
        <v>0.82399999999999995</v>
      </c>
      <c r="AD372" s="10"/>
      <c r="AE372" s="10"/>
      <c r="AF372" s="10"/>
      <c r="AG372" s="10">
        <f>+AG331</f>
        <v>7.2173000000000001E-2</v>
      </c>
      <c r="AH372" s="10">
        <f>+AH331</f>
        <v>9.6869999999999998E-2</v>
      </c>
      <c r="AI372" s="10">
        <f>+AI331</f>
        <v>0.38644800000000001</v>
      </c>
      <c r="AJ372" s="32">
        <f t="shared" si="1938"/>
        <v>0.307</v>
      </c>
      <c r="AK372" s="32">
        <f t="shared" si="1939"/>
        <v>0.49199999999999999</v>
      </c>
      <c r="AL372" s="32">
        <f t="shared" si="1940"/>
        <v>0.7390000000000001</v>
      </c>
      <c r="AM372" s="32">
        <f t="shared" si="1941"/>
        <v>0.96299999999999997</v>
      </c>
      <c r="AN372" s="32">
        <f t="shared" si="1942"/>
        <v>1.056</v>
      </c>
      <c r="AO372" s="10"/>
      <c r="AP372" s="10">
        <f>+AP331</f>
        <v>6.2506999999999993E-2</v>
      </c>
      <c r="AQ372" s="10">
        <f>+AQ331</f>
        <v>0.18423200000000001</v>
      </c>
      <c r="AR372" s="10">
        <f>+AR331</f>
        <v>0.169043</v>
      </c>
      <c r="AS372" s="32">
        <f t="shared" si="1943"/>
        <v>0.69344800000000006</v>
      </c>
      <c r="AT372" s="32">
        <f t="shared" si="1944"/>
        <v>1.2310000000000001</v>
      </c>
      <c r="AU372" s="32">
        <f t="shared" si="1945"/>
        <v>2.0190000000000001</v>
      </c>
      <c r="AV372" s="32">
        <f t="shared" si="1946"/>
        <v>2.3329999999999997</v>
      </c>
      <c r="AW372" s="32">
        <f t="shared" si="1947"/>
        <v>3.141</v>
      </c>
    </row>
    <row r="373" spans="2:49" x14ac:dyDescent="0.2">
      <c r="B373" s="44" t="s">
        <v>167</v>
      </c>
      <c r="D373" s="10">
        <f t="shared" ref="D373:M373" si="1962">+D357</f>
        <v>0</v>
      </c>
      <c r="E373" s="10">
        <f t="shared" si="1962"/>
        <v>0</v>
      </c>
      <c r="F373" s="10">
        <f t="shared" si="1962"/>
        <v>0</v>
      </c>
      <c r="G373" s="10">
        <f t="shared" si="1962"/>
        <v>0</v>
      </c>
      <c r="H373" s="10">
        <f t="shared" si="1962"/>
        <v>0</v>
      </c>
      <c r="I373" s="10">
        <f t="shared" si="1962"/>
        <v>0</v>
      </c>
      <c r="J373" s="10">
        <f t="shared" si="1962"/>
        <v>0.44900000000000001</v>
      </c>
      <c r="K373" s="10">
        <f t="shared" si="1962"/>
        <v>0.16</v>
      </c>
      <c r="L373" s="10">
        <f t="shared" si="1962"/>
        <v>7.5999999999999998E-2</v>
      </c>
      <c r="M373" s="10">
        <f t="shared" si="1962"/>
        <v>0.23300000000000001</v>
      </c>
      <c r="N373" s="10">
        <f t="shared" ref="N373:S373" si="1963">+N357</f>
        <v>0.44500000000000001</v>
      </c>
      <c r="O373" s="10">
        <f t="shared" si="1963"/>
        <v>-0.41799999999999998</v>
      </c>
      <c r="P373" s="10">
        <f t="shared" si="1963"/>
        <v>4.2999999999999997E-2</v>
      </c>
      <c r="Q373" s="10">
        <f t="shared" si="1963"/>
        <v>0.79300000000000004</v>
      </c>
      <c r="R373" s="10">
        <f t="shared" si="1963"/>
        <v>0.79500000000000004</v>
      </c>
      <c r="S373" s="10">
        <f t="shared" si="1963"/>
        <v>-1.4590000000000001</v>
      </c>
      <c r="T373" s="10">
        <f t="shared" ref="T373:U373" si="1964">+T357</f>
        <v>0.129</v>
      </c>
      <c r="U373" s="10">
        <f t="shared" si="1964"/>
        <v>0.35899999999999999</v>
      </c>
      <c r="V373" s="10">
        <f t="shared" ref="V373:W373" si="1965">+V357</f>
        <v>9.5000000000000001E-2</v>
      </c>
      <c r="W373" s="10">
        <f t="shared" si="1965"/>
        <v>0.18099999999999999</v>
      </c>
      <c r="X373" s="10">
        <f t="shared" ref="X373:Y373" si="1966">+X357</f>
        <v>0.36299999999999999</v>
      </c>
      <c r="Y373" s="10">
        <f t="shared" si="1966"/>
        <v>0.55800000000000005</v>
      </c>
      <c r="Z373" s="10">
        <f t="shared" ref="Z373:AB373" si="1967">+Z357</f>
        <v>0.997</v>
      </c>
      <c r="AA373" s="10">
        <f t="shared" si="1967"/>
        <v>8.7999999999999995E-2</v>
      </c>
      <c r="AB373" s="10">
        <f t="shared" si="1967"/>
        <v>-0.39600000000000002</v>
      </c>
      <c r="AC373" s="10">
        <f t="shared" ref="AC373" si="1968">+AC357</f>
        <v>0.51</v>
      </c>
      <c r="AD373" s="10"/>
      <c r="AE373" s="10"/>
      <c r="AF373" s="10"/>
      <c r="AG373" s="10">
        <f>+AG357</f>
        <v>0</v>
      </c>
      <c r="AH373" s="10">
        <f>+AH357</f>
        <v>0</v>
      </c>
      <c r="AI373" s="10">
        <f>+AI357</f>
        <v>0</v>
      </c>
      <c r="AJ373" s="32">
        <f t="shared" si="1938"/>
        <v>0.60899999999999999</v>
      </c>
      <c r="AK373" s="32">
        <f t="shared" si="1939"/>
        <v>0.309</v>
      </c>
      <c r="AL373" s="32">
        <f t="shared" si="1940"/>
        <v>2.7000000000000024E-2</v>
      </c>
      <c r="AM373" s="32">
        <f t="shared" si="1941"/>
        <v>0.83600000000000008</v>
      </c>
      <c r="AN373" s="32">
        <f t="shared" si="1942"/>
        <v>-0.66400000000000003</v>
      </c>
      <c r="AO373" s="10"/>
      <c r="AP373" s="10">
        <f>+AP357</f>
        <v>0</v>
      </c>
      <c r="AQ373" s="10">
        <f>+AQ357</f>
        <v>0</v>
      </c>
      <c r="AR373" s="10">
        <f>+AR357</f>
        <v>0</v>
      </c>
      <c r="AS373" s="32">
        <f t="shared" si="1943"/>
        <v>0.60899999999999999</v>
      </c>
      <c r="AT373" s="32">
        <f t="shared" si="1944"/>
        <v>0.33600000000000002</v>
      </c>
      <c r="AU373" s="32">
        <f t="shared" si="1945"/>
        <v>0.17200000000000015</v>
      </c>
      <c r="AV373" s="32">
        <f t="shared" si="1946"/>
        <v>0.76400000000000001</v>
      </c>
      <c r="AW373" s="32">
        <f t="shared" si="1947"/>
        <v>2.0060000000000002</v>
      </c>
    </row>
    <row r="374" spans="2:49" x14ac:dyDescent="0.2">
      <c r="B374" s="44" t="s">
        <v>164</v>
      </c>
      <c r="D374" s="10">
        <f t="shared" ref="D374:M374" si="1969">+D352</f>
        <v>0.51358800000000004</v>
      </c>
      <c r="E374" s="10">
        <f t="shared" si="1969"/>
        <v>0.51928600000000003</v>
      </c>
      <c r="F374" s="10">
        <f t="shared" si="1969"/>
        <v>0.52500000000000002</v>
      </c>
      <c r="G374" s="10">
        <f t="shared" si="1969"/>
        <v>0.52499299999999971</v>
      </c>
      <c r="H374" s="10">
        <f t="shared" si="1969"/>
        <v>0.47200000000000003</v>
      </c>
      <c r="I374" s="10">
        <f t="shared" si="1969"/>
        <v>0.30399999999999999</v>
      </c>
      <c r="J374" s="10">
        <f t="shared" si="1969"/>
        <v>0</v>
      </c>
      <c r="K374" s="10">
        <f t="shared" si="1969"/>
        <v>0</v>
      </c>
      <c r="L374" s="10">
        <f t="shared" si="1969"/>
        <v>0</v>
      </c>
      <c r="M374" s="10">
        <f t="shared" si="1969"/>
        <v>0</v>
      </c>
      <c r="N374" s="10">
        <f t="shared" ref="N374:S374" si="1970">+N352</f>
        <v>0</v>
      </c>
      <c r="O374" s="10">
        <f t="shared" si="1970"/>
        <v>0</v>
      </c>
      <c r="P374" s="10">
        <f t="shared" si="1970"/>
        <v>0</v>
      </c>
      <c r="Q374" s="10">
        <f t="shared" si="1970"/>
        <v>0</v>
      </c>
      <c r="R374" s="10">
        <f t="shared" si="1970"/>
        <v>0</v>
      </c>
      <c r="S374" s="10">
        <f t="shared" si="1970"/>
        <v>0</v>
      </c>
      <c r="T374" s="10">
        <f t="shared" ref="T374:U374" si="1971">+T352</f>
        <v>0</v>
      </c>
      <c r="U374" s="10">
        <f t="shared" si="1971"/>
        <v>0</v>
      </c>
      <c r="V374" s="10">
        <f t="shared" ref="V374:W374" si="1972">+V352</f>
        <v>0</v>
      </c>
      <c r="W374" s="10">
        <f t="shared" si="1972"/>
        <v>0</v>
      </c>
      <c r="X374" s="10">
        <f t="shared" ref="X374:Y374" si="1973">+X352</f>
        <v>0</v>
      </c>
      <c r="Y374" s="10">
        <f t="shared" si="1973"/>
        <v>0</v>
      </c>
      <c r="Z374" s="10">
        <f t="shared" ref="Z374:AB374" si="1974">+Z352</f>
        <v>0</v>
      </c>
      <c r="AA374" s="10">
        <f t="shared" si="1974"/>
        <v>0</v>
      </c>
      <c r="AB374" s="10">
        <f t="shared" si="1974"/>
        <v>0</v>
      </c>
      <c r="AC374" s="10">
        <f t="shared" ref="AC374" si="1975">+AC352</f>
        <v>0</v>
      </c>
      <c r="AD374" s="10"/>
      <c r="AE374" s="10"/>
      <c r="AF374" s="10"/>
      <c r="AG374" s="10">
        <f>+AG352</f>
        <v>1.0328740000000001</v>
      </c>
      <c r="AH374" s="10">
        <f>+AH352</f>
        <v>1.0499929999999997</v>
      </c>
      <c r="AI374" s="10">
        <f>+AI352</f>
        <v>0.77600000000000002</v>
      </c>
      <c r="AJ374" s="32">
        <f t="shared" si="1938"/>
        <v>0</v>
      </c>
      <c r="AK374" s="32">
        <f t="shared" si="1939"/>
        <v>0</v>
      </c>
      <c r="AL374" s="32">
        <f t="shared" si="1940"/>
        <v>0</v>
      </c>
      <c r="AM374" s="32">
        <f t="shared" si="1941"/>
        <v>0</v>
      </c>
      <c r="AN374" s="32">
        <f t="shared" si="1942"/>
        <v>0</v>
      </c>
      <c r="AO374" s="10"/>
      <c r="AP374" s="10">
        <f>+AP352</f>
        <v>0</v>
      </c>
      <c r="AQ374" s="10">
        <f>+AQ352</f>
        <v>1.2611330000000001</v>
      </c>
      <c r="AR374" s="10">
        <f>+AR352</f>
        <v>2.0828669999999998</v>
      </c>
      <c r="AS374" s="32">
        <f t="shared" si="1943"/>
        <v>0.77600000000000002</v>
      </c>
      <c r="AT374" s="32">
        <f t="shared" si="1944"/>
        <v>0</v>
      </c>
      <c r="AU374" s="32">
        <f t="shared" si="1945"/>
        <v>0</v>
      </c>
      <c r="AV374" s="32">
        <f t="shared" si="1946"/>
        <v>0</v>
      </c>
      <c r="AW374" s="32">
        <f t="shared" si="1947"/>
        <v>0</v>
      </c>
    </row>
    <row r="375" spans="2:49" x14ac:dyDescent="0.2">
      <c r="B375" s="44" t="s">
        <v>159</v>
      </c>
      <c r="D375" s="10">
        <f t="shared" ref="D375:M375" si="1976">+D330</f>
        <v>0</v>
      </c>
      <c r="E375" s="10">
        <f t="shared" si="1976"/>
        <v>0</v>
      </c>
      <c r="F375" s="10">
        <f t="shared" si="1976"/>
        <v>0</v>
      </c>
      <c r="G375" s="10">
        <f t="shared" si="1976"/>
        <v>0</v>
      </c>
      <c r="H375" s="10">
        <f t="shared" si="1976"/>
        <v>0</v>
      </c>
      <c r="I375" s="10">
        <f t="shared" si="1976"/>
        <v>0</v>
      </c>
      <c r="J375" s="10">
        <f t="shared" si="1976"/>
        <v>0</v>
      </c>
      <c r="K375" s="10">
        <f t="shared" si="1976"/>
        <v>0</v>
      </c>
      <c r="L375" s="10">
        <f t="shared" si="1976"/>
        <v>0</v>
      </c>
      <c r="M375" s="10">
        <f t="shared" si="1976"/>
        <v>0</v>
      </c>
      <c r="N375" s="10">
        <f t="shared" ref="N375:S375" si="1977">+N330</f>
        <v>0</v>
      </c>
      <c r="O375" s="10">
        <f t="shared" si="1977"/>
        <v>0</v>
      </c>
      <c r="P375" s="10">
        <f t="shared" si="1977"/>
        <v>0</v>
      </c>
      <c r="Q375" s="10">
        <f t="shared" si="1977"/>
        <v>0</v>
      </c>
      <c r="R375" s="10">
        <f t="shared" si="1977"/>
        <v>0</v>
      </c>
      <c r="S375" s="10">
        <f t="shared" si="1977"/>
        <v>0</v>
      </c>
      <c r="T375" s="10">
        <f t="shared" ref="T375:U375" si="1978">+T330</f>
        <v>0</v>
      </c>
      <c r="U375" s="10">
        <f t="shared" si="1978"/>
        <v>0</v>
      </c>
      <c r="V375" s="10">
        <f t="shared" ref="V375:W375" si="1979">+V330</f>
        <v>0</v>
      </c>
      <c r="W375" s="10">
        <f t="shared" si="1979"/>
        <v>0</v>
      </c>
      <c r="X375" s="10">
        <f t="shared" ref="X375:Y375" si="1980">+X330</f>
        <v>0</v>
      </c>
      <c r="Y375" s="10">
        <f t="shared" si="1980"/>
        <v>0</v>
      </c>
      <c r="Z375" s="10">
        <f t="shared" ref="Z375:AB375" si="1981">+Z330</f>
        <v>0</v>
      </c>
      <c r="AA375" s="10">
        <f t="shared" si="1981"/>
        <v>0</v>
      </c>
      <c r="AB375" s="10">
        <f t="shared" si="1981"/>
        <v>0</v>
      </c>
      <c r="AC375" s="10">
        <f t="shared" ref="AC375" si="1982">+AC330</f>
        <v>0</v>
      </c>
      <c r="AD375" s="10"/>
      <c r="AE375" s="10"/>
      <c r="AF375" s="10"/>
      <c r="AG375" s="10">
        <f>+AG330</f>
        <v>0</v>
      </c>
      <c r="AH375" s="10">
        <f>+AH330</f>
        <v>0</v>
      </c>
      <c r="AI375" s="10">
        <f>+AI330</f>
        <v>0</v>
      </c>
      <c r="AJ375" s="32">
        <f t="shared" si="1938"/>
        <v>0</v>
      </c>
      <c r="AK375" s="32">
        <f t="shared" si="1939"/>
        <v>0</v>
      </c>
      <c r="AL375" s="32">
        <f t="shared" si="1940"/>
        <v>0</v>
      </c>
      <c r="AM375" s="32">
        <f t="shared" si="1941"/>
        <v>0</v>
      </c>
      <c r="AN375" s="32">
        <f t="shared" si="1942"/>
        <v>0</v>
      </c>
      <c r="AO375" s="10"/>
      <c r="AP375" s="10">
        <f>+AP330</f>
        <v>0</v>
      </c>
      <c r="AQ375" s="10">
        <f>+AQ330</f>
        <v>6.9745000000000001E-2</v>
      </c>
      <c r="AR375" s="10">
        <f>+AR330</f>
        <v>0</v>
      </c>
      <c r="AS375" s="32">
        <f t="shared" si="1943"/>
        <v>0</v>
      </c>
      <c r="AT375" s="32">
        <f t="shared" si="1944"/>
        <v>0</v>
      </c>
      <c r="AU375" s="32">
        <f t="shared" si="1945"/>
        <v>0</v>
      </c>
      <c r="AV375" s="32">
        <f t="shared" si="1946"/>
        <v>0</v>
      </c>
      <c r="AW375" s="32">
        <f t="shared" si="1947"/>
        <v>0</v>
      </c>
    </row>
    <row r="376" spans="2:49" x14ac:dyDescent="0.2">
      <c r="B376" s="44" t="s">
        <v>157</v>
      </c>
      <c r="D376" s="10">
        <f t="shared" ref="D376:M376" si="1983">+D328</f>
        <v>6.9169000000000008E-2</v>
      </c>
      <c r="E376" s="10">
        <f t="shared" si="1983"/>
        <v>6.9269999999999998E-2</v>
      </c>
      <c r="F376" s="10">
        <f t="shared" si="1983"/>
        <v>6.9000000000000006E-2</v>
      </c>
      <c r="G376" s="10">
        <f t="shared" si="1983"/>
        <v>4.5811999999999992E-2</v>
      </c>
      <c r="H376" s="10">
        <f t="shared" si="1983"/>
        <v>6.6658000000000009E-2</v>
      </c>
      <c r="I376" s="10">
        <f t="shared" si="1983"/>
        <v>8.4775000000000003E-2</v>
      </c>
      <c r="J376" s="10">
        <f t="shared" si="1983"/>
        <v>0.1</v>
      </c>
      <c r="K376" s="10">
        <f t="shared" si="1983"/>
        <v>0.40799999999999997</v>
      </c>
      <c r="L376" s="10">
        <f t="shared" si="1983"/>
        <v>0.37</v>
      </c>
      <c r="M376" s="10">
        <f t="shared" si="1983"/>
        <v>0.435</v>
      </c>
      <c r="N376" s="10">
        <f t="shared" ref="N376:S376" si="1984">+N328</f>
        <v>0.51200000000000001</v>
      </c>
      <c r="O376" s="10">
        <f t="shared" si="1984"/>
        <v>0.30199999999999999</v>
      </c>
      <c r="P376" s="10">
        <f t="shared" si="1984"/>
        <v>0.378</v>
      </c>
      <c r="Q376" s="10">
        <f t="shared" si="1984"/>
        <v>0.53900000000000003</v>
      </c>
      <c r="R376" s="10">
        <f t="shared" si="1984"/>
        <v>0.745</v>
      </c>
      <c r="S376" s="10">
        <f t="shared" si="1984"/>
        <v>0.59899999999999998</v>
      </c>
      <c r="T376" s="12">
        <v>1.2150000000000001</v>
      </c>
      <c r="U376" s="12">
        <v>1.53</v>
      </c>
      <c r="V376" s="12">
        <v>1</v>
      </c>
      <c r="W376" s="12">
        <v>1.089</v>
      </c>
      <c r="X376" s="12">
        <v>1.2669999999999999</v>
      </c>
      <c r="Y376" s="12">
        <v>1.3260000000000001</v>
      </c>
      <c r="Z376" s="12">
        <v>1.845</v>
      </c>
      <c r="AA376" s="12">
        <v>1.611</v>
      </c>
      <c r="AB376" s="12">
        <v>1.9319999999999999</v>
      </c>
      <c r="AC376" s="12">
        <v>1.923</v>
      </c>
      <c r="AD376" s="10"/>
      <c r="AE376" s="10"/>
      <c r="AF376" s="10"/>
      <c r="AG376" s="10">
        <f>+AG328</f>
        <v>0.13843900000000001</v>
      </c>
      <c r="AH376" s="10">
        <f>+AH328</f>
        <v>0.114812</v>
      </c>
      <c r="AI376" s="10">
        <f>+AI328</f>
        <v>0.15143300000000001</v>
      </c>
      <c r="AJ376" s="32">
        <f t="shared" si="1938"/>
        <v>0.50800000000000001</v>
      </c>
      <c r="AK376" s="32">
        <f t="shared" si="1939"/>
        <v>0.80499999999999994</v>
      </c>
      <c r="AL376" s="32">
        <f t="shared" si="1940"/>
        <v>0.81400000000000006</v>
      </c>
      <c r="AM376" s="32">
        <f t="shared" si="1941"/>
        <v>0.91700000000000004</v>
      </c>
      <c r="AN376" s="32">
        <f t="shared" si="1942"/>
        <v>1.3439999999999999</v>
      </c>
      <c r="AO376" s="10"/>
      <c r="AP376" s="10">
        <f>+AP328</f>
        <v>0.15790299999999999</v>
      </c>
      <c r="AQ376" s="10">
        <f>+AQ328</f>
        <v>0.15276699999999999</v>
      </c>
      <c r="AR376" s="10">
        <f>+AR328</f>
        <v>0.253251</v>
      </c>
      <c r="AS376" s="32">
        <f t="shared" si="1943"/>
        <v>0.65943300000000005</v>
      </c>
      <c r="AT376" s="32">
        <f t="shared" si="1944"/>
        <v>1.619</v>
      </c>
      <c r="AU376" s="32">
        <f t="shared" si="1945"/>
        <v>2.2610000000000001</v>
      </c>
      <c r="AV376" s="32">
        <f t="shared" si="1946"/>
        <v>4.8339999999999996</v>
      </c>
      <c r="AW376" s="32">
        <f t="shared" si="1947"/>
        <v>6.0489999999999995</v>
      </c>
    </row>
    <row r="377" spans="2:49" x14ac:dyDescent="0.2">
      <c r="B377" s="44" t="s">
        <v>165</v>
      </c>
      <c r="D377" s="10">
        <f>+D353</f>
        <v>-1E-3</v>
      </c>
      <c r="E377" s="10">
        <f t="shared" ref="E377:N377" si="1985">+E353</f>
        <v>-1E-3</v>
      </c>
      <c r="F377" s="10">
        <f t="shared" si="1985"/>
        <v>-1.2999999999999999E-2</v>
      </c>
      <c r="G377" s="10">
        <f t="shared" si="1985"/>
        <v>-3.8142000000000002E-2</v>
      </c>
      <c r="H377" s="10">
        <f t="shared" si="1985"/>
        <v>-1.8610000000000002E-2</v>
      </c>
      <c r="I377" s="10">
        <f t="shared" si="1985"/>
        <v>-1.9781E-2</v>
      </c>
      <c r="J377" s="10">
        <f t="shared" si="1985"/>
        <v>-1.7999999999999999E-2</v>
      </c>
      <c r="K377" s="10">
        <f t="shared" si="1985"/>
        <v>-1.9E-2</v>
      </c>
      <c r="L377" s="10">
        <f t="shared" si="1985"/>
        <v>-1.9E-2</v>
      </c>
      <c r="M377" s="10">
        <f t="shared" si="1985"/>
        <v>-1.9E-2</v>
      </c>
      <c r="N377" s="10">
        <f t="shared" si="1985"/>
        <v>-1.9E-2</v>
      </c>
      <c r="O377" s="10">
        <f t="shared" ref="O377:P377" si="1986">+O353</f>
        <v>-0.02</v>
      </c>
      <c r="P377" s="10">
        <f t="shared" si="1986"/>
        <v>-2.1000000000000001E-2</v>
      </c>
      <c r="Q377" s="10">
        <f t="shared" ref="Q377:R377" si="1987">+Q353</f>
        <v>-2.1999999999999999E-2</v>
      </c>
      <c r="R377" s="10">
        <f t="shared" si="1987"/>
        <v>-2.1000000000000001E-2</v>
      </c>
      <c r="S377" s="10">
        <f t="shared" ref="S377:T377" si="1988">+S353</f>
        <v>-2.1000000000000001E-2</v>
      </c>
      <c r="T377" s="10">
        <f t="shared" si="1988"/>
        <v>-2.1000000000000001E-2</v>
      </c>
      <c r="U377" s="10">
        <f t="shared" ref="U377:V377" si="1989">+U353</f>
        <v>-2.1999999999999999E-2</v>
      </c>
      <c r="V377" s="10">
        <f t="shared" si="1989"/>
        <v>-0.21</v>
      </c>
      <c r="W377" s="10">
        <f t="shared" ref="W377:X377" si="1990">+W353</f>
        <v>-2.1000000000000001E-2</v>
      </c>
      <c r="X377" s="10">
        <f t="shared" si="1990"/>
        <v>0.183</v>
      </c>
      <c r="Y377" s="10">
        <f t="shared" ref="Y377:Z377" si="1991">+Y353</f>
        <v>0</v>
      </c>
      <c r="Z377" s="10">
        <f t="shared" si="1991"/>
        <v>-2E-3</v>
      </c>
      <c r="AA377" s="10">
        <f t="shared" ref="AA377:AB377" si="1992">+AA353</f>
        <v>0</v>
      </c>
      <c r="AB377" s="10">
        <f t="shared" si="1992"/>
        <v>-1E-3</v>
      </c>
      <c r="AC377" s="10">
        <f t="shared" ref="AC377" si="1993">+AC353</f>
        <v>-1.4E-2</v>
      </c>
      <c r="AD377" s="10"/>
      <c r="AE377" s="10"/>
      <c r="AF377" s="10"/>
      <c r="AG377" s="10">
        <f>+AG353</f>
        <v>-2E-3</v>
      </c>
      <c r="AH377" s="10">
        <f>+AH353</f>
        <v>-5.1142E-2</v>
      </c>
      <c r="AI377" s="10">
        <f>+AI353</f>
        <v>-3.8391000000000002E-2</v>
      </c>
      <c r="AJ377" s="10">
        <f>+AJ353</f>
        <v>-3.6999999999999998E-2</v>
      </c>
      <c r="AK377" s="10">
        <f>+AK353</f>
        <v>-3.7999999999999999E-2</v>
      </c>
      <c r="AL377" s="10">
        <f t="shared" si="1940"/>
        <v>-3.9E-2</v>
      </c>
      <c r="AM377" s="10">
        <f t="shared" si="1941"/>
        <v>-4.2999999999999997E-2</v>
      </c>
      <c r="AN377" s="10">
        <f t="shared" si="1942"/>
        <v>-4.2000000000000003E-2</v>
      </c>
      <c r="AO377" s="10"/>
      <c r="AP377" s="10">
        <f>+AP353</f>
        <v>0</v>
      </c>
      <c r="AQ377" s="10">
        <f>+AQ353</f>
        <v>-0.133164</v>
      </c>
      <c r="AR377" s="10">
        <f>+AR353</f>
        <v>-5.3142000000000002E-2</v>
      </c>
      <c r="AS377" s="10">
        <f>+AS353</f>
        <v>-7.5391E-2</v>
      </c>
      <c r="AT377" s="10">
        <f t="shared" si="1944"/>
        <v>-7.6999999999999999E-2</v>
      </c>
      <c r="AU377" s="10">
        <f t="shared" si="1945"/>
        <v>-8.5000000000000006E-2</v>
      </c>
      <c r="AV377" s="10">
        <f t="shared" si="1946"/>
        <v>-0.27400000000000002</v>
      </c>
      <c r="AW377" s="10">
        <f t="shared" si="1947"/>
        <v>0.18099999999999999</v>
      </c>
    </row>
    <row r="378" spans="2:49" x14ac:dyDescent="0.2">
      <c r="B378" s="44" t="s">
        <v>175</v>
      </c>
      <c r="D378" s="55">
        <f>+IFERROR(AG378-E378,"n/a")</f>
        <v>0.15286499999999997</v>
      </c>
      <c r="E378" s="75">
        <f>+E329</f>
        <v>0.41890500000000003</v>
      </c>
      <c r="F378" s="10">
        <f>+IFERROR(AH378-G378,"n/a")</f>
        <v>-0.36977000000000004</v>
      </c>
      <c r="G378" s="12">
        <v>0.40300000000000002</v>
      </c>
      <c r="H378" s="12">
        <v>0.03</v>
      </c>
      <c r="I378" s="12">
        <v>-7.5999999999999998E-2</v>
      </c>
      <c r="J378" s="12">
        <v>0.14799999999999999</v>
      </c>
      <c r="K378" s="12">
        <v>0.878</v>
      </c>
      <c r="L378" s="12">
        <v>-3.714</v>
      </c>
      <c r="M378" s="12">
        <v>1.667</v>
      </c>
      <c r="N378" s="12">
        <v>0.44</v>
      </c>
      <c r="O378" s="12">
        <v>3.3820000000000001</v>
      </c>
      <c r="P378" s="12">
        <v>1.9510000000000001</v>
      </c>
      <c r="Q378" s="12">
        <v>3.1890000000000001</v>
      </c>
      <c r="R378" s="12">
        <v>-4.7649999999999997</v>
      </c>
      <c r="S378" s="12">
        <v>9.8000000000000004E-2</v>
      </c>
      <c r="T378" s="12">
        <v>3.391</v>
      </c>
      <c r="U378" s="12">
        <v>-4.8540000000000001</v>
      </c>
      <c r="V378" s="12">
        <v>-10.212999999999999</v>
      </c>
      <c r="W378" s="12">
        <v>0.56399999999999995</v>
      </c>
      <c r="X378" s="12">
        <v>0.10199999999999999</v>
      </c>
      <c r="Y378" s="12">
        <v>4.3550000000000004</v>
      </c>
      <c r="Z378" s="12">
        <v>-3.0920000000000001</v>
      </c>
      <c r="AA378" s="12">
        <v>3.0249999999999999</v>
      </c>
      <c r="AB378" s="12">
        <v>-0.5</v>
      </c>
      <c r="AC378" s="12">
        <v>-0.31</v>
      </c>
      <c r="AD378" s="12"/>
      <c r="AE378" s="12"/>
      <c r="AF378" s="10"/>
      <c r="AG378" s="75">
        <f>+AG329</f>
        <v>0.57177</v>
      </c>
      <c r="AH378" s="55">
        <f>+IFERROR(AR378-AG378,"n/a")</f>
        <v>3.3229999999999982E-2</v>
      </c>
      <c r="AI378" s="12">
        <f>+SUM(H378:I378)</f>
        <v>-4.5999999999999999E-2</v>
      </c>
      <c r="AJ378" s="32">
        <f t="shared" si="1938"/>
        <v>1.026</v>
      </c>
      <c r="AK378" s="32">
        <f t="shared" si="1939"/>
        <v>-2.0469999999999997</v>
      </c>
      <c r="AL378" s="32">
        <f t="shared" si="1940"/>
        <v>3.8220000000000001</v>
      </c>
      <c r="AM378" s="32">
        <f t="shared" si="1941"/>
        <v>5.1400000000000006</v>
      </c>
      <c r="AN378" s="32">
        <f t="shared" si="1942"/>
        <v>-4.6669999999999998</v>
      </c>
      <c r="AO378" s="10"/>
      <c r="AP378" s="75">
        <f>+AP329</f>
        <v>-6.0559999999999998E-3</v>
      </c>
      <c r="AQ378" s="75">
        <f>+AQ329</f>
        <v>0.23747799999999999</v>
      </c>
      <c r="AR378" s="12">
        <v>0.60499999999999998</v>
      </c>
      <c r="AS378" s="32">
        <f>+SUM(AI378:AJ378)</f>
        <v>0.98</v>
      </c>
      <c r="AT378" s="32">
        <f t="shared" si="1944"/>
        <v>1.7750000000000004</v>
      </c>
      <c r="AU378" s="32">
        <f t="shared" si="1945"/>
        <v>0.47300000000000086</v>
      </c>
      <c r="AV378" s="32">
        <f t="shared" si="1946"/>
        <v>-11.111999999999998</v>
      </c>
      <c r="AW378" s="32">
        <f t="shared" si="1947"/>
        <v>4.3900000000000006</v>
      </c>
    </row>
    <row r="379" spans="2:49" x14ac:dyDescent="0.2">
      <c r="B379" s="44" t="s">
        <v>176</v>
      </c>
      <c r="D379" s="55">
        <f t="shared" ref="D379:D380" si="1994">+IFERROR(AG379-E379,"n/a")</f>
        <v>0</v>
      </c>
      <c r="E379" s="12">
        <v>0</v>
      </c>
      <c r="F379" s="10">
        <f>+IFERROR(AH379-G379,"n/a")</f>
        <v>0</v>
      </c>
      <c r="G379" s="12">
        <v>0</v>
      </c>
      <c r="H379" s="12">
        <v>0</v>
      </c>
      <c r="I379" s="12">
        <v>0</v>
      </c>
      <c r="J379" s="12">
        <v>0</v>
      </c>
      <c r="K379" s="12">
        <v>0</v>
      </c>
      <c r="L379" s="12">
        <v>0</v>
      </c>
      <c r="M379" s="12">
        <v>0</v>
      </c>
      <c r="N379" s="12">
        <v>0</v>
      </c>
      <c r="O379" s="12">
        <v>0</v>
      </c>
      <c r="P379" s="12">
        <v>0</v>
      </c>
      <c r="Q379" s="12">
        <v>0.10199999999999999</v>
      </c>
      <c r="R379" s="12">
        <v>0.10199999999999999</v>
      </c>
      <c r="S379" s="12">
        <v>0.10199999999999999</v>
      </c>
      <c r="T379" s="12">
        <v>0.29499999999999998</v>
      </c>
      <c r="U379" s="12">
        <v>0.317</v>
      </c>
      <c r="V379" s="12">
        <v>0.25600000000000001</v>
      </c>
      <c r="W379" s="12">
        <v>0.08</v>
      </c>
      <c r="X379" s="12">
        <v>0.25600000000000001</v>
      </c>
      <c r="Y379" s="12">
        <v>0.73199999999999998</v>
      </c>
      <c r="Z379" s="12">
        <v>1.258</v>
      </c>
      <c r="AA379" s="12">
        <v>0.23100000000000001</v>
      </c>
      <c r="AB379" s="12">
        <v>0.99</v>
      </c>
      <c r="AC379" s="12">
        <v>0.99399999999999999</v>
      </c>
      <c r="AD379" s="12"/>
      <c r="AE379" s="12"/>
      <c r="AF379" s="10"/>
      <c r="AG379" s="12">
        <v>0</v>
      </c>
      <c r="AH379" s="55">
        <f>+IFERROR(AR379-AG379,"n/a")</f>
        <v>0</v>
      </c>
      <c r="AI379" s="12">
        <v>0</v>
      </c>
      <c r="AJ379" s="32">
        <f t="shared" si="1938"/>
        <v>0</v>
      </c>
      <c r="AK379" s="32">
        <f t="shared" ref="AK379" si="1995">+SUM(L379:M379)</f>
        <v>0</v>
      </c>
      <c r="AL379" s="32">
        <f t="shared" ref="AL379" si="1996">+SUM(N379:O379)</f>
        <v>0</v>
      </c>
      <c r="AM379" s="32">
        <f t="shared" si="1941"/>
        <v>0.10199999999999999</v>
      </c>
      <c r="AN379" s="32">
        <f t="shared" si="1942"/>
        <v>0.20399999999999999</v>
      </c>
      <c r="AO379" s="10"/>
      <c r="AP379" s="12">
        <v>0</v>
      </c>
      <c r="AQ379" s="12">
        <v>0</v>
      </c>
      <c r="AR379" s="12">
        <v>0</v>
      </c>
      <c r="AS379" s="32">
        <f>+SUM(AI379:AJ379)</f>
        <v>0</v>
      </c>
      <c r="AT379" s="32">
        <f t="shared" si="1944"/>
        <v>0</v>
      </c>
      <c r="AU379" s="32">
        <f t="shared" si="1945"/>
        <v>0.30599999999999999</v>
      </c>
      <c r="AV379" s="32">
        <f t="shared" si="1946"/>
        <v>0.94799999999999995</v>
      </c>
      <c r="AW379" s="32">
        <f t="shared" si="1947"/>
        <v>2.4769999999999999</v>
      </c>
    </row>
    <row r="380" spans="2:49" x14ac:dyDescent="0.2">
      <c r="B380" s="44" t="s">
        <v>346</v>
      </c>
      <c r="D380" s="55">
        <f t="shared" si="1994"/>
        <v>0</v>
      </c>
      <c r="E380" s="12">
        <v>0</v>
      </c>
      <c r="F380" s="10">
        <f>+IFERROR(AH380-G380,"n/a")</f>
        <v>0</v>
      </c>
      <c r="G380" s="10">
        <f>+IFERROR(AI380-H380,"n/a")</f>
        <v>0</v>
      </c>
      <c r="H380" s="12">
        <v>0</v>
      </c>
      <c r="I380" s="12">
        <v>0</v>
      </c>
      <c r="J380" s="12">
        <v>0</v>
      </c>
      <c r="K380" s="12">
        <v>0</v>
      </c>
      <c r="L380" s="12">
        <v>0</v>
      </c>
      <c r="M380" s="12">
        <v>0</v>
      </c>
      <c r="N380" s="12">
        <v>0</v>
      </c>
      <c r="O380" s="12">
        <v>0</v>
      </c>
      <c r="P380" s="12">
        <v>0</v>
      </c>
      <c r="Q380" s="12">
        <v>0</v>
      </c>
      <c r="R380" s="12">
        <v>0</v>
      </c>
      <c r="S380" s="12">
        <v>0</v>
      </c>
      <c r="T380" s="12">
        <v>0</v>
      </c>
      <c r="U380" s="12">
        <v>0</v>
      </c>
      <c r="V380" s="12">
        <v>0</v>
      </c>
      <c r="W380" s="12">
        <v>0</v>
      </c>
      <c r="X380" s="12">
        <v>0</v>
      </c>
      <c r="Y380" s="12">
        <v>2.7839999999999998</v>
      </c>
      <c r="Z380" s="12">
        <v>6.5000000000000002E-2</v>
      </c>
      <c r="AA380" s="12">
        <v>0</v>
      </c>
      <c r="AB380" s="12">
        <v>0</v>
      </c>
      <c r="AC380" s="12">
        <v>0</v>
      </c>
      <c r="AD380" s="12"/>
      <c r="AE380" s="12"/>
      <c r="AF380" s="10"/>
      <c r="AG380" s="12">
        <v>0</v>
      </c>
      <c r="AH380" s="55">
        <f>+IFERROR(AR380-AG380,"n/a")</f>
        <v>0</v>
      </c>
      <c r="AI380" s="12">
        <v>0</v>
      </c>
      <c r="AJ380" s="32">
        <f t="shared" ref="AJ380" si="1997">+SUM(J380:K380)</f>
        <v>0</v>
      </c>
      <c r="AK380" s="32">
        <f t="shared" ref="AK380" si="1998">+SUM(L380:M380)</f>
        <v>0</v>
      </c>
      <c r="AL380" s="32">
        <f t="shared" ref="AL380" si="1999">+SUM(N380:O380)</f>
        <v>0</v>
      </c>
      <c r="AM380" s="32">
        <f t="shared" ref="AM380" si="2000">+SUM(P380:Q380)</f>
        <v>0</v>
      </c>
      <c r="AN380" s="32">
        <f t="shared" ref="AN380" si="2001">+SUM(R380:S380)</f>
        <v>0</v>
      </c>
      <c r="AO380" s="10"/>
      <c r="AP380" s="12">
        <v>0</v>
      </c>
      <c r="AQ380" s="12">
        <v>0</v>
      </c>
      <c r="AR380" s="12">
        <v>0</v>
      </c>
      <c r="AS380" s="32">
        <f>+SUM(AI380:AJ380)</f>
        <v>0</v>
      </c>
      <c r="AT380" s="32">
        <f t="shared" ref="AT380" si="2002">+SUM(L380:O380)</f>
        <v>0</v>
      </c>
      <c r="AU380" s="32">
        <f t="shared" ref="AU380" si="2003">+SUM(P380:S380)</f>
        <v>0</v>
      </c>
      <c r="AV380" s="32">
        <f t="shared" ref="AV380" si="2004">+SUM(T380:W380)</f>
        <v>0</v>
      </c>
      <c r="AW380" s="32">
        <f t="shared" si="1947"/>
        <v>2.8489999999999998</v>
      </c>
    </row>
    <row r="381" spans="2:49" ht="13.5" x14ac:dyDescent="0.35">
      <c r="B381" s="44" t="s">
        <v>177</v>
      </c>
      <c r="D381" s="11">
        <f>+AG381-E381</f>
        <v>0</v>
      </c>
      <c r="E381" s="13">
        <v>0</v>
      </c>
      <c r="F381" s="13">
        <v>0</v>
      </c>
      <c r="G381" s="33">
        <f>+AH381-F381</f>
        <v>0</v>
      </c>
      <c r="H381" s="11">
        <f>+AI381-I381</f>
        <v>0</v>
      </c>
      <c r="I381" s="13">
        <v>0</v>
      </c>
      <c r="J381" s="13">
        <v>1.2410000000000001</v>
      </c>
      <c r="K381" s="13">
        <v>0.70499999999999996</v>
      </c>
      <c r="L381" s="13">
        <v>0</v>
      </c>
      <c r="M381" s="13">
        <v>0</v>
      </c>
      <c r="N381" s="13">
        <v>0</v>
      </c>
      <c r="O381" s="13">
        <v>0.41599999999999998</v>
      </c>
      <c r="P381" s="13">
        <v>0.34799999999999998</v>
      </c>
      <c r="Q381" s="13">
        <v>1.2999999999999999E-2</v>
      </c>
      <c r="R381" s="13">
        <v>0</v>
      </c>
      <c r="S381" s="13">
        <v>0.06</v>
      </c>
      <c r="T381" s="13">
        <v>0.10100000000000001</v>
      </c>
      <c r="U381" s="13">
        <v>0</v>
      </c>
      <c r="V381" s="13">
        <v>0</v>
      </c>
      <c r="W381" s="13">
        <v>0</v>
      </c>
      <c r="X381" s="13">
        <v>0.254</v>
      </c>
      <c r="Y381" s="13">
        <v>0.55600000000000005</v>
      </c>
      <c r="Z381" s="13">
        <v>0.27100000000000002</v>
      </c>
      <c r="AA381" s="13">
        <v>0</v>
      </c>
      <c r="AB381" s="13">
        <v>0</v>
      </c>
      <c r="AC381" s="13">
        <v>0</v>
      </c>
      <c r="AD381" s="13"/>
      <c r="AE381" s="13"/>
      <c r="AF381" s="11"/>
      <c r="AG381" s="13">
        <v>0</v>
      </c>
      <c r="AH381" s="11">
        <f>+AR381-AG381</f>
        <v>0</v>
      </c>
      <c r="AI381" s="13">
        <v>0</v>
      </c>
      <c r="AJ381" s="33">
        <f t="shared" si="1938"/>
        <v>1.9460000000000002</v>
      </c>
      <c r="AK381" s="33">
        <f t="shared" si="1939"/>
        <v>0</v>
      </c>
      <c r="AL381" s="33">
        <f t="shared" si="1940"/>
        <v>0.41599999999999998</v>
      </c>
      <c r="AM381" s="33">
        <f t="shared" si="1941"/>
        <v>0.36099999999999999</v>
      </c>
      <c r="AN381" s="33">
        <f t="shared" si="1942"/>
        <v>0.06</v>
      </c>
      <c r="AO381" s="11"/>
      <c r="AP381" s="13">
        <v>0</v>
      </c>
      <c r="AQ381" s="13">
        <v>0</v>
      </c>
      <c r="AR381" s="13">
        <v>0</v>
      </c>
      <c r="AS381" s="33">
        <f>+SUM(AI381:AJ381)</f>
        <v>1.9460000000000002</v>
      </c>
      <c r="AT381" s="33">
        <f t="shared" si="1944"/>
        <v>0.41599999999999998</v>
      </c>
      <c r="AU381" s="33">
        <f t="shared" si="1945"/>
        <v>0.42099999999999999</v>
      </c>
      <c r="AV381" s="33">
        <f t="shared" si="1946"/>
        <v>0.10100000000000001</v>
      </c>
      <c r="AW381" s="33">
        <f t="shared" si="1947"/>
        <v>1.081</v>
      </c>
    </row>
    <row r="382" spans="2:49" s="1" customFormat="1" x14ac:dyDescent="0.2">
      <c r="B382" s="40" t="s">
        <v>17</v>
      </c>
      <c r="D382" s="41">
        <f t="shared" ref="D382:N382" si="2005">SUM(D370:D381)</f>
        <v>-2.0273809999999983</v>
      </c>
      <c r="E382" s="41">
        <f t="shared" si="2005"/>
        <v>-2.2463719999999991</v>
      </c>
      <c r="F382" s="41">
        <f t="shared" si="2005"/>
        <v>-1.6797699999999982</v>
      </c>
      <c r="G382" s="41">
        <f t="shared" si="2005"/>
        <v>-1.9741760000000035</v>
      </c>
      <c r="H382" s="41">
        <f t="shared" si="2005"/>
        <v>-1.5744890000000027</v>
      </c>
      <c r="I382" s="41">
        <f t="shared" si="2005"/>
        <v>-1.5897009999999991</v>
      </c>
      <c r="J382" s="41">
        <f t="shared" si="2005"/>
        <v>-1.3869999999999987</v>
      </c>
      <c r="K382" s="41">
        <f t="shared" si="2005"/>
        <v>-0.97899999999999887</v>
      </c>
      <c r="L382" s="41">
        <f t="shared" si="2005"/>
        <v>-2.3889999999999993</v>
      </c>
      <c r="M382" s="41">
        <f t="shared" si="2005"/>
        <v>-0.88599999999999945</v>
      </c>
      <c r="N382" s="41">
        <f t="shared" si="2005"/>
        <v>0.57700000000000018</v>
      </c>
      <c r="O382" s="41">
        <f t="shared" ref="O382:P382" si="2006">SUM(O370:O381)</f>
        <v>0.47399999999999581</v>
      </c>
      <c r="P382" s="41">
        <f t="shared" si="2006"/>
        <v>-2.4730000000000021</v>
      </c>
      <c r="Q382" s="41">
        <f t="shared" ref="Q382:R382" si="2007">SUM(Q370:Q381)</f>
        <v>-2.0110000000000015</v>
      </c>
      <c r="R382" s="41">
        <f t="shared" si="2007"/>
        <v>-1.9529999999999974</v>
      </c>
      <c r="S382" s="41">
        <f t="shared" ref="S382:T382" si="2008">SUM(S370:S381)</f>
        <v>-1.5329999999999953</v>
      </c>
      <c r="T382" s="41">
        <f t="shared" si="2008"/>
        <v>-1.2879999999999985</v>
      </c>
      <c r="U382" s="41">
        <f t="shared" ref="U382:V382" si="2009">SUM(U370:U381)</f>
        <v>-0.31300000000000078</v>
      </c>
      <c r="V382" s="41">
        <f t="shared" si="2009"/>
        <v>0.62999999999999701</v>
      </c>
      <c r="W382" s="41">
        <f t="shared" ref="W382:X382" si="2010">SUM(W370:W381)</f>
        <v>2.2600000000000042</v>
      </c>
      <c r="X382" s="41">
        <f t="shared" si="2010"/>
        <v>2.2100000000000026</v>
      </c>
      <c r="Y382" s="41">
        <f t="shared" ref="Y382:Z382" si="2011">SUM(Y370:Y381)</f>
        <v>3.0549999999999953</v>
      </c>
      <c r="Z382" s="41">
        <f t="shared" si="2011"/>
        <v>4.5120000000000093</v>
      </c>
      <c r="AA382" s="41">
        <f t="shared" ref="AA382:AB382" si="2012">SUM(AA370:AA381)</f>
        <v>6.5</v>
      </c>
      <c r="AB382" s="41">
        <f t="shared" si="2012"/>
        <v>7.4669999999999961</v>
      </c>
      <c r="AC382" s="41">
        <f t="shared" ref="AC382" si="2013">SUM(AC370:AC381)</f>
        <v>7.9540000000000104</v>
      </c>
      <c r="AD382" s="41"/>
      <c r="AE382" s="41"/>
      <c r="AF382" s="41"/>
      <c r="AG382" s="41">
        <f>SUM(AG370:AG381)</f>
        <v>-4.2737529999999975</v>
      </c>
      <c r="AH382" s="41">
        <f>SUM(AH370:AH381)</f>
        <v>-3.6539459999999999</v>
      </c>
      <c r="AI382" s="41">
        <f>SUM(AI370:AI381)</f>
        <v>-3.1641900000000045</v>
      </c>
      <c r="AJ382" s="41">
        <f t="shared" si="1938"/>
        <v>-2.3659999999999974</v>
      </c>
      <c r="AK382" s="41">
        <f t="shared" si="1939"/>
        <v>-3.2749999999999986</v>
      </c>
      <c r="AL382" s="41">
        <f t="shared" si="1940"/>
        <v>1.0509999999999959</v>
      </c>
      <c r="AM382" s="41">
        <f t="shared" si="1941"/>
        <v>-4.4840000000000035</v>
      </c>
      <c r="AN382" s="41">
        <f t="shared" si="1942"/>
        <v>-3.4859999999999927</v>
      </c>
      <c r="AO382" s="41"/>
      <c r="AP382" s="41">
        <f>SUM(AP370:AP381)</f>
        <v>-2.7346150000000007</v>
      </c>
      <c r="AQ382" s="41">
        <f>SUM(AQ370:AQ381)</f>
        <v>-6.2366250000000027</v>
      </c>
      <c r="AR382" s="41">
        <f>SUM(AR370:AR381)</f>
        <v>-7.9276990000000005</v>
      </c>
      <c r="AS382" s="41">
        <f>+SUM(AI382:AJ382)</f>
        <v>-5.5301900000000019</v>
      </c>
      <c r="AT382" s="41">
        <f t="shared" si="1944"/>
        <v>-2.2240000000000029</v>
      </c>
      <c r="AU382" s="41">
        <f t="shared" si="1945"/>
        <v>-7.9699999999999962</v>
      </c>
      <c r="AV382" s="41">
        <f t="shared" si="1946"/>
        <v>1.2890000000000019</v>
      </c>
      <c r="AW382" s="41">
        <f t="shared" si="1947"/>
        <v>16.277000000000008</v>
      </c>
    </row>
    <row r="383" spans="2:49" s="15" customFormat="1" x14ac:dyDescent="0.2">
      <c r="B383" s="39" t="s">
        <v>18</v>
      </c>
      <c r="D383" s="52">
        <f t="shared" ref="D383:M383" si="2014">+D382/D318</f>
        <v>-0.3558869794595077</v>
      </c>
      <c r="E383" s="52">
        <f t="shared" si="2014"/>
        <v>-0.34902293645618276</v>
      </c>
      <c r="F383" s="52">
        <f t="shared" si="2014"/>
        <v>-0.24372751015670316</v>
      </c>
      <c r="G383" s="52">
        <f t="shared" si="2014"/>
        <v>-0.24524796781599992</v>
      </c>
      <c r="H383" s="52">
        <f t="shared" si="2014"/>
        <v>-0.18232127815925239</v>
      </c>
      <c r="I383" s="52">
        <f t="shared" si="2014"/>
        <v>-0.16021082065842496</v>
      </c>
      <c r="J383" s="52">
        <f t="shared" si="2014"/>
        <v>-0.13100972891281748</v>
      </c>
      <c r="K383" s="52">
        <f t="shared" si="2014"/>
        <v>-7.9606440071556261E-2</v>
      </c>
      <c r="L383" s="52">
        <f t="shared" si="2014"/>
        <v>-0.17657058388765701</v>
      </c>
      <c r="M383" s="52">
        <f t="shared" si="2014"/>
        <v>-6.0956312349501163E-2</v>
      </c>
      <c r="N383" s="52">
        <f t="shared" ref="N383:S383" si="2015">+N382/N318</f>
        <v>3.5847415506958261E-2</v>
      </c>
      <c r="O383" s="52">
        <f t="shared" si="2015"/>
        <v>2.5271912987843665E-2</v>
      </c>
      <c r="P383" s="52">
        <f t="shared" si="2015"/>
        <v>-0.11374298592585788</v>
      </c>
      <c r="Q383" s="52">
        <f t="shared" si="2015"/>
        <v>-7.8459677733994052E-2</v>
      </c>
      <c r="R383" s="52">
        <f t="shared" si="2015"/>
        <v>-7.215161814688921E-2</v>
      </c>
      <c r="S383" s="52">
        <f t="shared" si="2015"/>
        <v>-5.1442953020134068E-2</v>
      </c>
      <c r="T383" s="52">
        <f t="shared" ref="T383:U383" si="2016">+T382/T318</f>
        <v>-4.0180939011074668E-2</v>
      </c>
      <c r="U383" s="52">
        <f t="shared" si="2016"/>
        <v>-8.9592397526906571E-3</v>
      </c>
      <c r="V383" s="52">
        <f t="shared" ref="V383:W383" si="2017">+V382/V318</f>
        <v>1.7042687875344829E-2</v>
      </c>
      <c r="W383" s="52">
        <f t="shared" si="2017"/>
        <v>5.8015659093826319E-2</v>
      </c>
      <c r="X383" s="52">
        <f t="shared" ref="X383:Y383" si="2018">+X382/X318</f>
        <v>5.3305675486625403E-2</v>
      </c>
      <c r="Y383" s="52">
        <f t="shared" si="2018"/>
        <v>7.0078451163003971E-2</v>
      </c>
      <c r="Z383" s="52">
        <f t="shared" ref="Z383:AB383" si="2019">+Z382/Z318</f>
        <v>9.7019739388466211E-2</v>
      </c>
      <c r="AA383" s="52">
        <f t="shared" si="2019"/>
        <v>0.13189935064935066</v>
      </c>
      <c r="AB383" s="52">
        <f t="shared" si="2019"/>
        <v>0.14526389510339857</v>
      </c>
      <c r="AC383" s="52">
        <f t="shared" ref="AC383" si="2020">+AC382/AC318</f>
        <v>0.14992272024729539</v>
      </c>
      <c r="AD383" s="52"/>
      <c r="AE383" s="52"/>
      <c r="AF383" s="52"/>
      <c r="AG383" s="52">
        <f t="shared" ref="AG383:AM383" si="2021">+AG382/AG318</f>
        <v>-0.35224578319131672</v>
      </c>
      <c r="AH383" s="52">
        <f t="shared" si="2021"/>
        <v>-0.24454664304242471</v>
      </c>
      <c r="AI383" s="52">
        <f t="shared" si="2021"/>
        <v>-0.17049952336821331</v>
      </c>
      <c r="AJ383" s="52">
        <f t="shared" si="2021"/>
        <v>-0.1033864977059208</v>
      </c>
      <c r="AK383" s="52">
        <f t="shared" si="2021"/>
        <v>-0.1166933903438446</v>
      </c>
      <c r="AL383" s="52">
        <f t="shared" si="2021"/>
        <v>3.0156088603236424E-2</v>
      </c>
      <c r="AM383" s="52">
        <f t="shared" si="2021"/>
        <v>-9.4653072425221182E-2</v>
      </c>
      <c r="AN383" s="52">
        <f t="shared" ref="AN383" si="2022">+AN382/AN318</f>
        <v>-6.1299852289512423E-2</v>
      </c>
      <c r="AO383" s="52"/>
      <c r="AP383" s="52">
        <f t="shared" ref="AP383:AV383" si="2023">+AP382/AP318</f>
        <v>-0.27756423243243034</v>
      </c>
      <c r="AQ383" s="52">
        <f t="shared" si="2023"/>
        <v>-0.36415821871371973</v>
      </c>
      <c r="AR383" s="52">
        <f t="shared" si="2023"/>
        <v>-0.29280961119774834</v>
      </c>
      <c r="AS383" s="52">
        <f t="shared" si="2023"/>
        <v>-0.1334397404302563</v>
      </c>
      <c r="AT383" s="52">
        <f t="shared" si="2023"/>
        <v>-3.5348157095856488E-2</v>
      </c>
      <c r="AU383" s="52">
        <f t="shared" si="2023"/>
        <v>-7.6457439970836774E-2</v>
      </c>
      <c r="AV383" s="52">
        <f t="shared" si="2023"/>
        <v>9.0195364979847887E-3</v>
      </c>
      <c r="AW383" s="52">
        <f t="shared" ref="AW383" si="2024">+AW382/AW318</f>
        <v>9.0008239373144117E-2</v>
      </c>
    </row>
    <row r="384" spans="2:49" s="15" customFormat="1" x14ac:dyDescent="0.2">
      <c r="B384" s="39"/>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row>
    <row r="385" spans="2:49" s="15" customFormat="1" x14ac:dyDescent="0.2">
      <c r="B385" s="21" t="s">
        <v>29</v>
      </c>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row>
    <row r="386" spans="2:49" s="15" customFormat="1" x14ac:dyDescent="0.2">
      <c r="B386" s="14" t="s">
        <v>152</v>
      </c>
      <c r="D386" s="52"/>
      <c r="E386" s="52"/>
      <c r="F386" s="52"/>
      <c r="G386" s="52"/>
      <c r="H386" s="52"/>
      <c r="I386" s="52"/>
      <c r="J386" s="52"/>
      <c r="K386" s="52"/>
      <c r="L386" s="52"/>
      <c r="M386" s="52"/>
      <c r="N386" s="52"/>
      <c r="O386" s="52"/>
      <c r="P386" s="52"/>
      <c r="Q386" s="52"/>
      <c r="R386" s="52"/>
      <c r="S386" s="52"/>
      <c r="T386" s="52"/>
      <c r="U386" s="52"/>
      <c r="V386" s="52"/>
      <c r="W386" s="52"/>
      <c r="X386" s="150">
        <f t="shared" ref="X386:AC386" si="2025">+X390-SUM(X387:X389)</f>
        <v>0</v>
      </c>
      <c r="Y386" s="150">
        <f t="shared" si="2025"/>
        <v>3.6999999999999922E-2</v>
      </c>
      <c r="Z386" s="150">
        <f t="shared" si="2025"/>
        <v>2.9999999999998361E-3</v>
      </c>
      <c r="AA386" s="150">
        <f t="shared" si="2025"/>
        <v>0</v>
      </c>
      <c r="AB386" s="150">
        <f t="shared" si="2025"/>
        <v>0</v>
      </c>
      <c r="AC386" s="150">
        <f t="shared" si="2025"/>
        <v>0</v>
      </c>
      <c r="AD386" s="52"/>
      <c r="AE386" s="52"/>
      <c r="AF386" s="52"/>
      <c r="AG386" s="52"/>
      <c r="AH386" s="52"/>
      <c r="AI386" s="52"/>
      <c r="AJ386" s="52"/>
      <c r="AK386" s="52"/>
      <c r="AL386" s="52"/>
      <c r="AM386" s="52"/>
      <c r="AN386" s="52"/>
      <c r="AO386" s="52"/>
      <c r="AP386" s="52"/>
      <c r="AQ386" s="52"/>
      <c r="AR386" s="52"/>
      <c r="AS386" s="52"/>
      <c r="AT386" s="52"/>
      <c r="AU386" s="52"/>
      <c r="AV386" s="52"/>
      <c r="AW386" s="150">
        <f>+SUM(X386:AA386)</f>
        <v>3.9999999999999758E-2</v>
      </c>
    </row>
    <row r="387" spans="2:49" s="15" customFormat="1" x14ac:dyDescent="0.2">
      <c r="B387" s="14" t="s">
        <v>154</v>
      </c>
      <c r="D387" s="52"/>
      <c r="E387" s="52"/>
      <c r="F387" s="52"/>
      <c r="G387" s="52"/>
      <c r="H387" s="52"/>
      <c r="I387" s="52"/>
      <c r="J387" s="52"/>
      <c r="K387" s="52"/>
      <c r="L387" s="52"/>
      <c r="M387" s="52"/>
      <c r="N387" s="52"/>
      <c r="O387" s="52"/>
      <c r="P387" s="52"/>
      <c r="Q387" s="52"/>
      <c r="R387" s="52"/>
      <c r="S387" s="52"/>
      <c r="T387" s="52"/>
      <c r="U387" s="52"/>
      <c r="V387" s="52"/>
      <c r="W387" s="52"/>
      <c r="X387" s="163">
        <v>0</v>
      </c>
      <c r="Y387" s="163">
        <v>0.84899999999999998</v>
      </c>
      <c r="Z387" s="163">
        <f>0.88-Y387</f>
        <v>3.1000000000000028E-2</v>
      </c>
      <c r="AA387" s="163">
        <v>0</v>
      </c>
      <c r="AB387" s="163">
        <v>0</v>
      </c>
      <c r="AC387" s="163">
        <v>0</v>
      </c>
      <c r="AD387" s="52"/>
      <c r="AE387" s="52"/>
      <c r="AF387" s="52"/>
      <c r="AG387" s="52"/>
      <c r="AH387" s="52"/>
      <c r="AI387" s="52"/>
      <c r="AJ387" s="52"/>
      <c r="AK387" s="52"/>
      <c r="AL387" s="52"/>
      <c r="AM387" s="52"/>
      <c r="AN387" s="52"/>
      <c r="AO387" s="52"/>
      <c r="AP387" s="52"/>
      <c r="AQ387" s="52"/>
      <c r="AR387" s="52"/>
      <c r="AS387" s="52"/>
      <c r="AT387" s="52"/>
      <c r="AU387" s="52"/>
      <c r="AV387" s="52"/>
      <c r="AW387" s="150">
        <f t="shared" ref="AW387:AW390" si="2026">+SUM(X387:AA387)</f>
        <v>0.88</v>
      </c>
    </row>
    <row r="388" spans="2:49" s="15" customFormat="1" x14ac:dyDescent="0.2">
      <c r="B388" s="14" t="s">
        <v>155</v>
      </c>
      <c r="D388" s="52"/>
      <c r="E388" s="52"/>
      <c r="F388" s="52"/>
      <c r="G388" s="52"/>
      <c r="H388" s="52"/>
      <c r="I388" s="52"/>
      <c r="J388" s="52"/>
      <c r="K388" s="52"/>
      <c r="L388" s="52"/>
      <c r="M388" s="52"/>
      <c r="N388" s="52"/>
      <c r="O388" s="52"/>
      <c r="P388" s="52"/>
      <c r="Q388" s="52"/>
      <c r="R388" s="52"/>
      <c r="S388" s="52"/>
      <c r="T388" s="52"/>
      <c r="U388" s="52"/>
      <c r="V388" s="52"/>
      <c r="W388" s="52"/>
      <c r="X388" s="163">
        <v>0</v>
      </c>
      <c r="Y388" s="163">
        <v>1.5489999999999999</v>
      </c>
      <c r="Z388" s="163">
        <f>1.58-Y388</f>
        <v>3.1000000000000139E-2</v>
      </c>
      <c r="AA388" s="163">
        <v>0</v>
      </c>
      <c r="AB388" s="163">
        <v>0</v>
      </c>
      <c r="AC388" s="163">
        <v>0</v>
      </c>
      <c r="AD388" s="52"/>
      <c r="AE388" s="52"/>
      <c r="AF388" s="52"/>
      <c r="AG388" s="52"/>
      <c r="AH388" s="52"/>
      <c r="AI388" s="52"/>
      <c r="AJ388" s="52"/>
      <c r="AK388" s="52"/>
      <c r="AL388" s="52"/>
      <c r="AM388" s="52"/>
      <c r="AN388" s="52"/>
      <c r="AO388" s="52"/>
      <c r="AP388" s="52"/>
      <c r="AQ388" s="52"/>
      <c r="AR388" s="52"/>
      <c r="AS388" s="52"/>
      <c r="AT388" s="52"/>
      <c r="AU388" s="52"/>
      <c r="AV388" s="52"/>
      <c r="AW388" s="150">
        <f t="shared" si="2026"/>
        <v>1.58</v>
      </c>
    </row>
    <row r="389" spans="2:49" s="15" customFormat="1" ht="13.5" x14ac:dyDescent="0.35">
      <c r="B389" s="14" t="s">
        <v>156</v>
      </c>
      <c r="D389" s="52"/>
      <c r="E389" s="52"/>
      <c r="F389" s="52"/>
      <c r="G389" s="52"/>
      <c r="H389" s="52"/>
      <c r="I389" s="52"/>
      <c r="J389" s="52"/>
      <c r="K389" s="52"/>
      <c r="L389" s="52"/>
      <c r="M389" s="52"/>
      <c r="N389" s="52"/>
      <c r="O389" s="52"/>
      <c r="P389" s="52"/>
      <c r="Q389" s="52"/>
      <c r="R389" s="52"/>
      <c r="S389" s="52"/>
      <c r="T389" s="52"/>
      <c r="U389" s="52"/>
      <c r="V389" s="52"/>
      <c r="W389" s="52"/>
      <c r="X389" s="298">
        <v>0</v>
      </c>
      <c r="Y389" s="298">
        <v>0.34899999999999998</v>
      </c>
      <c r="Z389" s="298">
        <v>0</v>
      </c>
      <c r="AA389" s="298">
        <v>0</v>
      </c>
      <c r="AB389" s="298">
        <v>0</v>
      </c>
      <c r="AC389" s="298">
        <v>0</v>
      </c>
      <c r="AD389" s="52"/>
      <c r="AE389" s="52"/>
      <c r="AF389" s="52"/>
      <c r="AG389" s="52"/>
      <c r="AH389" s="52"/>
      <c r="AI389" s="52"/>
      <c r="AJ389" s="52"/>
      <c r="AK389" s="52"/>
      <c r="AL389" s="52"/>
      <c r="AM389" s="52"/>
      <c r="AN389" s="52"/>
      <c r="AO389" s="52"/>
      <c r="AP389" s="52"/>
      <c r="AQ389" s="52"/>
      <c r="AR389" s="52"/>
      <c r="AS389" s="52"/>
      <c r="AT389" s="52"/>
      <c r="AU389" s="52"/>
      <c r="AV389" s="52"/>
      <c r="AW389" s="300">
        <f t="shared" si="2026"/>
        <v>0.34899999999999998</v>
      </c>
    </row>
    <row r="390" spans="2:49" s="15" customFormat="1" x14ac:dyDescent="0.2">
      <c r="B390" s="39" t="s">
        <v>352</v>
      </c>
      <c r="D390" s="52"/>
      <c r="E390" s="52"/>
      <c r="F390" s="52"/>
      <c r="G390" s="52"/>
      <c r="H390" s="52"/>
      <c r="I390" s="52"/>
      <c r="J390" s="52"/>
      <c r="K390" s="52"/>
      <c r="L390" s="52"/>
      <c r="M390" s="52"/>
      <c r="N390" s="52"/>
      <c r="O390" s="52"/>
      <c r="P390" s="52"/>
      <c r="Q390" s="52"/>
      <c r="R390" s="52"/>
      <c r="S390" s="52"/>
      <c r="T390" s="52"/>
      <c r="U390" s="52"/>
      <c r="V390" s="52"/>
      <c r="W390" s="52"/>
      <c r="X390" s="16">
        <f t="shared" ref="X390:AC390" si="2027">+X380</f>
        <v>0</v>
      </c>
      <c r="Y390" s="16">
        <f t="shared" si="2027"/>
        <v>2.7839999999999998</v>
      </c>
      <c r="Z390" s="16">
        <f t="shared" si="2027"/>
        <v>6.5000000000000002E-2</v>
      </c>
      <c r="AA390" s="16">
        <f t="shared" si="2027"/>
        <v>0</v>
      </c>
      <c r="AB390" s="16">
        <f t="shared" si="2027"/>
        <v>0</v>
      </c>
      <c r="AC390" s="16">
        <f t="shared" si="2027"/>
        <v>0</v>
      </c>
      <c r="AD390" s="52"/>
      <c r="AE390" s="52"/>
      <c r="AF390" s="52"/>
      <c r="AG390" s="52"/>
      <c r="AH390" s="52"/>
      <c r="AI390" s="52"/>
      <c r="AJ390" s="52"/>
      <c r="AK390" s="52"/>
      <c r="AL390" s="52"/>
      <c r="AM390" s="52"/>
      <c r="AN390" s="52"/>
      <c r="AO390" s="52"/>
      <c r="AP390" s="52"/>
      <c r="AQ390" s="52"/>
      <c r="AR390" s="52"/>
      <c r="AS390" s="52"/>
      <c r="AT390" s="52"/>
      <c r="AU390" s="52"/>
      <c r="AV390" s="52"/>
      <c r="AW390" s="150">
        <f t="shared" si="2026"/>
        <v>2.8489999999999998</v>
      </c>
    </row>
    <row r="391" spans="2:49" x14ac:dyDescent="0.2">
      <c r="G391" s="20"/>
      <c r="H391" s="20"/>
      <c r="I391" s="20"/>
      <c r="J391" s="20"/>
      <c r="K391" s="20"/>
      <c r="L391" s="20"/>
      <c r="M391" s="20"/>
      <c r="N391" s="20"/>
    </row>
    <row r="392" spans="2:49" x14ac:dyDescent="0.2">
      <c r="B392" s="8" t="s">
        <v>178</v>
      </c>
      <c r="C392" s="7"/>
    </row>
    <row r="394" spans="2:49" x14ac:dyDescent="0.2">
      <c r="B394" s="79" t="s">
        <v>179</v>
      </c>
      <c r="F394" s="32">
        <f>+F440-E440</f>
        <v>-2.1129999999999995</v>
      </c>
      <c r="G394" s="32">
        <f>+G440-F440</f>
        <v>-3.16</v>
      </c>
      <c r="H394" s="32">
        <f>+H440</f>
        <v>-2.5379999999999998</v>
      </c>
      <c r="I394" s="32">
        <f>+I440-H440</f>
        <v>-2.3350000000000004</v>
      </c>
      <c r="J394" s="32">
        <f>+J440-I440</f>
        <v>-3.742</v>
      </c>
      <c r="K394" s="32">
        <f>+K440-J440</f>
        <v>-3.2989999999999995</v>
      </c>
      <c r="L394" s="32">
        <f>+L440</f>
        <v>0.74299999999999999</v>
      </c>
      <c r="M394" s="32">
        <f t="shared" ref="M394:AC400" si="2028">+M440-L440</f>
        <v>-3.4979999999999998</v>
      </c>
      <c r="N394" s="32">
        <f t="shared" si="2028"/>
        <v>-1.1579999999999999</v>
      </c>
      <c r="O394" s="32">
        <f>+O440-N440</f>
        <v>-3.7410000000000001</v>
      </c>
      <c r="P394" s="32">
        <f>+P440</f>
        <v>-5.6440000000000001</v>
      </c>
      <c r="Q394" s="32">
        <f t="shared" si="2028"/>
        <v>-7.1899999999999995</v>
      </c>
      <c r="R394" s="32">
        <f t="shared" si="2028"/>
        <v>0.66099999999999959</v>
      </c>
      <c r="S394" s="32">
        <f t="shared" si="2028"/>
        <v>-1.4280000000000008</v>
      </c>
      <c r="T394" s="32">
        <f>+T440</f>
        <v>-6.9589999999999996</v>
      </c>
      <c r="U394" s="32">
        <f t="shared" si="2028"/>
        <v>2.1029999999999998</v>
      </c>
      <c r="V394" s="32">
        <f t="shared" si="2028"/>
        <v>10.274000000000001</v>
      </c>
      <c r="W394" s="32">
        <f t="shared" si="2028"/>
        <v>1.5999999999999996</v>
      </c>
      <c r="X394" s="32">
        <f>+X440</f>
        <v>1.2450000000000001</v>
      </c>
      <c r="Y394" s="32">
        <f t="shared" si="2028"/>
        <v>-5.6740000000000004</v>
      </c>
      <c r="Z394" s="32">
        <f t="shared" si="2028"/>
        <v>4.0470000000000006</v>
      </c>
      <c r="AA394" s="32">
        <f t="shared" si="2028"/>
        <v>3.222</v>
      </c>
      <c r="AB394" s="32">
        <f>+AB440</f>
        <v>5.1689999999999996</v>
      </c>
      <c r="AC394" s="32">
        <f t="shared" si="2028"/>
        <v>4.6980000000000013</v>
      </c>
      <c r="AG394" s="32">
        <f>+AG440</f>
        <v>-6.3780000000000001</v>
      </c>
      <c r="AH394" s="32">
        <f>+AH440-AG440</f>
        <v>-5.2729999999999997</v>
      </c>
      <c r="AI394" s="32">
        <f>+AI440</f>
        <v>-4.8730000000000002</v>
      </c>
      <c r="AJ394" s="32">
        <f>+AJ440-AI440</f>
        <v>-7.0409999999999995</v>
      </c>
      <c r="AK394" s="32">
        <f>+AK440</f>
        <v>-2.7549999999999999</v>
      </c>
      <c r="AL394" s="32">
        <f>+AL440-AK440</f>
        <v>-4.899</v>
      </c>
      <c r="AM394" s="32">
        <f>+AM440</f>
        <v>-12.834</v>
      </c>
      <c r="AN394" s="32">
        <f>+AN440-AM440</f>
        <v>-0.76700000000000124</v>
      </c>
      <c r="AP394" s="32">
        <f>+AP440</f>
        <v>-2.895</v>
      </c>
      <c r="AQ394" s="32">
        <f t="shared" ref="AQ394:AS394" si="2029">+AQ440</f>
        <v>-8.24</v>
      </c>
      <c r="AR394" s="32">
        <f t="shared" si="2029"/>
        <v>-11.651</v>
      </c>
      <c r="AS394" s="32">
        <f t="shared" si="2029"/>
        <v>-11.914</v>
      </c>
      <c r="AT394" s="32">
        <f t="shared" ref="AT394:AU394" si="2030">+AT440</f>
        <v>-7.6539999999999999</v>
      </c>
      <c r="AU394" s="32">
        <f t="shared" si="2030"/>
        <v>-13.601000000000001</v>
      </c>
      <c r="AV394" s="32">
        <f t="shared" ref="AV394:AW394" si="2031">+AV440</f>
        <v>7.0179999999999998</v>
      </c>
      <c r="AW394" s="32">
        <f t="shared" si="2031"/>
        <v>2.84</v>
      </c>
    </row>
    <row r="395" spans="2:49" x14ac:dyDescent="0.2">
      <c r="B395" s="79" t="s">
        <v>160</v>
      </c>
      <c r="F395" s="32">
        <f t="shared" ref="F395:F399" si="2032">+F441-E441</f>
        <v>4.7826999999999995E-2</v>
      </c>
      <c r="G395" s="32">
        <f t="shared" ref="G395:I399" si="2033">+G441-F441</f>
        <v>4.9000000000000016E-2</v>
      </c>
      <c r="H395" s="32">
        <f t="shared" ref="H395:H400" si="2034">+H441</f>
        <v>0.187</v>
      </c>
      <c r="I395" s="32">
        <f t="shared" si="2033"/>
        <v>0.2</v>
      </c>
      <c r="J395" s="32">
        <f t="shared" ref="J395:K399" si="2035">+J441-I441</f>
        <v>0.20699999999999996</v>
      </c>
      <c r="K395" s="32">
        <f t="shared" si="2035"/>
        <v>9.8999999999999977E-2</v>
      </c>
      <c r="L395" s="32">
        <f t="shared" ref="L395:L400" si="2036">+L441</f>
        <v>0.23799999999999999</v>
      </c>
      <c r="M395" s="32">
        <f t="shared" si="2028"/>
        <v>0.254</v>
      </c>
      <c r="N395" s="32">
        <f t="shared" si="2028"/>
        <v>0.27900000000000003</v>
      </c>
      <c r="O395" s="32">
        <f t="shared" si="2028"/>
        <v>0.46000000000000008</v>
      </c>
      <c r="P395" s="32">
        <f t="shared" ref="P395:P409" si="2037">+P441</f>
        <v>0.47399999999999998</v>
      </c>
      <c r="Q395" s="32">
        <f t="shared" si="2028"/>
        <v>0.48899999999999999</v>
      </c>
      <c r="R395" s="32">
        <f t="shared" si="2028"/>
        <v>0.501</v>
      </c>
      <c r="S395" s="32">
        <f t="shared" si="2028"/>
        <v>0.55500000000000016</v>
      </c>
      <c r="T395" s="32">
        <f t="shared" ref="T395:T409" si="2038">+T441</f>
        <v>0.57999999999999996</v>
      </c>
      <c r="U395" s="32">
        <f t="shared" si="2028"/>
        <v>0.58700000000000008</v>
      </c>
      <c r="V395" s="32">
        <f t="shared" si="2028"/>
        <v>0.56400000000000006</v>
      </c>
      <c r="W395" s="32">
        <f t="shared" si="2028"/>
        <v>0.60200000000000009</v>
      </c>
      <c r="X395" s="32">
        <f t="shared" ref="X395:X409" si="2039">+X441</f>
        <v>0.70699999999999996</v>
      </c>
      <c r="Y395" s="32">
        <f t="shared" si="2028"/>
        <v>0.82399999999999995</v>
      </c>
      <c r="Z395" s="32">
        <f t="shared" si="2028"/>
        <v>1.0560000000000003</v>
      </c>
      <c r="AA395" s="32">
        <f t="shared" si="2028"/>
        <v>0.55399999999999983</v>
      </c>
      <c r="AB395" s="32">
        <f t="shared" ref="AB395:AB409" si="2040">+AB441</f>
        <v>0.81799999999999995</v>
      </c>
      <c r="AC395" s="32">
        <f t="shared" si="2028"/>
        <v>0.82399999999999995</v>
      </c>
      <c r="AG395" s="32">
        <f t="shared" ref="AG395:AI400" si="2041">+AG441</f>
        <v>7.2173000000000001E-2</v>
      </c>
      <c r="AH395" s="32">
        <f t="shared" ref="AH395:AN399" si="2042">+AH441-AG441</f>
        <v>9.682700000000001E-2</v>
      </c>
      <c r="AI395" s="32">
        <f t="shared" si="2041"/>
        <v>0.38700000000000001</v>
      </c>
      <c r="AJ395" s="32">
        <f t="shared" si="2042"/>
        <v>0.30599999999999994</v>
      </c>
      <c r="AK395" s="32">
        <f t="shared" ref="AK395:AM400" si="2043">+AK441</f>
        <v>0.49199999999999999</v>
      </c>
      <c r="AL395" s="32">
        <f t="shared" si="2042"/>
        <v>0.7390000000000001</v>
      </c>
      <c r="AM395" s="32">
        <f t="shared" si="2043"/>
        <v>0.96299999999999997</v>
      </c>
      <c r="AN395" s="32">
        <f t="shared" si="2042"/>
        <v>1.056</v>
      </c>
      <c r="AP395" s="32">
        <f t="shared" ref="AP395:AS400" si="2044">+AP441</f>
        <v>6.2506999999999993E-2</v>
      </c>
      <c r="AQ395" s="32">
        <f t="shared" si="2044"/>
        <v>0.18423200000000001</v>
      </c>
      <c r="AR395" s="32">
        <f t="shared" si="2044"/>
        <v>0.16900000000000001</v>
      </c>
      <c r="AS395" s="32">
        <f t="shared" si="2044"/>
        <v>0.69299999999999995</v>
      </c>
      <c r="AT395" s="32">
        <f t="shared" ref="AT395:AU395" si="2045">+AT441</f>
        <v>1.2310000000000001</v>
      </c>
      <c r="AU395" s="32">
        <f t="shared" si="2045"/>
        <v>2.0190000000000001</v>
      </c>
      <c r="AV395" s="32">
        <f t="shared" ref="AV395:AW395" si="2046">+AV441</f>
        <v>2.3330000000000002</v>
      </c>
      <c r="AW395" s="32">
        <f t="shared" si="2046"/>
        <v>3.141</v>
      </c>
    </row>
    <row r="396" spans="2:49" x14ac:dyDescent="0.2">
      <c r="B396" s="79" t="s">
        <v>180</v>
      </c>
      <c r="F396" s="32">
        <f t="shared" si="2032"/>
        <v>-2.2199999999999998E-4</v>
      </c>
      <c r="G396" s="32">
        <f t="shared" si="2033"/>
        <v>0</v>
      </c>
      <c r="H396" s="32">
        <f t="shared" si="2034"/>
        <v>0</v>
      </c>
      <c r="I396" s="32">
        <f t="shared" si="2033"/>
        <v>0</v>
      </c>
      <c r="J396" s="32">
        <f t="shared" si="2035"/>
        <v>0</v>
      </c>
      <c r="K396" s="32">
        <f t="shared" si="2035"/>
        <v>0</v>
      </c>
      <c r="L396" s="32">
        <f t="shared" si="2036"/>
        <v>0</v>
      </c>
      <c r="M396" s="32">
        <f t="shared" si="2028"/>
        <v>0</v>
      </c>
      <c r="N396" s="32">
        <f t="shared" si="2028"/>
        <v>0</v>
      </c>
      <c r="O396" s="32">
        <f t="shared" si="2028"/>
        <v>0</v>
      </c>
      <c r="P396" s="32">
        <f t="shared" si="2037"/>
        <v>0</v>
      </c>
      <c r="Q396" s="32">
        <f t="shared" si="2028"/>
        <v>0</v>
      </c>
      <c r="R396" s="32">
        <f t="shared" si="2028"/>
        <v>0</v>
      </c>
      <c r="S396" s="32">
        <f t="shared" si="2028"/>
        <v>0</v>
      </c>
      <c r="T396" s="32">
        <f t="shared" si="2038"/>
        <v>0</v>
      </c>
      <c r="U396" s="32">
        <f t="shared" si="2028"/>
        <v>0</v>
      </c>
      <c r="V396" s="32">
        <f t="shared" si="2028"/>
        <v>0</v>
      </c>
      <c r="W396" s="32">
        <f t="shared" si="2028"/>
        <v>0</v>
      </c>
      <c r="X396" s="32">
        <f t="shared" si="2039"/>
        <v>0</v>
      </c>
      <c r="Y396" s="32">
        <f t="shared" si="2028"/>
        <v>0</v>
      </c>
      <c r="Z396" s="32">
        <f t="shared" si="2028"/>
        <v>0</v>
      </c>
      <c r="AA396" s="32">
        <f t="shared" si="2028"/>
        <v>0</v>
      </c>
      <c r="AB396" s="32">
        <f t="shared" si="2040"/>
        <v>0</v>
      </c>
      <c r="AC396" s="32">
        <f t="shared" si="2028"/>
        <v>0</v>
      </c>
      <c r="AG396" s="32">
        <f t="shared" si="2041"/>
        <v>3.222E-3</v>
      </c>
      <c r="AH396" s="32">
        <f t="shared" si="2042"/>
        <v>-2.2199999999999998E-4</v>
      </c>
      <c r="AI396" s="32">
        <f t="shared" si="2041"/>
        <v>0</v>
      </c>
      <c r="AJ396" s="32">
        <f t="shared" si="2042"/>
        <v>0</v>
      </c>
      <c r="AK396" s="32">
        <f t="shared" si="2043"/>
        <v>0</v>
      </c>
      <c r="AL396" s="32">
        <f t="shared" si="2042"/>
        <v>0</v>
      </c>
      <c r="AM396" s="32">
        <f t="shared" si="2043"/>
        <v>0</v>
      </c>
      <c r="AN396" s="32">
        <f t="shared" si="2042"/>
        <v>0</v>
      </c>
      <c r="AP396" s="32">
        <f t="shared" si="2044"/>
        <v>0</v>
      </c>
      <c r="AQ396" s="32">
        <f t="shared" si="2044"/>
        <v>0</v>
      </c>
      <c r="AR396" s="32">
        <f t="shared" si="2044"/>
        <v>3.0000000000000001E-3</v>
      </c>
      <c r="AS396" s="32">
        <f t="shared" si="2044"/>
        <v>0</v>
      </c>
      <c r="AT396" s="32">
        <f t="shared" ref="AT396:AU396" si="2047">+AT442</f>
        <v>0</v>
      </c>
      <c r="AU396" s="32">
        <f t="shared" si="2047"/>
        <v>0</v>
      </c>
      <c r="AV396" s="32">
        <f t="shared" ref="AV396:AW396" si="2048">+AV442</f>
        <v>0</v>
      </c>
      <c r="AW396" s="32">
        <f t="shared" si="2048"/>
        <v>0</v>
      </c>
    </row>
    <row r="397" spans="2:49" x14ac:dyDescent="0.2">
      <c r="B397" s="79" t="s">
        <v>159</v>
      </c>
      <c r="F397" s="32">
        <f t="shared" si="2032"/>
        <v>0</v>
      </c>
      <c r="G397" s="32">
        <f t="shared" si="2033"/>
        <v>0</v>
      </c>
      <c r="H397" s="32">
        <f t="shared" si="2034"/>
        <v>0</v>
      </c>
      <c r="I397" s="32">
        <f t="shared" si="2033"/>
        <v>0</v>
      </c>
      <c r="J397" s="32">
        <f t="shared" si="2035"/>
        <v>0</v>
      </c>
      <c r="K397" s="32">
        <f t="shared" si="2035"/>
        <v>0</v>
      </c>
      <c r="L397" s="32">
        <f t="shared" si="2036"/>
        <v>0</v>
      </c>
      <c r="M397" s="32">
        <f t="shared" si="2028"/>
        <v>0</v>
      </c>
      <c r="N397" s="32">
        <f t="shared" si="2028"/>
        <v>0</v>
      </c>
      <c r="O397" s="32">
        <f t="shared" si="2028"/>
        <v>0</v>
      </c>
      <c r="P397" s="32">
        <f t="shared" si="2037"/>
        <v>0</v>
      </c>
      <c r="Q397" s="32">
        <f t="shared" si="2028"/>
        <v>0</v>
      </c>
      <c r="R397" s="32">
        <f t="shared" si="2028"/>
        <v>0</v>
      </c>
      <c r="S397" s="32">
        <f t="shared" si="2028"/>
        <v>0</v>
      </c>
      <c r="T397" s="32">
        <f t="shared" si="2038"/>
        <v>0</v>
      </c>
      <c r="U397" s="32">
        <f t="shared" si="2028"/>
        <v>1.0999999999999999E-2</v>
      </c>
      <c r="V397" s="32">
        <f t="shared" si="2028"/>
        <v>0</v>
      </c>
      <c r="W397" s="32">
        <f t="shared" si="2028"/>
        <v>0</v>
      </c>
      <c r="X397" s="32">
        <f t="shared" si="2039"/>
        <v>0.19700000000000001</v>
      </c>
      <c r="Y397" s="32">
        <f t="shared" si="2028"/>
        <v>0</v>
      </c>
      <c r="Z397" s="32">
        <f t="shared" si="2028"/>
        <v>0</v>
      </c>
      <c r="AA397" s="32">
        <f t="shared" si="2028"/>
        <v>-1.0000000000000009E-3</v>
      </c>
      <c r="AB397" s="32">
        <f t="shared" si="2040"/>
        <v>1.9E-2</v>
      </c>
      <c r="AC397" s="32">
        <f t="shared" si="2028"/>
        <v>-2.8999999999999998E-2</v>
      </c>
      <c r="AG397" s="32">
        <f t="shared" si="2041"/>
        <v>0</v>
      </c>
      <c r="AH397" s="32">
        <f t="shared" si="2042"/>
        <v>0</v>
      </c>
      <c r="AI397" s="32">
        <f t="shared" si="2041"/>
        <v>0</v>
      </c>
      <c r="AJ397" s="32">
        <f t="shared" si="2042"/>
        <v>0</v>
      </c>
      <c r="AK397" s="32">
        <f t="shared" si="2043"/>
        <v>0</v>
      </c>
      <c r="AL397" s="32">
        <f t="shared" si="2042"/>
        <v>0</v>
      </c>
      <c r="AM397" s="32">
        <f t="shared" si="2043"/>
        <v>0</v>
      </c>
      <c r="AN397" s="32">
        <f t="shared" si="2042"/>
        <v>0</v>
      </c>
      <c r="AP397" s="32">
        <f t="shared" si="2044"/>
        <v>0</v>
      </c>
      <c r="AQ397" s="32">
        <f t="shared" si="2044"/>
        <v>6.9745000000000001E-2</v>
      </c>
      <c r="AR397" s="32">
        <f t="shared" si="2044"/>
        <v>0</v>
      </c>
      <c r="AS397" s="32">
        <f t="shared" si="2044"/>
        <v>0</v>
      </c>
      <c r="AT397" s="32">
        <f t="shared" ref="AT397:AU397" si="2049">+AT443</f>
        <v>0</v>
      </c>
      <c r="AU397" s="32">
        <f t="shared" si="2049"/>
        <v>0</v>
      </c>
      <c r="AV397" s="32">
        <f t="shared" ref="AV397:AW397" si="2050">+AV443</f>
        <v>1.0999999999999999E-2</v>
      </c>
      <c r="AW397" s="32">
        <f t="shared" si="2050"/>
        <v>0.19600000000000001</v>
      </c>
    </row>
    <row r="398" spans="2:49" x14ac:dyDescent="0.2">
      <c r="B398" s="79" t="s">
        <v>157</v>
      </c>
      <c r="F398" s="32">
        <f t="shared" si="2032"/>
        <v>6.8560999999999983E-2</v>
      </c>
      <c r="G398" s="32">
        <f t="shared" si="2033"/>
        <v>4.6000000000000013E-2</v>
      </c>
      <c r="H398" s="32">
        <f t="shared" si="2034"/>
        <v>6.7000000000000004E-2</v>
      </c>
      <c r="I398" s="32">
        <f t="shared" si="2033"/>
        <v>8.4999999999999992E-2</v>
      </c>
      <c r="J398" s="32">
        <f t="shared" si="2035"/>
        <v>9.9000000000000005E-2</v>
      </c>
      <c r="K398" s="32">
        <f t="shared" si="2035"/>
        <v>0.40800000000000003</v>
      </c>
      <c r="L398" s="32">
        <f t="shared" si="2036"/>
        <v>0.37</v>
      </c>
      <c r="M398" s="32">
        <f t="shared" si="2028"/>
        <v>0.43500000000000005</v>
      </c>
      <c r="N398" s="32">
        <f t="shared" si="2028"/>
        <v>0.5119999999999999</v>
      </c>
      <c r="O398" s="32">
        <f t="shared" si="2028"/>
        <v>0.30200000000000005</v>
      </c>
      <c r="P398" s="32">
        <f t="shared" si="2037"/>
        <v>0.378</v>
      </c>
      <c r="Q398" s="32">
        <f t="shared" si="2028"/>
        <v>0.53900000000000003</v>
      </c>
      <c r="R398" s="32">
        <f t="shared" si="2028"/>
        <v>0.74499999999999988</v>
      </c>
      <c r="S398" s="32">
        <f t="shared" si="2028"/>
        <v>0.5990000000000002</v>
      </c>
      <c r="T398" s="32">
        <f t="shared" si="2038"/>
        <v>1.0940000000000001</v>
      </c>
      <c r="U398" s="32">
        <f t="shared" si="2028"/>
        <v>1.53</v>
      </c>
      <c r="V398" s="32">
        <f t="shared" si="2028"/>
        <v>1</v>
      </c>
      <c r="W398" s="32">
        <f t="shared" si="2028"/>
        <v>1.089</v>
      </c>
      <c r="X398" s="32">
        <f t="shared" si="2039"/>
        <v>1.2669999999999999</v>
      </c>
      <c r="Y398" s="32">
        <f t="shared" si="2028"/>
        <v>1.3260000000000001</v>
      </c>
      <c r="Z398" s="32">
        <f t="shared" si="2028"/>
        <v>1.8449999999999998</v>
      </c>
      <c r="AA398" s="32">
        <f t="shared" si="2028"/>
        <v>1.6110000000000007</v>
      </c>
      <c r="AB398" s="32">
        <f t="shared" si="2040"/>
        <v>1.9319999999999999</v>
      </c>
      <c r="AC398" s="32">
        <f t="shared" si="2028"/>
        <v>1.923</v>
      </c>
      <c r="AG398" s="32">
        <f t="shared" si="2041"/>
        <v>0.13843900000000001</v>
      </c>
      <c r="AH398" s="32">
        <f t="shared" si="2042"/>
        <v>0.114561</v>
      </c>
      <c r="AI398" s="32">
        <f t="shared" si="2041"/>
        <v>0.152</v>
      </c>
      <c r="AJ398" s="32">
        <f t="shared" si="2042"/>
        <v>0.50700000000000001</v>
      </c>
      <c r="AK398" s="32">
        <f t="shared" si="2043"/>
        <v>0.80500000000000005</v>
      </c>
      <c r="AL398" s="32">
        <f t="shared" si="2042"/>
        <v>0.81399999999999995</v>
      </c>
      <c r="AM398" s="32">
        <f t="shared" si="2043"/>
        <v>0.91700000000000004</v>
      </c>
      <c r="AN398" s="32">
        <f t="shared" si="2042"/>
        <v>1.3440000000000001</v>
      </c>
      <c r="AP398" s="32">
        <f t="shared" si="2044"/>
        <v>0.15790299999999999</v>
      </c>
      <c r="AQ398" s="32">
        <f t="shared" si="2044"/>
        <v>0.15276699999999999</v>
      </c>
      <c r="AR398" s="32">
        <f t="shared" si="2044"/>
        <v>0.253</v>
      </c>
      <c r="AS398" s="32">
        <f t="shared" si="2044"/>
        <v>0.65900000000000003</v>
      </c>
      <c r="AT398" s="32">
        <f t="shared" ref="AT398:AU398" si="2051">+AT444</f>
        <v>1.619</v>
      </c>
      <c r="AU398" s="32">
        <f t="shared" si="2051"/>
        <v>2.2610000000000001</v>
      </c>
      <c r="AV398" s="32">
        <f t="shared" ref="AV398:AW398" si="2052">+AV444</f>
        <v>4.7130000000000001</v>
      </c>
      <c r="AW398" s="32">
        <f t="shared" si="2052"/>
        <v>6.0490000000000004</v>
      </c>
    </row>
    <row r="399" spans="2:49" x14ac:dyDescent="0.2">
      <c r="B399" s="79" t="s">
        <v>181</v>
      </c>
      <c r="F399" s="32">
        <f t="shared" si="2032"/>
        <v>-0.18934000000000001</v>
      </c>
      <c r="G399" s="32">
        <f t="shared" si="2033"/>
        <v>0.40299999999999997</v>
      </c>
      <c r="H399" s="32">
        <f t="shared" si="2034"/>
        <v>0.03</v>
      </c>
      <c r="I399" s="32">
        <f t="shared" si="2033"/>
        <v>-3.3000000000000002E-2</v>
      </c>
      <c r="J399" s="32">
        <f t="shared" si="2035"/>
        <v>4.7E-2</v>
      </c>
      <c r="K399" s="32">
        <f t="shared" si="2035"/>
        <v>0.878</v>
      </c>
      <c r="L399" s="32">
        <f t="shared" si="2036"/>
        <v>-3.8130000000000002</v>
      </c>
      <c r="M399" s="32">
        <f t="shared" si="2028"/>
        <v>2.0410000000000004</v>
      </c>
      <c r="N399" s="32">
        <f t="shared" si="2028"/>
        <v>0.25600000000000001</v>
      </c>
      <c r="O399" s="32">
        <f t="shared" si="2028"/>
        <v>3.4580000000000002</v>
      </c>
      <c r="P399" s="32">
        <f t="shared" si="2037"/>
        <v>1.694</v>
      </c>
      <c r="Q399" s="32">
        <f t="shared" si="2028"/>
        <v>3.1070000000000002</v>
      </c>
      <c r="R399" s="32">
        <f t="shared" si="2028"/>
        <v>-5</v>
      </c>
      <c r="S399" s="32">
        <f t="shared" si="2028"/>
        <v>0.53700000000000003</v>
      </c>
      <c r="T399" s="32">
        <f t="shared" si="2038"/>
        <v>3.194</v>
      </c>
      <c r="U399" s="32">
        <f t="shared" si="2028"/>
        <v>-4.577</v>
      </c>
      <c r="V399" s="32">
        <f t="shared" si="2028"/>
        <v>-10.832000000000001</v>
      </c>
      <c r="W399" s="32">
        <f t="shared" si="2028"/>
        <v>0.62899999999999956</v>
      </c>
      <c r="X399" s="32">
        <f t="shared" si="2039"/>
        <v>0.126</v>
      </c>
      <c r="Y399" s="32">
        <f t="shared" si="2028"/>
        <v>4.282</v>
      </c>
      <c r="Z399" s="32">
        <f t="shared" si="2028"/>
        <v>-3.6850000000000005</v>
      </c>
      <c r="AA399" s="32">
        <f t="shared" si="2028"/>
        <v>3.242</v>
      </c>
      <c r="AB399" s="32">
        <f t="shared" si="2040"/>
        <v>-1.083</v>
      </c>
      <c r="AC399" s="32">
        <f t="shared" si="2028"/>
        <v>-0.53700000000000014</v>
      </c>
      <c r="AG399" s="32">
        <f t="shared" si="2041"/>
        <v>0.39134000000000002</v>
      </c>
      <c r="AH399" s="32">
        <f t="shared" si="2042"/>
        <v>0.21365999999999996</v>
      </c>
      <c r="AI399" s="32">
        <f t="shared" si="2041"/>
        <v>-3.0000000000000001E-3</v>
      </c>
      <c r="AJ399" s="32">
        <f t="shared" si="2042"/>
        <v>0.92500000000000004</v>
      </c>
      <c r="AK399" s="32">
        <f t="shared" si="2043"/>
        <v>-1.772</v>
      </c>
      <c r="AL399" s="32">
        <f t="shared" si="2042"/>
        <v>3.714</v>
      </c>
      <c r="AM399" s="32">
        <f t="shared" si="2043"/>
        <v>4.8010000000000002</v>
      </c>
      <c r="AN399" s="32">
        <f t="shared" si="2042"/>
        <v>-4.4630000000000001</v>
      </c>
      <c r="AP399" s="32">
        <f t="shared" si="2044"/>
        <v>-6.0000000000000001E-3</v>
      </c>
      <c r="AQ399" s="32">
        <f t="shared" si="2044"/>
        <v>0.23747799999999999</v>
      </c>
      <c r="AR399" s="32">
        <f t="shared" si="2044"/>
        <v>0.60499999999999998</v>
      </c>
      <c r="AS399" s="32">
        <f t="shared" si="2044"/>
        <v>0.92200000000000004</v>
      </c>
      <c r="AT399" s="32">
        <f t="shared" ref="AT399:AU399" si="2053">+AT445</f>
        <v>1.9419999999999999</v>
      </c>
      <c r="AU399" s="32">
        <f t="shared" si="2053"/>
        <v>0.33800000000000002</v>
      </c>
      <c r="AV399" s="32">
        <f t="shared" ref="AV399:AW399" si="2054">+AV445</f>
        <v>-11.586</v>
      </c>
      <c r="AW399" s="32">
        <f t="shared" si="2054"/>
        <v>3.9649999999999999</v>
      </c>
    </row>
    <row r="400" spans="2:49" x14ac:dyDescent="0.2">
      <c r="B400" s="79" t="s">
        <v>182</v>
      </c>
      <c r="F400" s="32">
        <f t="shared" ref="F400" si="2055">+F446-E446</f>
        <v>0</v>
      </c>
      <c r="G400" s="32">
        <f t="shared" ref="G400" si="2056">+G446-F446</f>
        <v>0</v>
      </c>
      <c r="H400" s="32">
        <f t="shared" si="2034"/>
        <v>0</v>
      </c>
      <c r="I400" s="32">
        <f t="shared" ref="I400" si="2057">+I446-H446</f>
        <v>0</v>
      </c>
      <c r="J400" s="32">
        <f t="shared" ref="J400" si="2058">+J446-I446</f>
        <v>0</v>
      </c>
      <c r="K400" s="32">
        <f t="shared" ref="K400" si="2059">+K446-J446</f>
        <v>0</v>
      </c>
      <c r="L400" s="32">
        <f t="shared" si="2036"/>
        <v>0</v>
      </c>
      <c r="M400" s="32">
        <f t="shared" ref="M400" si="2060">+M446-L446</f>
        <v>0</v>
      </c>
      <c r="N400" s="32">
        <f t="shared" ref="N400" si="2061">+N446-M446</f>
        <v>0</v>
      </c>
      <c r="O400" s="32">
        <f t="shared" si="2028"/>
        <v>0.38900000000000001</v>
      </c>
      <c r="P400" s="32">
        <f t="shared" si="2037"/>
        <v>-0.105</v>
      </c>
      <c r="Q400" s="32">
        <f t="shared" si="2028"/>
        <v>9.799999999999999E-2</v>
      </c>
      <c r="R400" s="32">
        <f t="shared" si="2028"/>
        <v>-3.5999999999999997E-2</v>
      </c>
      <c r="S400" s="32">
        <f t="shared" si="2028"/>
        <v>5.3999999999999992E-2</v>
      </c>
      <c r="T400" s="32">
        <f t="shared" si="2038"/>
        <v>0.129</v>
      </c>
      <c r="U400" s="32">
        <f t="shared" si="2028"/>
        <v>0.81800000000000006</v>
      </c>
      <c r="V400" s="32">
        <f t="shared" si="2028"/>
        <v>-1.056</v>
      </c>
      <c r="W400" s="32">
        <f t="shared" si="2028"/>
        <v>0.28400000000000003</v>
      </c>
      <c r="X400" s="32">
        <f t="shared" si="2039"/>
        <v>0.36299999999999999</v>
      </c>
      <c r="Y400" s="32">
        <f t="shared" si="2028"/>
        <v>0.25900000000000012</v>
      </c>
      <c r="Z400" s="32">
        <f t="shared" si="2028"/>
        <v>0.66299999999999981</v>
      </c>
      <c r="AA400" s="32">
        <f t="shared" si="2028"/>
        <v>-0.16300000000000003</v>
      </c>
      <c r="AB400" s="32">
        <f t="shared" si="2040"/>
        <v>-0.41700000000000004</v>
      </c>
      <c r="AC400" s="32">
        <f t="shared" si="2028"/>
        <v>0.51</v>
      </c>
      <c r="AG400" s="32">
        <f t="shared" si="2041"/>
        <v>0</v>
      </c>
      <c r="AH400" s="32">
        <f t="shared" ref="AH400" si="2062">+AH446-AG446</f>
        <v>0</v>
      </c>
      <c r="AI400" s="32">
        <f t="shared" si="2041"/>
        <v>0</v>
      </c>
      <c r="AJ400" s="32">
        <f t="shared" ref="AJ400:AN400" si="2063">+AJ446-AI446</f>
        <v>0</v>
      </c>
      <c r="AK400" s="32">
        <f t="shared" si="2043"/>
        <v>0</v>
      </c>
      <c r="AL400" s="32">
        <f t="shared" si="2063"/>
        <v>0.38900000000000001</v>
      </c>
      <c r="AM400" s="32">
        <f t="shared" si="2043"/>
        <v>-7.0000000000000001E-3</v>
      </c>
      <c r="AN400" s="32">
        <f t="shared" si="2063"/>
        <v>1.7999999999999999E-2</v>
      </c>
      <c r="AP400" s="32">
        <f t="shared" si="2044"/>
        <v>0</v>
      </c>
      <c r="AQ400" s="32">
        <f t="shared" si="2044"/>
        <v>0</v>
      </c>
      <c r="AR400" s="32">
        <f t="shared" si="2044"/>
        <v>0</v>
      </c>
      <c r="AS400" s="32">
        <f t="shared" si="2044"/>
        <v>0</v>
      </c>
      <c r="AT400" s="32">
        <f t="shared" ref="AT400:AU400" si="2064">+AT446</f>
        <v>0.38900000000000001</v>
      </c>
      <c r="AU400" s="32">
        <f t="shared" si="2064"/>
        <v>1.0999999999999999E-2</v>
      </c>
      <c r="AV400" s="32">
        <f t="shared" ref="AV400:AW400" si="2065">+AV446</f>
        <v>0.17500000000000004</v>
      </c>
      <c r="AW400" s="32">
        <f t="shared" si="2065"/>
        <v>1.1219999999999999</v>
      </c>
    </row>
    <row r="401" spans="2:49" x14ac:dyDescent="0.2">
      <c r="B401" s="79" t="s">
        <v>183</v>
      </c>
      <c r="F401" s="32">
        <f t="shared" ref="F401:G409" si="2066">+F447-E447</f>
        <v>8.3558999999999994E-2</v>
      </c>
      <c r="G401" s="32">
        <f t="shared" si="2066"/>
        <v>2.4999999999999994E-2</v>
      </c>
      <c r="H401" s="32">
        <f t="shared" ref="H401:H409" si="2067">+H447</f>
        <v>8.6999999999999994E-2</v>
      </c>
      <c r="I401" s="32">
        <f t="shared" ref="I401:K409" si="2068">+I447-H447</f>
        <v>0.06</v>
      </c>
      <c r="J401" s="32">
        <f t="shared" si="2068"/>
        <v>8.2000000000000017E-2</v>
      </c>
      <c r="K401" s="32">
        <f t="shared" si="2068"/>
        <v>0.19099999999999998</v>
      </c>
      <c r="L401" s="32">
        <f t="shared" ref="L401:L409" si="2069">+L447</f>
        <v>0.10199999999999999</v>
      </c>
      <c r="M401" s="32">
        <f t="shared" ref="M401:AC409" si="2070">+M447-L447</f>
        <v>0.13100000000000001</v>
      </c>
      <c r="N401" s="32">
        <f t="shared" si="2070"/>
        <v>0.13299999999999998</v>
      </c>
      <c r="O401" s="32">
        <f t="shared" si="2070"/>
        <v>0.28600000000000003</v>
      </c>
      <c r="P401" s="32">
        <f t="shared" si="2037"/>
        <v>0.17199999999999999</v>
      </c>
      <c r="Q401" s="32">
        <f t="shared" si="2070"/>
        <v>0.14100000000000001</v>
      </c>
      <c r="R401" s="32">
        <f t="shared" si="2070"/>
        <v>9.2000000000000026E-2</v>
      </c>
      <c r="S401" s="32">
        <f t="shared" si="2070"/>
        <v>-7.400000000000001E-2</v>
      </c>
      <c r="T401" s="32">
        <f t="shared" si="2038"/>
        <v>0.11</v>
      </c>
      <c r="U401" s="32">
        <f t="shared" si="2070"/>
        <v>0.17399999999999999</v>
      </c>
      <c r="V401" s="32">
        <f t="shared" si="2070"/>
        <v>0.18300000000000005</v>
      </c>
      <c r="W401" s="32">
        <f t="shared" si="2070"/>
        <v>-0.20800000000000002</v>
      </c>
      <c r="X401" s="32">
        <f t="shared" si="2039"/>
        <v>0.184</v>
      </c>
      <c r="Y401" s="32">
        <f t="shared" si="2070"/>
        <v>0.15100000000000002</v>
      </c>
      <c r="Z401" s="32">
        <f t="shared" si="2070"/>
        <v>0.126</v>
      </c>
      <c r="AA401" s="32">
        <f t="shared" si="2070"/>
        <v>-9.9000000000000032E-2</v>
      </c>
      <c r="AB401" s="32">
        <f t="shared" si="2040"/>
        <v>0.106</v>
      </c>
      <c r="AC401" s="32">
        <f t="shared" si="2070"/>
        <v>0.17699999999999999</v>
      </c>
      <c r="AG401" s="32">
        <f t="shared" ref="AG401:AG409" si="2071">+AG447</f>
        <v>0.13844100000000001</v>
      </c>
      <c r="AH401" s="32">
        <f t="shared" ref="AH401:AH409" si="2072">+AH447-AG447</f>
        <v>0.10855899999999999</v>
      </c>
      <c r="AI401" s="32">
        <f t="shared" ref="AI401:AI409" si="2073">+AI447</f>
        <v>0.14699999999999999</v>
      </c>
      <c r="AJ401" s="32">
        <f t="shared" ref="AJ401:AJ409" si="2074">+AJ447-AI447</f>
        <v>0.27300000000000002</v>
      </c>
      <c r="AK401" s="32">
        <f t="shared" ref="AK401:AM409" si="2075">+AK447</f>
        <v>0.23300000000000001</v>
      </c>
      <c r="AL401" s="32">
        <f t="shared" ref="AL401:AN409" si="2076">+AL447-AK447</f>
        <v>0.41900000000000004</v>
      </c>
      <c r="AM401" s="32">
        <f t="shared" si="2075"/>
        <v>0.313</v>
      </c>
      <c r="AN401" s="32">
        <f t="shared" si="2076"/>
        <v>1.8000000000000016E-2</v>
      </c>
      <c r="AP401" s="32">
        <f t="shared" ref="AP401:AP409" si="2077">+AP447</f>
        <v>0</v>
      </c>
      <c r="AQ401" s="32">
        <f t="shared" ref="AQ401:AS401" si="2078">+AQ447</f>
        <v>0.16525899999999999</v>
      </c>
      <c r="AR401" s="32">
        <f t="shared" si="2078"/>
        <v>0.247</v>
      </c>
      <c r="AS401" s="32">
        <f t="shared" si="2078"/>
        <v>0.42</v>
      </c>
      <c r="AT401" s="32">
        <f t="shared" ref="AT401:AU401" si="2079">+AT447</f>
        <v>0.65200000000000002</v>
      </c>
      <c r="AU401" s="32">
        <f t="shared" si="2079"/>
        <v>0.33100000000000002</v>
      </c>
      <c r="AV401" s="32">
        <f t="shared" ref="AV401:AW401" si="2080">+AV447</f>
        <v>0.25900000000000001</v>
      </c>
      <c r="AW401" s="32">
        <f t="shared" si="2080"/>
        <v>0.36199999999999999</v>
      </c>
    </row>
    <row r="402" spans="2:49" x14ac:dyDescent="0.2">
      <c r="B402" s="79" t="s">
        <v>184</v>
      </c>
      <c r="F402" s="32">
        <f t="shared" si="2066"/>
        <v>4.9180000000000005E-3</v>
      </c>
      <c r="G402" s="32">
        <f t="shared" si="2066"/>
        <v>0.65400000000000003</v>
      </c>
      <c r="H402" s="32">
        <f t="shared" si="2067"/>
        <v>6.8000000000000005E-2</v>
      </c>
      <c r="I402" s="32">
        <f t="shared" si="2068"/>
        <v>-6.0000000000000005E-2</v>
      </c>
      <c r="J402" s="32">
        <f t="shared" si="2068"/>
        <v>2.4E-2</v>
      </c>
      <c r="K402" s="32">
        <f t="shared" si="2068"/>
        <v>0.76400000000000001</v>
      </c>
      <c r="L402" s="32">
        <f t="shared" si="2069"/>
        <v>9.1999999999999998E-2</v>
      </c>
      <c r="M402" s="32">
        <f t="shared" si="2070"/>
        <v>8.6999999999999994E-2</v>
      </c>
      <c r="N402" s="32">
        <f t="shared" si="2070"/>
        <v>9.5000000000000029E-2</v>
      </c>
      <c r="O402" s="32">
        <f t="shared" si="2070"/>
        <v>-0.14400000000000002</v>
      </c>
      <c r="P402" s="32">
        <f t="shared" si="2037"/>
        <v>-2E-3</v>
      </c>
      <c r="Q402" s="32">
        <f t="shared" si="2070"/>
        <v>7.5999999999999998E-2</v>
      </c>
      <c r="R402" s="32">
        <f t="shared" si="2070"/>
        <v>2.8999999999999998E-2</v>
      </c>
      <c r="S402" s="32">
        <f t="shared" si="2070"/>
        <v>-3.7999999999999992E-2</v>
      </c>
      <c r="T402" s="32">
        <f t="shared" si="2038"/>
        <v>-1.9E-2</v>
      </c>
      <c r="U402" s="32">
        <f t="shared" si="2070"/>
        <v>-0.33299999999999996</v>
      </c>
      <c r="V402" s="32">
        <f t="shared" si="2070"/>
        <v>-1.3250000000000002</v>
      </c>
      <c r="W402" s="32">
        <f t="shared" si="2070"/>
        <v>-1.835</v>
      </c>
      <c r="X402" s="32">
        <f t="shared" si="2039"/>
        <v>-2.1669999999999998</v>
      </c>
      <c r="Y402" s="32">
        <f t="shared" si="2070"/>
        <v>-2.4060000000000006</v>
      </c>
      <c r="Z402" s="32">
        <f t="shared" si="2070"/>
        <v>-1.9329999999999998</v>
      </c>
      <c r="AA402" s="32">
        <f t="shared" si="2070"/>
        <v>-2.2309999999999999</v>
      </c>
      <c r="AB402" s="32">
        <f t="shared" si="2040"/>
        <v>-0.54500000000000004</v>
      </c>
      <c r="AC402" s="32">
        <f t="shared" si="2070"/>
        <v>-0.67099999999999993</v>
      </c>
      <c r="AG402" s="32">
        <f t="shared" si="2071"/>
        <v>7.0819999999999998E-3</v>
      </c>
      <c r="AH402" s="32">
        <f t="shared" si="2072"/>
        <v>0.658918</v>
      </c>
      <c r="AI402" s="32">
        <f t="shared" si="2073"/>
        <v>8.0000000000000002E-3</v>
      </c>
      <c r="AJ402" s="32">
        <f t="shared" si="2074"/>
        <v>0.78800000000000003</v>
      </c>
      <c r="AK402" s="32">
        <f t="shared" si="2075"/>
        <v>0.17899999999999999</v>
      </c>
      <c r="AL402" s="32">
        <f t="shared" si="2076"/>
        <v>-4.8999999999999988E-2</v>
      </c>
      <c r="AM402" s="32">
        <f t="shared" si="2075"/>
        <v>7.3999999999999996E-2</v>
      </c>
      <c r="AN402" s="32">
        <f t="shared" si="2076"/>
        <v>-8.9999999999999941E-3</v>
      </c>
      <c r="AP402" s="32">
        <f t="shared" si="2077"/>
        <v>0</v>
      </c>
      <c r="AQ402" s="32">
        <f t="shared" ref="AQ402:AS402" si="2081">+AQ448</f>
        <v>0</v>
      </c>
      <c r="AR402" s="32">
        <f t="shared" si="2081"/>
        <v>0.66600000000000004</v>
      </c>
      <c r="AS402" s="32">
        <f t="shared" si="2081"/>
        <v>0.79600000000000004</v>
      </c>
      <c r="AT402" s="32">
        <f t="shared" ref="AT402:AU402" si="2082">+AT448</f>
        <v>0.13</v>
      </c>
      <c r="AU402" s="32">
        <f t="shared" si="2082"/>
        <v>6.5000000000000002E-2</v>
      </c>
      <c r="AV402" s="32">
        <f t="shared" ref="AV402:AW402" si="2083">+AV448</f>
        <v>-3.512</v>
      </c>
      <c r="AW402" s="32">
        <f t="shared" si="2083"/>
        <v>-8.7370000000000001</v>
      </c>
    </row>
    <row r="403" spans="2:49" x14ac:dyDescent="0.2">
      <c r="B403" s="79" t="s">
        <v>164</v>
      </c>
      <c r="F403" s="32">
        <f t="shared" si="2066"/>
        <v>0.52512599999999998</v>
      </c>
      <c r="G403" s="32">
        <f t="shared" si="2066"/>
        <v>0.52500000000000013</v>
      </c>
      <c r="H403" s="32">
        <f t="shared" si="2067"/>
        <v>0.47199999999999998</v>
      </c>
      <c r="I403" s="32">
        <f t="shared" si="2068"/>
        <v>0.30400000000000005</v>
      </c>
      <c r="J403" s="32">
        <f t="shared" si="2068"/>
        <v>0</v>
      </c>
      <c r="K403" s="32">
        <f t="shared" si="2068"/>
        <v>0</v>
      </c>
      <c r="L403" s="32">
        <f t="shared" si="2069"/>
        <v>0</v>
      </c>
      <c r="M403" s="32">
        <f t="shared" si="2070"/>
        <v>0</v>
      </c>
      <c r="N403" s="32">
        <f t="shared" si="2070"/>
        <v>0</v>
      </c>
      <c r="O403" s="32">
        <f t="shared" si="2070"/>
        <v>0</v>
      </c>
      <c r="P403" s="32">
        <f t="shared" si="2037"/>
        <v>0</v>
      </c>
      <c r="Q403" s="32">
        <f t="shared" si="2070"/>
        <v>0</v>
      </c>
      <c r="R403" s="32">
        <f t="shared" si="2070"/>
        <v>0</v>
      </c>
      <c r="S403" s="32">
        <f t="shared" si="2070"/>
        <v>0</v>
      </c>
      <c r="T403" s="32">
        <f t="shared" si="2038"/>
        <v>0</v>
      </c>
      <c r="U403" s="32">
        <f t="shared" si="2070"/>
        <v>0</v>
      </c>
      <c r="V403" s="32">
        <f t="shared" si="2070"/>
        <v>0</v>
      </c>
      <c r="W403" s="32">
        <f t="shared" si="2070"/>
        <v>0</v>
      </c>
      <c r="X403" s="32">
        <f t="shared" si="2039"/>
        <v>0</v>
      </c>
      <c r="Y403" s="32">
        <f t="shared" si="2070"/>
        <v>0</v>
      </c>
      <c r="Z403" s="32">
        <f t="shared" si="2070"/>
        <v>0</v>
      </c>
      <c r="AA403" s="32">
        <f t="shared" si="2070"/>
        <v>0</v>
      </c>
      <c r="AB403" s="32">
        <f t="shared" si="2040"/>
        <v>0</v>
      </c>
      <c r="AC403" s="32">
        <f t="shared" si="2070"/>
        <v>0</v>
      </c>
      <c r="AG403" s="32">
        <f t="shared" si="2071"/>
        <v>1.0328740000000001</v>
      </c>
      <c r="AH403" s="32">
        <f t="shared" si="2072"/>
        <v>1.0501260000000001</v>
      </c>
      <c r="AI403" s="32">
        <f t="shared" si="2073"/>
        <v>0.77600000000000002</v>
      </c>
      <c r="AJ403" s="32">
        <f t="shared" si="2074"/>
        <v>0</v>
      </c>
      <c r="AK403" s="32">
        <f t="shared" si="2075"/>
        <v>0</v>
      </c>
      <c r="AL403" s="32">
        <f t="shared" si="2076"/>
        <v>0</v>
      </c>
      <c r="AM403" s="32">
        <f t="shared" si="2075"/>
        <v>0</v>
      </c>
      <c r="AN403" s="32">
        <f t="shared" si="2076"/>
        <v>0</v>
      </c>
      <c r="AP403" s="32">
        <f t="shared" si="2077"/>
        <v>0</v>
      </c>
      <c r="AQ403" s="32">
        <f t="shared" ref="AQ403:AS403" si="2084">+AQ449</f>
        <v>1.2611330000000001</v>
      </c>
      <c r="AR403" s="32">
        <f t="shared" si="2084"/>
        <v>2.0830000000000002</v>
      </c>
      <c r="AS403" s="32">
        <f t="shared" si="2084"/>
        <v>0.77600000000000002</v>
      </c>
      <c r="AT403" s="32">
        <f t="shared" ref="AT403:AU403" si="2085">+AT449</f>
        <v>0</v>
      </c>
      <c r="AU403" s="32">
        <f t="shared" si="2085"/>
        <v>0</v>
      </c>
      <c r="AV403" s="32">
        <f t="shared" ref="AV403:AW403" si="2086">+AV449</f>
        <v>0</v>
      </c>
      <c r="AW403" s="32">
        <f t="shared" si="2086"/>
        <v>0</v>
      </c>
    </row>
    <row r="404" spans="2:49" x14ac:dyDescent="0.2">
      <c r="B404" s="79" t="s">
        <v>185</v>
      </c>
      <c r="F404" s="32">
        <f t="shared" si="2066"/>
        <v>1.3539999999999999</v>
      </c>
      <c r="G404" s="32">
        <f t="shared" si="2066"/>
        <v>-0.52800000000000002</v>
      </c>
      <c r="H404" s="32">
        <f t="shared" si="2067"/>
        <v>-3.24</v>
      </c>
      <c r="I404" s="32">
        <f t="shared" si="2068"/>
        <v>2.1720000000000002</v>
      </c>
      <c r="J404" s="32">
        <f t="shared" si="2068"/>
        <v>-1.379</v>
      </c>
      <c r="K404" s="32">
        <f t="shared" si="2068"/>
        <v>-1.5470000000000002</v>
      </c>
      <c r="L404" s="32">
        <f t="shared" si="2069"/>
        <v>-3.7149999999999999</v>
      </c>
      <c r="M404" s="32">
        <f t="shared" si="2070"/>
        <v>-0.83300000000000018</v>
      </c>
      <c r="N404" s="32">
        <f t="shared" si="2070"/>
        <v>-3.0060000000000002</v>
      </c>
      <c r="O404" s="32">
        <f t="shared" si="2070"/>
        <v>2.9700000000000006</v>
      </c>
      <c r="P404" s="32">
        <f t="shared" si="2037"/>
        <v>1.26</v>
      </c>
      <c r="Q404" s="32">
        <f t="shared" si="2070"/>
        <v>-3.2800000000000002</v>
      </c>
      <c r="R404" s="32">
        <f t="shared" si="2070"/>
        <v>-3.2250000000000001</v>
      </c>
      <c r="S404" s="32">
        <f t="shared" si="2070"/>
        <v>-7.0740000000000007</v>
      </c>
      <c r="T404" s="32">
        <f t="shared" si="2038"/>
        <v>-4.0869999999999997</v>
      </c>
      <c r="U404" s="32">
        <f t="shared" si="2070"/>
        <v>2.2469999999999999</v>
      </c>
      <c r="V404" s="32">
        <f t="shared" si="2070"/>
        <v>-1.643</v>
      </c>
      <c r="W404" s="32">
        <f t="shared" si="2070"/>
        <v>-5.3949999999999996</v>
      </c>
      <c r="X404" s="32">
        <f t="shared" si="2039"/>
        <v>-7.2649999999999997</v>
      </c>
      <c r="Y404" s="32">
        <f t="shared" si="2070"/>
        <v>6.3529999999999998</v>
      </c>
      <c r="Z404" s="32">
        <f t="shared" si="2070"/>
        <v>-1.4090000000000003</v>
      </c>
      <c r="AA404" s="32">
        <f t="shared" si="2070"/>
        <v>-1.411</v>
      </c>
      <c r="AB404" s="32">
        <f t="shared" si="2040"/>
        <v>-3.4790000000000001</v>
      </c>
      <c r="AC404" s="32">
        <f t="shared" si="2070"/>
        <v>2.7560000000000002</v>
      </c>
      <c r="AG404" s="32">
        <f t="shared" si="2071"/>
        <v>-2.569</v>
      </c>
      <c r="AH404" s="32">
        <f t="shared" si="2072"/>
        <v>0.82599999999999985</v>
      </c>
      <c r="AI404" s="32">
        <f t="shared" si="2073"/>
        <v>-1.0680000000000001</v>
      </c>
      <c r="AJ404" s="32">
        <f t="shared" si="2074"/>
        <v>-2.9260000000000002</v>
      </c>
      <c r="AK404" s="32">
        <f t="shared" si="2075"/>
        <v>-4.548</v>
      </c>
      <c r="AL404" s="32">
        <f t="shared" si="2076"/>
        <v>-3.5999999999999588E-2</v>
      </c>
      <c r="AM404" s="32">
        <f t="shared" si="2075"/>
        <v>-2.02</v>
      </c>
      <c r="AN404" s="32">
        <f t="shared" si="2076"/>
        <v>-10.299000000000001</v>
      </c>
      <c r="AP404" s="32">
        <f t="shared" si="2077"/>
        <v>-8.7999999999999995E-2</v>
      </c>
      <c r="AQ404" s="32">
        <f t="shared" ref="AQ404:AS404" si="2087">+AQ450</f>
        <v>-2.1219999999999999</v>
      </c>
      <c r="AR404" s="32">
        <f t="shared" si="2087"/>
        <v>-1.7430000000000001</v>
      </c>
      <c r="AS404" s="32">
        <f t="shared" si="2087"/>
        <v>-3.9940000000000002</v>
      </c>
      <c r="AT404" s="32">
        <f t="shared" ref="AT404:AU404" si="2088">+AT450</f>
        <v>-4.5839999999999996</v>
      </c>
      <c r="AU404" s="32">
        <f t="shared" si="2088"/>
        <v>-12.319000000000001</v>
      </c>
      <c r="AV404" s="32">
        <f t="shared" ref="AV404:AW404" si="2089">+AV450</f>
        <v>-8.8780000000000001</v>
      </c>
      <c r="AW404" s="32">
        <f t="shared" si="2089"/>
        <v>-3.7320000000000002</v>
      </c>
    </row>
    <row r="405" spans="2:49" x14ac:dyDescent="0.2">
      <c r="B405" s="79" t="s">
        <v>186</v>
      </c>
      <c r="F405" s="32">
        <f t="shared" si="2066"/>
        <v>0.24218699999999993</v>
      </c>
      <c r="G405" s="32">
        <f t="shared" si="2066"/>
        <v>1.4970000000000001</v>
      </c>
      <c r="H405" s="32">
        <f t="shared" si="2067"/>
        <v>9.7000000000000003E-2</v>
      </c>
      <c r="I405" s="32">
        <f t="shared" si="2068"/>
        <v>1.5110000000000001</v>
      </c>
      <c r="J405" s="32">
        <f t="shared" si="2068"/>
        <v>2.2709999999999999</v>
      </c>
      <c r="K405" s="32">
        <f t="shared" si="2068"/>
        <v>-1.0489999999999999</v>
      </c>
      <c r="L405" s="32">
        <f t="shared" si="2069"/>
        <v>0.378</v>
      </c>
      <c r="M405" s="32">
        <f t="shared" si="2070"/>
        <v>0.65099999999999991</v>
      </c>
      <c r="N405" s="32">
        <f t="shared" si="2070"/>
        <v>1.6099999999999999</v>
      </c>
      <c r="O405" s="32">
        <f t="shared" si="2070"/>
        <v>2.1350000000000002</v>
      </c>
      <c r="P405" s="32">
        <f t="shared" si="2037"/>
        <v>1.5189999999999999</v>
      </c>
      <c r="Q405" s="32">
        <f t="shared" si="2070"/>
        <v>2.6159999999999997</v>
      </c>
      <c r="R405" s="32">
        <f t="shared" si="2070"/>
        <v>2.6900000000000004</v>
      </c>
      <c r="S405" s="32">
        <f t="shared" si="2070"/>
        <v>0.65200000000000014</v>
      </c>
      <c r="T405" s="32">
        <f t="shared" si="2038"/>
        <v>1.22</v>
      </c>
      <c r="U405" s="32">
        <f t="shared" si="2070"/>
        <v>-0.18700000000000006</v>
      </c>
      <c r="V405" s="32">
        <f t="shared" si="2070"/>
        <v>0.54500000000000015</v>
      </c>
      <c r="W405" s="32">
        <f t="shared" si="2070"/>
        <v>2.8559999999999999</v>
      </c>
      <c r="X405" s="32">
        <f t="shared" si="2039"/>
        <v>3.1779999999999999</v>
      </c>
      <c r="Y405" s="32">
        <f t="shared" si="2070"/>
        <v>2.3970000000000002</v>
      </c>
      <c r="Z405" s="32">
        <f t="shared" si="2070"/>
        <v>-0.37400000000000055</v>
      </c>
      <c r="AA405" s="32">
        <f t="shared" si="2070"/>
        <v>0.32800000000000029</v>
      </c>
      <c r="AB405" s="32">
        <f t="shared" si="2040"/>
        <v>-1.9019999999999999</v>
      </c>
      <c r="AC405" s="32">
        <f t="shared" si="2070"/>
        <v>4.633</v>
      </c>
      <c r="AG405" s="32">
        <f t="shared" si="2071"/>
        <v>1.542813</v>
      </c>
      <c r="AH405" s="32">
        <f t="shared" si="2072"/>
        <v>1.739187</v>
      </c>
      <c r="AI405" s="32">
        <f t="shared" si="2073"/>
        <v>1.6080000000000001</v>
      </c>
      <c r="AJ405" s="32">
        <f t="shared" si="2074"/>
        <v>1.222</v>
      </c>
      <c r="AK405" s="32">
        <f t="shared" si="2075"/>
        <v>1.0289999999999999</v>
      </c>
      <c r="AL405" s="32">
        <f t="shared" si="2076"/>
        <v>3.7450000000000001</v>
      </c>
      <c r="AM405" s="32">
        <f t="shared" si="2075"/>
        <v>4.1349999999999998</v>
      </c>
      <c r="AN405" s="32">
        <f t="shared" si="2076"/>
        <v>3.3420000000000005</v>
      </c>
      <c r="AP405" s="32">
        <f t="shared" si="2077"/>
        <v>0.59254899999999999</v>
      </c>
      <c r="AQ405" s="32">
        <f t="shared" ref="AQ405:AS405" si="2090">+AQ451</f>
        <v>1.7598130000000001</v>
      </c>
      <c r="AR405" s="32">
        <f t="shared" si="2090"/>
        <v>3.282</v>
      </c>
      <c r="AS405" s="32">
        <f t="shared" si="2090"/>
        <v>2.83</v>
      </c>
      <c r="AT405" s="32">
        <f t="shared" ref="AT405:AU405" si="2091">+AT451</f>
        <v>4.774</v>
      </c>
      <c r="AU405" s="32">
        <f t="shared" si="2091"/>
        <v>7.4770000000000003</v>
      </c>
      <c r="AV405" s="32">
        <f t="shared" ref="AV405:AW405" si="2092">+AV451</f>
        <v>4.4340000000000002</v>
      </c>
      <c r="AW405" s="32">
        <f t="shared" si="2092"/>
        <v>5.5289999999999999</v>
      </c>
    </row>
    <row r="406" spans="2:49" x14ac:dyDescent="0.2">
      <c r="B406" s="79" t="s">
        <v>187</v>
      </c>
      <c r="F406" s="32">
        <f t="shared" si="2066"/>
        <v>-0.90450900000000001</v>
      </c>
      <c r="G406" s="32">
        <f t="shared" si="2066"/>
        <v>1.1770000000000005</v>
      </c>
      <c r="H406" s="32">
        <f t="shared" si="2067"/>
        <v>4.7809999999999997</v>
      </c>
      <c r="I406" s="32">
        <f t="shared" si="2068"/>
        <v>-1.1429999999999998</v>
      </c>
      <c r="J406" s="32">
        <f t="shared" si="2068"/>
        <v>1.2039999999999997</v>
      </c>
      <c r="K406" s="32">
        <f t="shared" si="2068"/>
        <v>0.40800000000000036</v>
      </c>
      <c r="L406" s="32">
        <f t="shared" si="2069"/>
        <v>3.7650000000000001</v>
      </c>
      <c r="M406" s="32">
        <f t="shared" si="2070"/>
        <v>1.2899999999999996</v>
      </c>
      <c r="N406" s="32">
        <f t="shared" si="2070"/>
        <v>2.415</v>
      </c>
      <c r="O406" s="32">
        <f t="shared" si="2070"/>
        <v>1.5949999999999998</v>
      </c>
      <c r="P406" s="32">
        <f t="shared" si="2037"/>
        <v>2.597</v>
      </c>
      <c r="Q406" s="32">
        <f t="shared" si="2070"/>
        <v>3.1700000000000004</v>
      </c>
      <c r="R406" s="32">
        <f t="shared" si="2070"/>
        <v>2.4270000000000005</v>
      </c>
      <c r="S406" s="32">
        <f t="shared" si="2070"/>
        <v>8.6820000000000004</v>
      </c>
      <c r="T406" s="32">
        <f t="shared" si="2038"/>
        <v>6.7489999999999997</v>
      </c>
      <c r="U406" s="32">
        <f t="shared" si="2070"/>
        <v>-0.3329999999999993</v>
      </c>
      <c r="V406" s="32">
        <f t="shared" si="2070"/>
        <v>2.1259999999999994</v>
      </c>
      <c r="W406" s="32">
        <f t="shared" si="2070"/>
        <v>4.1560000000000006</v>
      </c>
      <c r="X406" s="32">
        <f t="shared" si="2039"/>
        <v>4.4340000000000002</v>
      </c>
      <c r="Y406" s="32">
        <f t="shared" si="2070"/>
        <v>0.44299999999999962</v>
      </c>
      <c r="Z406" s="32">
        <f t="shared" si="2070"/>
        <v>4.2939999999999996</v>
      </c>
      <c r="AA406" s="32">
        <f t="shared" si="2070"/>
        <v>1.7670000000000012</v>
      </c>
      <c r="AB406" s="32">
        <f t="shared" si="2040"/>
        <v>9.9559999999999995</v>
      </c>
      <c r="AC406" s="32">
        <f t="shared" si="2070"/>
        <v>-4.2829999999999995</v>
      </c>
      <c r="AG406" s="32">
        <f t="shared" si="2071"/>
        <v>5.0585089999999999</v>
      </c>
      <c r="AH406" s="32">
        <f t="shared" si="2072"/>
        <v>0.27249100000000048</v>
      </c>
      <c r="AI406" s="32">
        <f t="shared" si="2073"/>
        <v>3.6379999999999999</v>
      </c>
      <c r="AJ406" s="32">
        <f t="shared" si="2074"/>
        <v>1.6120000000000001</v>
      </c>
      <c r="AK406" s="32">
        <f t="shared" si="2075"/>
        <v>5.0549999999999997</v>
      </c>
      <c r="AL406" s="32">
        <f t="shared" si="2076"/>
        <v>4.01</v>
      </c>
      <c r="AM406" s="32">
        <f t="shared" si="2075"/>
        <v>5.7670000000000003</v>
      </c>
      <c r="AN406" s="32">
        <f t="shared" si="2076"/>
        <v>11.109000000000002</v>
      </c>
      <c r="AP406" s="32">
        <f t="shared" si="2077"/>
        <v>0.87957600000000002</v>
      </c>
      <c r="AQ406" s="32">
        <f t="shared" ref="AQ406:AS406" si="2093">+AQ452</f>
        <v>3.9017770000000001</v>
      </c>
      <c r="AR406" s="32">
        <f t="shared" si="2093"/>
        <v>5.3310000000000004</v>
      </c>
      <c r="AS406" s="32">
        <f t="shared" si="2093"/>
        <v>5.25</v>
      </c>
      <c r="AT406" s="32">
        <f t="shared" ref="AT406:AU406" si="2094">+AT452</f>
        <v>9.0649999999999995</v>
      </c>
      <c r="AU406" s="32">
        <f t="shared" si="2094"/>
        <v>16.876000000000001</v>
      </c>
      <c r="AV406" s="32">
        <f t="shared" ref="AV406:AW406" si="2095">+AV452</f>
        <v>12.698</v>
      </c>
      <c r="AW406" s="32">
        <f t="shared" si="2095"/>
        <v>10.938000000000001</v>
      </c>
    </row>
    <row r="407" spans="2:49" x14ac:dyDescent="0.2">
      <c r="B407" s="79" t="s">
        <v>188</v>
      </c>
      <c r="F407" s="32">
        <f t="shared" si="2066"/>
        <v>-0.11099999999999999</v>
      </c>
      <c r="G407" s="32">
        <f t="shared" si="2066"/>
        <v>-0.49000000000000005</v>
      </c>
      <c r="H407" s="32">
        <f t="shared" si="2067"/>
        <v>1.7999999999999999E-2</v>
      </c>
      <c r="I407" s="32">
        <f t="shared" si="2068"/>
        <v>0.317</v>
      </c>
      <c r="J407" s="32">
        <f t="shared" si="2068"/>
        <v>-0.58699999999999997</v>
      </c>
      <c r="K407" s="32">
        <f t="shared" si="2068"/>
        <v>-8.3000000000000018E-2</v>
      </c>
      <c r="L407" s="32">
        <f t="shared" si="2069"/>
        <v>-0.36099999999999999</v>
      </c>
      <c r="M407" s="32">
        <f t="shared" si="2070"/>
        <v>-9.5000000000000029E-2</v>
      </c>
      <c r="N407" s="32">
        <f t="shared" si="2070"/>
        <v>-0.25699999999999995</v>
      </c>
      <c r="O407" s="32">
        <f t="shared" si="2070"/>
        <v>-0.22899999999999998</v>
      </c>
      <c r="P407" s="32">
        <f t="shared" si="2037"/>
        <v>-4.1769999999999996</v>
      </c>
      <c r="Q407" s="32">
        <f t="shared" si="2070"/>
        <v>-3.2000000000000028E-2</v>
      </c>
      <c r="R407" s="32">
        <f t="shared" si="2070"/>
        <v>1.3499999999999996</v>
      </c>
      <c r="S407" s="32">
        <f t="shared" si="2070"/>
        <v>-1.3840000000000003</v>
      </c>
      <c r="T407" s="32">
        <f t="shared" si="2038"/>
        <v>-0.96799999999999997</v>
      </c>
      <c r="U407" s="32">
        <f t="shared" si="2070"/>
        <v>-0.20700000000000007</v>
      </c>
      <c r="V407" s="32">
        <f t="shared" si="2070"/>
        <v>1.365</v>
      </c>
      <c r="W407" s="32">
        <f t="shared" si="2070"/>
        <v>3.5000000000000003E-2</v>
      </c>
      <c r="X407" s="32">
        <f t="shared" si="2039"/>
        <v>-2.2170000000000001</v>
      </c>
      <c r="Y407" s="32">
        <f t="shared" si="2070"/>
        <v>-1.1440000000000001</v>
      </c>
      <c r="Z407" s="32">
        <f t="shared" si="2070"/>
        <v>2.1830000000000003</v>
      </c>
      <c r="AA407" s="32">
        <f t="shared" si="2070"/>
        <v>1.7330000000000001</v>
      </c>
      <c r="AB407" s="32">
        <f t="shared" si="2040"/>
        <v>-1.605</v>
      </c>
      <c r="AC407" s="32">
        <f t="shared" si="2070"/>
        <v>-1.399</v>
      </c>
      <c r="AG407" s="32">
        <f t="shared" si="2071"/>
        <v>-0.32600000000000001</v>
      </c>
      <c r="AH407" s="32">
        <f t="shared" si="2072"/>
        <v>-0.60099999999999998</v>
      </c>
      <c r="AI407" s="32">
        <f t="shared" si="2073"/>
        <v>0.33500000000000002</v>
      </c>
      <c r="AJ407" s="32">
        <f t="shared" si="2074"/>
        <v>-0.67</v>
      </c>
      <c r="AK407" s="32">
        <f t="shared" si="2075"/>
        <v>-0.45600000000000002</v>
      </c>
      <c r="AL407" s="32">
        <f t="shared" si="2076"/>
        <v>-0.48599999999999993</v>
      </c>
      <c r="AM407" s="32">
        <f t="shared" si="2075"/>
        <v>-4.2089999999999996</v>
      </c>
      <c r="AN407" s="32">
        <f t="shared" si="2076"/>
        <v>-3.4000000000000696E-2</v>
      </c>
      <c r="AP407" s="32">
        <f t="shared" si="2077"/>
        <v>0.25936900000000002</v>
      </c>
      <c r="AQ407" s="32">
        <f t="shared" ref="AQ407:AS407" si="2096">+AQ453</f>
        <v>-0.35299999999999998</v>
      </c>
      <c r="AR407" s="32">
        <f t="shared" si="2096"/>
        <v>-0.92700000000000005</v>
      </c>
      <c r="AS407" s="32">
        <f t="shared" si="2096"/>
        <v>-0.33500000000000002</v>
      </c>
      <c r="AT407" s="32">
        <f t="shared" ref="AT407:AU407" si="2097">+AT453</f>
        <v>-0.94199999999999995</v>
      </c>
      <c r="AU407" s="32">
        <f t="shared" si="2097"/>
        <v>-4.2430000000000003</v>
      </c>
      <c r="AV407" s="32">
        <f t="shared" ref="AV407:AW407" si="2098">+AV453</f>
        <v>0.22500000000000001</v>
      </c>
      <c r="AW407" s="32">
        <f t="shared" si="2098"/>
        <v>0.55500000000000005</v>
      </c>
    </row>
    <row r="408" spans="2:49" ht="13.5" x14ac:dyDescent="0.35">
      <c r="B408" s="79" t="s">
        <v>189</v>
      </c>
      <c r="F408" s="33">
        <f t="shared" si="2066"/>
        <v>-0.15700000000000003</v>
      </c>
      <c r="G408" s="33">
        <f t="shared" si="2066"/>
        <v>-0.17499999999999999</v>
      </c>
      <c r="H408" s="33">
        <f t="shared" si="2067"/>
        <v>-0.11600000000000001</v>
      </c>
      <c r="I408" s="33">
        <f t="shared" si="2068"/>
        <v>-0.187</v>
      </c>
      <c r="J408" s="33">
        <f t="shared" si="2068"/>
        <v>-0.11899999999999999</v>
      </c>
      <c r="K408" s="33">
        <f t="shared" si="2068"/>
        <v>-0.26300000000000007</v>
      </c>
      <c r="L408" s="33">
        <f t="shared" si="2069"/>
        <v>-0.34300000000000003</v>
      </c>
      <c r="M408" s="33">
        <f t="shared" si="2070"/>
        <v>-0.26499999999999996</v>
      </c>
      <c r="N408" s="33">
        <f t="shared" si="2070"/>
        <v>-0.42400000000000004</v>
      </c>
      <c r="O408" s="33">
        <f t="shared" si="2070"/>
        <v>-0.43500000000000005</v>
      </c>
      <c r="P408" s="33">
        <f t="shared" si="2037"/>
        <v>-0.34899999999999998</v>
      </c>
      <c r="Q408" s="33">
        <f t="shared" si="2070"/>
        <v>-0.36499999999999999</v>
      </c>
      <c r="R408" s="33">
        <f t="shared" si="2070"/>
        <v>-0.64400000000000013</v>
      </c>
      <c r="S408" s="33">
        <f t="shared" si="2070"/>
        <v>-1.1109999999999998</v>
      </c>
      <c r="T408" s="33">
        <f t="shared" si="2038"/>
        <v>-3.0150000000000001</v>
      </c>
      <c r="U408" s="33">
        <f t="shared" si="2070"/>
        <v>-0.74099999999999966</v>
      </c>
      <c r="V408" s="33">
        <f t="shared" si="2070"/>
        <v>-0.22600000000000042</v>
      </c>
      <c r="W408" s="33">
        <f t="shared" si="2070"/>
        <v>-1.62</v>
      </c>
      <c r="X408" s="33">
        <f t="shared" si="2039"/>
        <v>-2.2330000000000001</v>
      </c>
      <c r="Y408" s="33">
        <f t="shared" si="2070"/>
        <v>-1.3569999999999998</v>
      </c>
      <c r="Z408" s="33">
        <f t="shared" si="2070"/>
        <v>-0.59799999999999986</v>
      </c>
      <c r="AA408" s="33">
        <f t="shared" si="2070"/>
        <v>-2.0760000000000005</v>
      </c>
      <c r="AB408" s="33">
        <f t="shared" si="2040"/>
        <v>-0.54300000000000004</v>
      </c>
      <c r="AC408" s="33">
        <f t="shared" si="2070"/>
        <v>-1.8409999999999997</v>
      </c>
      <c r="AG408" s="33">
        <f t="shared" si="2071"/>
        <v>-0.28599999999999998</v>
      </c>
      <c r="AH408" s="33">
        <f t="shared" si="2072"/>
        <v>-0.33200000000000002</v>
      </c>
      <c r="AI408" s="33">
        <f t="shared" si="2073"/>
        <v>-0.30299999999999999</v>
      </c>
      <c r="AJ408" s="33">
        <f t="shared" si="2074"/>
        <v>-0.38200000000000006</v>
      </c>
      <c r="AK408" s="33">
        <f t="shared" si="2075"/>
        <v>-0.60799999999999998</v>
      </c>
      <c r="AL408" s="33">
        <f t="shared" si="2076"/>
        <v>-0.8590000000000001</v>
      </c>
      <c r="AM408" s="33">
        <f t="shared" si="2075"/>
        <v>-0.71399999999999997</v>
      </c>
      <c r="AN408" s="33">
        <f t="shared" si="2076"/>
        <v>-1.7549999999999999</v>
      </c>
      <c r="AP408" s="33">
        <f t="shared" si="2077"/>
        <v>0</v>
      </c>
      <c r="AQ408" s="33">
        <f t="shared" ref="AQ408:AS409" si="2099">+AQ454</f>
        <v>0</v>
      </c>
      <c r="AR408" s="33">
        <f t="shared" si="2099"/>
        <v>-0.61799999999999999</v>
      </c>
      <c r="AS408" s="33">
        <f t="shared" si="2099"/>
        <v>-0.68500000000000005</v>
      </c>
      <c r="AT408" s="33">
        <f t="shared" ref="AT408:AU408" si="2100">+AT454</f>
        <v>-1.4670000000000001</v>
      </c>
      <c r="AU408" s="33">
        <f t="shared" si="2100"/>
        <v>-2.4689999999999999</v>
      </c>
      <c r="AV408" s="33">
        <f t="shared" ref="AV408:AW408" si="2101">+AV454</f>
        <v>-5.6020000000000003</v>
      </c>
      <c r="AW408" s="33">
        <f t="shared" si="2101"/>
        <v>-6.2640000000000002</v>
      </c>
    </row>
    <row r="409" spans="2:49" s="1" customFormat="1" x14ac:dyDescent="0.2">
      <c r="B409" s="84" t="s">
        <v>190</v>
      </c>
      <c r="F409" s="43">
        <f t="shared" si="2066"/>
        <v>-1.1488929999999993</v>
      </c>
      <c r="G409" s="43">
        <f t="shared" si="2066"/>
        <v>2.3000000000001464E-2</v>
      </c>
      <c r="H409" s="43">
        <f t="shared" si="2067"/>
        <v>-8.6999999999999883E-2</v>
      </c>
      <c r="I409" s="43">
        <f t="shared" si="2068"/>
        <v>0.89099999999999968</v>
      </c>
      <c r="J409" s="43">
        <f t="shared" si="2068"/>
        <v>-1.8930000000000016</v>
      </c>
      <c r="K409" s="43">
        <f t="shared" si="2068"/>
        <v>-3.4929999999999972</v>
      </c>
      <c r="L409" s="43">
        <f t="shared" si="2069"/>
        <v>-2.5440000000000005</v>
      </c>
      <c r="M409" s="43">
        <f t="shared" si="2070"/>
        <v>0.1980000000000004</v>
      </c>
      <c r="N409" s="43">
        <f t="shared" si="2070"/>
        <v>0.45499999999999829</v>
      </c>
      <c r="O409" s="43">
        <f t="shared" si="2070"/>
        <v>7.0460000000000012</v>
      </c>
      <c r="P409" s="43">
        <f t="shared" si="2037"/>
        <v>-2.1829999999999989</v>
      </c>
      <c r="Q409" s="43">
        <f t="shared" si="2070"/>
        <v>-0.63100000000000156</v>
      </c>
      <c r="R409" s="43">
        <f t="shared" si="2070"/>
        <v>-0.40999999999999837</v>
      </c>
      <c r="S409" s="43">
        <f t="shared" si="2070"/>
        <v>-3.0000000000002913E-2</v>
      </c>
      <c r="T409" s="43">
        <f t="shared" si="2038"/>
        <v>-1.9719999999999991</v>
      </c>
      <c r="U409" s="43">
        <f t="shared" si="2070"/>
        <v>1.0919999999999996</v>
      </c>
      <c r="V409" s="43">
        <f t="shared" si="2070"/>
        <v>0.97500000000000098</v>
      </c>
      <c r="W409" s="43">
        <f t="shared" si="2070"/>
        <v>2.1929999999999961</v>
      </c>
      <c r="X409" s="43">
        <f t="shared" si="2039"/>
        <v>-2.181</v>
      </c>
      <c r="Y409" s="43">
        <f t="shared" si="2070"/>
        <v>5.4539999999999997</v>
      </c>
      <c r="Z409" s="43">
        <f t="shared" si="2070"/>
        <v>6.2149999999999999</v>
      </c>
      <c r="AA409" s="43">
        <f t="shared" si="2070"/>
        <v>6.4759999999999955</v>
      </c>
      <c r="AB409" s="43">
        <f t="shared" si="2040"/>
        <v>8.4259999999999984</v>
      </c>
      <c r="AC409" s="43">
        <f t="shared" si="2070"/>
        <v>6.7610000000000028</v>
      </c>
      <c r="AG409" s="43">
        <f t="shared" si="2071"/>
        <v>-1.1741070000000002</v>
      </c>
      <c r="AH409" s="43">
        <f t="shared" si="2072"/>
        <v>-1.1258929999999978</v>
      </c>
      <c r="AI409" s="43">
        <f t="shared" si="2073"/>
        <v>0.80399999999999983</v>
      </c>
      <c r="AJ409" s="43">
        <f t="shared" si="2074"/>
        <v>-5.3859999999999992</v>
      </c>
      <c r="AK409" s="43">
        <f t="shared" si="2075"/>
        <v>-2.3460000000000001</v>
      </c>
      <c r="AL409" s="43">
        <f t="shared" si="2076"/>
        <v>7.5009999999999994</v>
      </c>
      <c r="AM409" s="43">
        <f t="shared" si="2075"/>
        <v>-2.8140000000000005</v>
      </c>
      <c r="AN409" s="43">
        <f t="shared" si="2076"/>
        <v>-0.44000000000000128</v>
      </c>
      <c r="AP409" s="43">
        <f t="shared" si="2077"/>
        <v>-1.0370959999999996</v>
      </c>
      <c r="AQ409" s="43">
        <f t="shared" si="2099"/>
        <v>-2.9827959999999987</v>
      </c>
      <c r="AR409" s="43">
        <f t="shared" si="2099"/>
        <v>-2.299999999999998</v>
      </c>
      <c r="AS409" s="43">
        <f t="shared" si="2099"/>
        <v>-4.581999999999999</v>
      </c>
      <c r="AT409" s="43">
        <f t="shared" ref="AT409:AU409" si="2102">+AT455</f>
        <v>5.1549999999999994</v>
      </c>
      <c r="AU409" s="43">
        <f t="shared" si="2102"/>
        <v>-3.2540000000000018</v>
      </c>
      <c r="AV409" s="43">
        <f t="shared" ref="AV409:AW409" si="2103">+AV455</f>
        <v>2.2879999999999976</v>
      </c>
      <c r="AW409" s="43">
        <f t="shared" si="2103"/>
        <v>15.963999999999995</v>
      </c>
    </row>
    <row r="410" spans="2:49" ht="15" x14ac:dyDescent="0.25">
      <c r="B410" s="82"/>
      <c r="F410" s="85"/>
      <c r="G410" s="85"/>
      <c r="H410" s="85"/>
      <c r="I410" s="85"/>
      <c r="J410" s="85"/>
      <c r="K410" s="85"/>
      <c r="L410" s="85"/>
      <c r="M410" s="85"/>
      <c r="N410" s="85"/>
      <c r="O410" s="85"/>
      <c r="P410" s="85"/>
      <c r="Q410" s="85"/>
      <c r="R410" s="85"/>
      <c r="S410" s="85"/>
      <c r="T410" s="225"/>
      <c r="U410" s="225"/>
      <c r="V410" s="225"/>
      <c r="W410" s="225"/>
      <c r="X410" s="225"/>
      <c r="Y410" s="225"/>
      <c r="Z410" s="225"/>
      <c r="AA410" s="225"/>
      <c r="AB410" s="225"/>
      <c r="AC410" s="225"/>
      <c r="AG410" s="85"/>
      <c r="AH410" s="85"/>
      <c r="AI410" s="85"/>
      <c r="AJ410" s="85"/>
      <c r="AK410" s="85"/>
      <c r="AL410" s="85"/>
      <c r="AM410" s="85"/>
      <c r="AN410" s="85"/>
      <c r="AP410" s="85"/>
      <c r="AQ410" s="85"/>
      <c r="AR410" s="85"/>
      <c r="AS410" s="85"/>
      <c r="AT410" s="85"/>
      <c r="AU410" s="85"/>
      <c r="AV410" s="225"/>
      <c r="AW410" s="225"/>
    </row>
    <row r="411" spans="2:49" x14ac:dyDescent="0.2">
      <c r="B411" s="79" t="s">
        <v>191</v>
      </c>
      <c r="F411" s="32">
        <f>+F457-E457</f>
        <v>0</v>
      </c>
      <c r="G411" s="32">
        <f>+G457-F457</f>
        <v>0</v>
      </c>
      <c r="H411" s="32">
        <f>+H457</f>
        <v>-0.13400000000000001</v>
      </c>
      <c r="I411" s="32">
        <f>+I457-H457</f>
        <v>-7.8999999999999987E-2</v>
      </c>
      <c r="J411" s="32">
        <f>+J457-I457</f>
        <v>-9.2999999999999999E-2</v>
      </c>
      <c r="K411" s="32">
        <f>+K457-J457</f>
        <v>-0.06</v>
      </c>
      <c r="L411" s="32">
        <f>+L457</f>
        <v>-0.16300000000000001</v>
      </c>
      <c r="M411" s="32">
        <f>+M457-L457</f>
        <v>-0.23300000000000001</v>
      </c>
      <c r="N411" s="32">
        <f>+N457-M457</f>
        <v>-0.28200000000000003</v>
      </c>
      <c r="O411" s="32">
        <f>+O457-N457</f>
        <v>-0.40299999999999991</v>
      </c>
      <c r="P411" s="32">
        <f>+P457</f>
        <v>-0.17100000000000001</v>
      </c>
      <c r="Q411" s="32">
        <f>+Q457-P457</f>
        <v>-0.19999999999999998</v>
      </c>
      <c r="R411" s="32">
        <f>+R457-Q457</f>
        <v>-0.628</v>
      </c>
      <c r="S411" s="32">
        <f>+S457-R457</f>
        <v>-0.14600000000000002</v>
      </c>
      <c r="T411" s="32">
        <f>+T457</f>
        <v>-0.30299999999999999</v>
      </c>
      <c r="U411" s="32">
        <f>+U457-T457</f>
        <v>-0.20600000000000002</v>
      </c>
      <c r="V411" s="32">
        <f>+V457-U457</f>
        <v>-0.35099999999999998</v>
      </c>
      <c r="W411" s="32">
        <f>+W457-V457</f>
        <v>-0.22099999999999997</v>
      </c>
      <c r="X411" s="32">
        <f>+X457</f>
        <v>-0.107</v>
      </c>
      <c r="Y411" s="32">
        <f>+Y457-X457</f>
        <v>-0.15900000000000003</v>
      </c>
      <c r="Z411" s="32">
        <f>+Z457-Y457</f>
        <v>-0.12</v>
      </c>
      <c r="AA411" s="32">
        <f>+AA457-Z457</f>
        <v>-0.249</v>
      </c>
      <c r="AB411" s="32">
        <f>+AB457</f>
        <v>-0.20300000000000001</v>
      </c>
      <c r="AC411" s="32">
        <f>+AC457-AB457</f>
        <v>-0.28399999999999997</v>
      </c>
      <c r="AG411" s="32">
        <f>+AG457</f>
        <v>-0.41</v>
      </c>
      <c r="AH411" s="32">
        <f>+AH457-AG457</f>
        <v>0</v>
      </c>
      <c r="AI411" s="32">
        <f>+AI457</f>
        <v>-0.21299999999999999</v>
      </c>
      <c r="AJ411" s="32">
        <f>+AJ457-AI457</f>
        <v>-0.153</v>
      </c>
      <c r="AK411" s="32">
        <f>+AK457</f>
        <v>-0.39600000000000002</v>
      </c>
      <c r="AL411" s="32">
        <f>+AL457-AK457</f>
        <v>-0.68499999999999994</v>
      </c>
      <c r="AM411" s="32">
        <f>+AM457</f>
        <v>-0.371</v>
      </c>
      <c r="AN411" s="32">
        <f>+AN457-AM457</f>
        <v>-0.77400000000000002</v>
      </c>
      <c r="AP411" s="32">
        <f>+AP457</f>
        <v>-0.25800000000000001</v>
      </c>
      <c r="AQ411" s="32">
        <f t="shared" ref="AQ411:AS411" si="2104">+AQ457</f>
        <v>-0.68899999999999995</v>
      </c>
      <c r="AR411" s="32">
        <f t="shared" si="2104"/>
        <v>-0.41</v>
      </c>
      <c r="AS411" s="32">
        <f t="shared" si="2104"/>
        <v>-0.36599999999999999</v>
      </c>
      <c r="AT411" s="32">
        <f t="shared" ref="AT411:AU411" si="2105">+AT457</f>
        <v>-1.081</v>
      </c>
      <c r="AU411" s="32">
        <f t="shared" si="2105"/>
        <v>-1.145</v>
      </c>
      <c r="AV411" s="32">
        <f t="shared" ref="AV411:AW411" si="2106">+AV457</f>
        <v>-1.081</v>
      </c>
      <c r="AW411" s="32">
        <f t="shared" si="2106"/>
        <v>-0.63500000000000001</v>
      </c>
    </row>
    <row r="412" spans="2:49" x14ac:dyDescent="0.2">
      <c r="B412" s="79" t="s">
        <v>192</v>
      </c>
      <c r="F412" s="32">
        <f t="shared" ref="F412:G412" si="2107">+F458-E458</f>
        <v>0</v>
      </c>
      <c r="G412" s="32">
        <f t="shared" si="2107"/>
        <v>0</v>
      </c>
      <c r="H412" s="32">
        <f t="shared" ref="H412:H414" si="2108">+H458</f>
        <v>0</v>
      </c>
      <c r="I412" s="32">
        <f t="shared" ref="I412:K412" si="2109">+I458-H458</f>
        <v>0</v>
      </c>
      <c r="J412" s="32">
        <f t="shared" si="2109"/>
        <v>0</v>
      </c>
      <c r="K412" s="32">
        <f t="shared" si="2109"/>
        <v>0</v>
      </c>
      <c r="L412" s="32">
        <f t="shared" ref="L412:L414" si="2110">+L458</f>
        <v>0</v>
      </c>
      <c r="M412" s="32">
        <f t="shared" ref="M412:AC412" si="2111">+M458-L458</f>
        <v>0</v>
      </c>
      <c r="N412" s="32">
        <f t="shared" si="2111"/>
        <v>-0.313</v>
      </c>
      <c r="O412" s="32">
        <f t="shared" si="2111"/>
        <v>-5.099999999999999E-2</v>
      </c>
      <c r="P412" s="32">
        <f t="shared" ref="P412:P414" si="2112">+P458</f>
        <v>0</v>
      </c>
      <c r="Q412" s="32">
        <f t="shared" si="2111"/>
        <v>0</v>
      </c>
      <c r="R412" s="32">
        <f t="shared" si="2111"/>
        <v>0</v>
      </c>
      <c r="S412" s="32">
        <f t="shared" si="2111"/>
        <v>0</v>
      </c>
      <c r="T412" s="32">
        <f t="shared" ref="T412:T414" si="2113">+T458</f>
        <v>0</v>
      </c>
      <c r="U412" s="32">
        <f t="shared" si="2111"/>
        <v>0</v>
      </c>
      <c r="V412" s="32">
        <f t="shared" si="2111"/>
        <v>0</v>
      </c>
      <c r="W412" s="32">
        <f t="shared" si="2111"/>
        <v>0</v>
      </c>
      <c r="X412" s="32">
        <f t="shared" ref="X412:X414" si="2114">+X458</f>
        <v>0</v>
      </c>
      <c r="Y412" s="32">
        <f t="shared" si="2111"/>
        <v>0</v>
      </c>
      <c r="Z412" s="32">
        <f t="shared" si="2111"/>
        <v>0</v>
      </c>
      <c r="AA412" s="32">
        <f t="shared" si="2111"/>
        <v>0</v>
      </c>
      <c r="AB412" s="32">
        <f t="shared" ref="AB412:AB414" si="2115">+AB458</f>
        <v>0</v>
      </c>
      <c r="AC412" s="32">
        <f t="shared" si="2111"/>
        <v>0</v>
      </c>
      <c r="AG412" s="32">
        <f t="shared" ref="AG412:AG414" si="2116">+AG458</f>
        <v>0</v>
      </c>
      <c r="AH412" s="32">
        <f t="shared" ref="AH412:AH413" si="2117">+AH458-AG458</f>
        <v>0</v>
      </c>
      <c r="AI412" s="32">
        <f t="shared" ref="AI412:AI414" si="2118">+AI458</f>
        <v>0</v>
      </c>
      <c r="AJ412" s="32">
        <f t="shared" ref="AJ412:AN413" si="2119">+AJ458-AI458</f>
        <v>0</v>
      </c>
      <c r="AK412" s="32">
        <f t="shared" ref="AK412:AM414" si="2120">+AK458</f>
        <v>0</v>
      </c>
      <c r="AL412" s="32">
        <f t="shared" si="2119"/>
        <v>-0.36399999999999999</v>
      </c>
      <c r="AM412" s="32">
        <f t="shared" si="2120"/>
        <v>0</v>
      </c>
      <c r="AN412" s="32">
        <f t="shared" si="2119"/>
        <v>0</v>
      </c>
      <c r="AP412" s="32">
        <f t="shared" ref="AP412:AS414" si="2121">+AP458</f>
        <v>0</v>
      </c>
      <c r="AQ412" s="32">
        <f t="shared" si="2121"/>
        <v>0</v>
      </c>
      <c r="AR412" s="32">
        <f t="shared" si="2121"/>
        <v>0</v>
      </c>
      <c r="AS412" s="32">
        <f t="shared" si="2121"/>
        <v>0</v>
      </c>
      <c r="AT412" s="32">
        <f t="shared" ref="AT412:AU412" si="2122">+AT458</f>
        <v>-0.36399999999999999</v>
      </c>
      <c r="AU412" s="32">
        <f t="shared" si="2122"/>
        <v>0</v>
      </c>
      <c r="AV412" s="32">
        <f t="shared" ref="AV412:AW412" si="2123">+AV458</f>
        <v>0</v>
      </c>
      <c r="AW412" s="32">
        <f t="shared" si="2123"/>
        <v>0</v>
      </c>
    </row>
    <row r="413" spans="2:49" x14ac:dyDescent="0.2">
      <c r="B413" s="79" t="s">
        <v>193</v>
      </c>
      <c r="F413" s="32">
        <f t="shared" ref="F413:G413" si="2124">+F459-E459</f>
        <v>0</v>
      </c>
      <c r="G413" s="32">
        <f t="shared" si="2124"/>
        <v>0</v>
      </c>
      <c r="H413" s="32">
        <f t="shared" si="2108"/>
        <v>0</v>
      </c>
      <c r="I413" s="32">
        <f t="shared" ref="I413:K413" si="2125">+I459-H459</f>
        <v>0</v>
      </c>
      <c r="J413" s="32">
        <f t="shared" si="2125"/>
        <v>0</v>
      </c>
      <c r="K413" s="32">
        <f t="shared" si="2125"/>
        <v>0</v>
      </c>
      <c r="L413" s="32">
        <f t="shared" si="2110"/>
        <v>0</v>
      </c>
      <c r="M413" s="32">
        <f t="shared" ref="M413:AC414" si="2126">+M459-L459</f>
        <v>0</v>
      </c>
      <c r="N413" s="32">
        <f t="shared" si="2126"/>
        <v>0</v>
      </c>
      <c r="O413" s="32">
        <f t="shared" si="2126"/>
        <v>-2.4500000000000002</v>
      </c>
      <c r="P413" s="32">
        <f t="shared" si="2112"/>
        <v>0</v>
      </c>
      <c r="Q413" s="32">
        <f t="shared" si="2126"/>
        <v>0</v>
      </c>
      <c r="R413" s="32">
        <f t="shared" si="2126"/>
        <v>0</v>
      </c>
      <c r="S413" s="32">
        <f t="shared" si="2126"/>
        <v>0</v>
      </c>
      <c r="T413" s="32">
        <f t="shared" si="2113"/>
        <v>-1.071</v>
      </c>
      <c r="U413" s="32">
        <f t="shared" si="2126"/>
        <v>0</v>
      </c>
      <c r="V413" s="32">
        <f t="shared" si="2126"/>
        <v>0</v>
      </c>
      <c r="W413" s="32">
        <f t="shared" si="2126"/>
        <v>0</v>
      </c>
      <c r="X413" s="32">
        <f t="shared" si="2114"/>
        <v>0</v>
      </c>
      <c r="Y413" s="32">
        <f t="shared" si="2126"/>
        <v>-8.6709999999999994</v>
      </c>
      <c r="Z413" s="32">
        <f t="shared" si="2126"/>
        <v>0</v>
      </c>
      <c r="AA413" s="32">
        <f t="shared" si="2126"/>
        <v>0</v>
      </c>
      <c r="AB413" s="32">
        <f t="shared" si="2115"/>
        <v>0</v>
      </c>
      <c r="AC413" s="32">
        <f t="shared" si="2126"/>
        <v>-0.25</v>
      </c>
      <c r="AG413" s="32">
        <f t="shared" si="2116"/>
        <v>0</v>
      </c>
      <c r="AH413" s="32">
        <f t="shared" si="2117"/>
        <v>0</v>
      </c>
      <c r="AI413" s="32">
        <f t="shared" si="2118"/>
        <v>0</v>
      </c>
      <c r="AJ413" s="32">
        <f t="shared" si="2119"/>
        <v>0</v>
      </c>
      <c r="AK413" s="32">
        <f t="shared" si="2120"/>
        <v>0</v>
      </c>
      <c r="AL413" s="32">
        <f t="shared" si="2119"/>
        <v>-2.4500000000000002</v>
      </c>
      <c r="AM413" s="32">
        <f t="shared" si="2120"/>
        <v>0</v>
      </c>
      <c r="AN413" s="32">
        <f t="shared" si="2119"/>
        <v>0</v>
      </c>
      <c r="AP413" s="32">
        <f t="shared" si="2121"/>
        <v>0</v>
      </c>
      <c r="AQ413" s="32">
        <f t="shared" si="2121"/>
        <v>0</v>
      </c>
      <c r="AR413" s="32">
        <f t="shared" si="2121"/>
        <v>0</v>
      </c>
      <c r="AS413" s="32">
        <f t="shared" si="2121"/>
        <v>0</v>
      </c>
      <c r="AT413" s="32">
        <f t="shared" ref="AT413:AU414" si="2127">+AT459</f>
        <v>-2.4500000000000002</v>
      </c>
      <c r="AU413" s="32">
        <f t="shared" si="2127"/>
        <v>0</v>
      </c>
      <c r="AV413" s="32">
        <f t="shared" ref="AV413:AW414" si="2128">+AV459</f>
        <v>-1.071</v>
      </c>
      <c r="AW413" s="32">
        <f t="shared" si="2128"/>
        <v>-8.6709999999999994</v>
      </c>
    </row>
    <row r="414" spans="2:49" x14ac:dyDescent="0.2">
      <c r="B414" s="79" t="s">
        <v>350</v>
      </c>
      <c r="E414" s="12"/>
      <c r="F414" s="12"/>
      <c r="G414" s="12"/>
      <c r="H414" s="32">
        <f t="shared" si="2108"/>
        <v>0</v>
      </c>
      <c r="I414" s="32">
        <f t="shared" ref="I414" si="2129">+I460-H460</f>
        <v>0</v>
      </c>
      <c r="J414" s="32">
        <f t="shared" ref="J414" si="2130">+J460-I460</f>
        <v>0</v>
      </c>
      <c r="K414" s="32">
        <f t="shared" ref="K414" si="2131">+K460-J460</f>
        <v>0</v>
      </c>
      <c r="L414" s="32">
        <f t="shared" si="2110"/>
        <v>0</v>
      </c>
      <c r="M414" s="32">
        <f t="shared" ref="M414" si="2132">+M460-L460</f>
        <v>0</v>
      </c>
      <c r="N414" s="32">
        <f t="shared" ref="N414" si="2133">+N460-M460</f>
        <v>0</v>
      </c>
      <c r="O414" s="32">
        <f t="shared" ref="O414" si="2134">+O460-N460</f>
        <v>0</v>
      </c>
      <c r="P414" s="32">
        <f t="shared" si="2112"/>
        <v>0</v>
      </c>
      <c r="Q414" s="32">
        <f t="shared" ref="Q414" si="2135">+Q460-P460</f>
        <v>0</v>
      </c>
      <c r="R414" s="32">
        <f t="shared" ref="R414" si="2136">+R460-Q460</f>
        <v>0</v>
      </c>
      <c r="S414" s="32">
        <f t="shared" ref="S414" si="2137">+S460-R460</f>
        <v>0</v>
      </c>
      <c r="T414" s="32">
        <f t="shared" si="2113"/>
        <v>0</v>
      </c>
      <c r="U414" s="32">
        <f t="shared" ref="U414" si="2138">+U460-T460</f>
        <v>0</v>
      </c>
      <c r="V414" s="32">
        <f t="shared" ref="V414" si="2139">+V460-U460</f>
        <v>0</v>
      </c>
      <c r="W414" s="32">
        <f t="shared" ref="W414" si="2140">+W460-V460</f>
        <v>0</v>
      </c>
      <c r="X414" s="32">
        <f t="shared" si="2114"/>
        <v>0</v>
      </c>
      <c r="Y414" s="32">
        <f t="shared" si="2126"/>
        <v>-0.216</v>
      </c>
      <c r="Z414" s="32">
        <f t="shared" si="2126"/>
        <v>0</v>
      </c>
      <c r="AA414" s="32">
        <f t="shared" si="2126"/>
        <v>0</v>
      </c>
      <c r="AB414" s="32">
        <f t="shared" si="2115"/>
        <v>0</v>
      </c>
      <c r="AC414" s="32">
        <f t="shared" si="2126"/>
        <v>0</v>
      </c>
      <c r="AG414" s="32">
        <f t="shared" si="2116"/>
        <v>0</v>
      </c>
      <c r="AH414" s="32">
        <f t="shared" ref="AH414" si="2141">+AH460-AG460</f>
        <v>0</v>
      </c>
      <c r="AI414" s="32">
        <f t="shared" si="2118"/>
        <v>0</v>
      </c>
      <c r="AJ414" s="32">
        <f t="shared" ref="AJ414" si="2142">+AJ460-AI460</f>
        <v>0</v>
      </c>
      <c r="AK414" s="32">
        <f t="shared" si="2120"/>
        <v>0</v>
      </c>
      <c r="AL414" s="32">
        <f t="shared" ref="AL414" si="2143">+AL460-AK460</f>
        <v>0</v>
      </c>
      <c r="AM414" s="32">
        <f t="shared" si="2120"/>
        <v>0</v>
      </c>
      <c r="AN414" s="32">
        <f t="shared" ref="AN414" si="2144">+AN460-AM460</f>
        <v>0</v>
      </c>
      <c r="AP414" s="32">
        <f t="shared" si="2121"/>
        <v>0</v>
      </c>
      <c r="AQ414" s="32">
        <f t="shared" si="2121"/>
        <v>0</v>
      </c>
      <c r="AR414" s="32">
        <f t="shared" si="2121"/>
        <v>0</v>
      </c>
      <c r="AS414" s="32">
        <f t="shared" si="2121"/>
        <v>0</v>
      </c>
      <c r="AT414" s="32">
        <f t="shared" si="2127"/>
        <v>0</v>
      </c>
      <c r="AU414" s="32">
        <f t="shared" si="2127"/>
        <v>0</v>
      </c>
      <c r="AV414" s="32">
        <f t="shared" si="2128"/>
        <v>0</v>
      </c>
      <c r="AW414" s="32">
        <f t="shared" si="2128"/>
        <v>-0.216</v>
      </c>
    </row>
    <row r="415" spans="2:49" ht="13.5" x14ac:dyDescent="0.35">
      <c r="B415" s="79" t="s">
        <v>194</v>
      </c>
      <c r="F415" s="33">
        <f t="shared" ref="F415:G416" si="2145">+F461-E461</f>
        <v>0</v>
      </c>
      <c r="G415" s="33">
        <f t="shared" si="2145"/>
        <v>0</v>
      </c>
      <c r="H415" s="33">
        <f>+H461</f>
        <v>0</v>
      </c>
      <c r="I415" s="33">
        <f t="shared" ref="I415:K416" si="2146">+I461-H461</f>
        <v>0</v>
      </c>
      <c r="J415" s="33">
        <f t="shared" si="2146"/>
        <v>0</v>
      </c>
      <c r="K415" s="33">
        <f t="shared" si="2146"/>
        <v>0</v>
      </c>
      <c r="L415" s="33">
        <f>+L461</f>
        <v>0</v>
      </c>
      <c r="M415" s="33">
        <f t="shared" ref="M415:AC416" si="2147">+M461-L461</f>
        <v>0</v>
      </c>
      <c r="N415" s="33">
        <f t="shared" si="2147"/>
        <v>0</v>
      </c>
      <c r="O415" s="33">
        <f t="shared" si="2147"/>
        <v>0</v>
      </c>
      <c r="P415" s="33">
        <f>+P461</f>
        <v>0</v>
      </c>
      <c r="Q415" s="33">
        <f t="shared" si="2147"/>
        <v>0</v>
      </c>
      <c r="R415" s="33">
        <f t="shared" si="2147"/>
        <v>0</v>
      </c>
      <c r="S415" s="33">
        <f t="shared" si="2147"/>
        <v>0</v>
      </c>
      <c r="T415" s="33">
        <f>+T461</f>
        <v>0</v>
      </c>
      <c r="U415" s="33">
        <f t="shared" si="2147"/>
        <v>0</v>
      </c>
      <c r="V415" s="33">
        <f t="shared" si="2147"/>
        <v>0</v>
      </c>
      <c r="W415" s="33">
        <f t="shared" si="2147"/>
        <v>0</v>
      </c>
      <c r="X415" s="33">
        <f>+X461</f>
        <v>0</v>
      </c>
      <c r="Y415" s="33">
        <f t="shared" si="2147"/>
        <v>0</v>
      </c>
      <c r="Z415" s="33">
        <f t="shared" si="2147"/>
        <v>0</v>
      </c>
      <c r="AA415" s="33">
        <f t="shared" si="2147"/>
        <v>0</v>
      </c>
      <c r="AB415" s="33">
        <f>+AB461</f>
        <v>0</v>
      </c>
      <c r="AC415" s="33">
        <f t="shared" si="2147"/>
        <v>0</v>
      </c>
      <c r="AD415" s="31"/>
      <c r="AE415" s="31"/>
      <c r="AF415" s="31"/>
      <c r="AG415" s="33">
        <f>+AG461</f>
        <v>0</v>
      </c>
      <c r="AH415" s="33">
        <f>+AH461-AG461</f>
        <v>0</v>
      </c>
      <c r="AI415" s="33">
        <f>+AI461</f>
        <v>0</v>
      </c>
      <c r="AJ415" s="33">
        <f>+AJ461-AI461</f>
        <v>0</v>
      </c>
      <c r="AK415" s="33">
        <f>+AK461</f>
        <v>0</v>
      </c>
      <c r="AL415" s="33">
        <f>+AL461-AK461</f>
        <v>0</v>
      </c>
      <c r="AM415" s="33">
        <f>+AM461</f>
        <v>0</v>
      </c>
      <c r="AN415" s="33">
        <f>+AN461-AM461</f>
        <v>0</v>
      </c>
      <c r="AO415" s="31"/>
      <c r="AP415" s="33">
        <f t="shared" ref="AP415:AS416" si="2148">+AP461</f>
        <v>0</v>
      </c>
      <c r="AQ415" s="33">
        <f t="shared" si="2148"/>
        <v>0</v>
      </c>
      <c r="AR415" s="33">
        <f t="shared" si="2148"/>
        <v>0</v>
      </c>
      <c r="AS415" s="33">
        <f t="shared" si="2148"/>
        <v>0</v>
      </c>
      <c r="AT415" s="33">
        <f t="shared" ref="AT415:AU415" si="2149">+AT461</f>
        <v>0</v>
      </c>
      <c r="AU415" s="33">
        <f t="shared" si="2149"/>
        <v>0</v>
      </c>
      <c r="AV415" s="33">
        <f t="shared" ref="AV415:AW415" si="2150">+AV461</f>
        <v>0</v>
      </c>
      <c r="AW415" s="33">
        <f t="shared" si="2150"/>
        <v>0</v>
      </c>
    </row>
    <row r="416" spans="2:49" s="1" customFormat="1" x14ac:dyDescent="0.2">
      <c r="B416" s="84" t="s">
        <v>195</v>
      </c>
      <c r="F416" s="43">
        <f t="shared" si="2145"/>
        <v>0</v>
      </c>
      <c r="G416" s="43">
        <f t="shared" si="2145"/>
        <v>0</v>
      </c>
      <c r="H416" s="43">
        <f>+H462</f>
        <v>-0.13400000000000001</v>
      </c>
      <c r="I416" s="43">
        <f t="shared" si="2146"/>
        <v>-7.8999999999999987E-2</v>
      </c>
      <c r="J416" s="43">
        <f t="shared" si="2146"/>
        <v>-9.2999999999999999E-2</v>
      </c>
      <c r="K416" s="43">
        <f t="shared" si="2146"/>
        <v>-0.06</v>
      </c>
      <c r="L416" s="43">
        <f>+L462</f>
        <v>-0.16300000000000001</v>
      </c>
      <c r="M416" s="43">
        <f t="shared" si="2147"/>
        <v>-0.23300000000000001</v>
      </c>
      <c r="N416" s="43">
        <f t="shared" si="2147"/>
        <v>-0.59500000000000008</v>
      </c>
      <c r="O416" s="43">
        <f t="shared" si="2147"/>
        <v>-2.9039999999999999</v>
      </c>
      <c r="P416" s="43">
        <f>+P462</f>
        <v>-0.17100000000000001</v>
      </c>
      <c r="Q416" s="43">
        <f t="shared" si="2147"/>
        <v>-0.19999999999999998</v>
      </c>
      <c r="R416" s="43">
        <f t="shared" si="2147"/>
        <v>-0.628</v>
      </c>
      <c r="S416" s="43">
        <f t="shared" si="2147"/>
        <v>-0.14600000000000002</v>
      </c>
      <c r="T416" s="43">
        <f>+T462</f>
        <v>-1.3739999999999999</v>
      </c>
      <c r="U416" s="43">
        <f t="shared" si="2147"/>
        <v>-0.20600000000000018</v>
      </c>
      <c r="V416" s="43">
        <f t="shared" si="2147"/>
        <v>-0.35099999999999998</v>
      </c>
      <c r="W416" s="43">
        <f t="shared" si="2147"/>
        <v>-0.22100000000000009</v>
      </c>
      <c r="X416" s="43">
        <f>+X462</f>
        <v>-0.107</v>
      </c>
      <c r="Y416" s="43">
        <f t="shared" si="2147"/>
        <v>-9.0459999999999994</v>
      </c>
      <c r="Z416" s="43">
        <f t="shared" si="2147"/>
        <v>-0.11999999999999922</v>
      </c>
      <c r="AA416" s="43">
        <f t="shared" si="2147"/>
        <v>-0.24900000000000055</v>
      </c>
      <c r="AB416" s="43">
        <f>+AB462</f>
        <v>-0.20300000000000001</v>
      </c>
      <c r="AC416" s="43">
        <f t="shared" si="2147"/>
        <v>-0.53400000000000003</v>
      </c>
      <c r="AG416" s="43">
        <f>+AG462</f>
        <v>-0.41</v>
      </c>
      <c r="AH416" s="43">
        <f>+AH462-AG462</f>
        <v>0</v>
      </c>
      <c r="AI416" s="43">
        <f>+AI462</f>
        <v>-0.21299999999999999</v>
      </c>
      <c r="AJ416" s="43">
        <f>+AJ462-AI462</f>
        <v>-0.153</v>
      </c>
      <c r="AK416" s="43">
        <f>+AK462</f>
        <v>-0.39600000000000002</v>
      </c>
      <c r="AL416" s="43">
        <f>+AL462-AK462</f>
        <v>-3.4990000000000001</v>
      </c>
      <c r="AM416" s="43">
        <f>+AM462</f>
        <v>-0.371</v>
      </c>
      <c r="AN416" s="43">
        <f>+AN462-AM462</f>
        <v>-0.77400000000000002</v>
      </c>
      <c r="AP416" s="43">
        <f t="shared" si="2148"/>
        <v>-0.25800000000000001</v>
      </c>
      <c r="AQ416" s="43">
        <f t="shared" si="2148"/>
        <v>-0.68899999999999995</v>
      </c>
      <c r="AR416" s="43">
        <f t="shared" si="2148"/>
        <v>-0.41</v>
      </c>
      <c r="AS416" s="43">
        <f t="shared" si="2148"/>
        <v>-0.36599999999999999</v>
      </c>
      <c r="AT416" s="43">
        <f t="shared" ref="AT416:AU416" si="2151">+AT462</f>
        <v>-3.895</v>
      </c>
      <c r="AU416" s="43">
        <f t="shared" si="2151"/>
        <v>-1.145</v>
      </c>
      <c r="AV416" s="43">
        <f t="shared" ref="AV416:AW416" si="2152">+AV462</f>
        <v>-2.1520000000000001</v>
      </c>
      <c r="AW416" s="43">
        <f t="shared" si="2152"/>
        <v>-9.5219999999999985</v>
      </c>
    </row>
    <row r="417" spans="2:49" ht="15" x14ac:dyDescent="0.25">
      <c r="B417" s="82"/>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G417" s="85"/>
      <c r="AH417" s="85"/>
      <c r="AI417" s="85"/>
      <c r="AJ417" s="85"/>
      <c r="AK417" s="85"/>
      <c r="AL417" s="85"/>
      <c r="AM417" s="85"/>
      <c r="AN417" s="85"/>
      <c r="AP417" s="85"/>
      <c r="AQ417" s="85"/>
      <c r="AR417" s="85"/>
      <c r="AS417" s="85"/>
      <c r="AT417" s="85"/>
      <c r="AU417" s="85"/>
      <c r="AV417" s="85"/>
      <c r="AW417" s="85"/>
    </row>
    <row r="418" spans="2:49" x14ac:dyDescent="0.2">
      <c r="B418" s="79" t="s">
        <v>196</v>
      </c>
      <c r="F418" s="32">
        <f t="shared" ref="F418:F425" si="2153">+F464-E464</f>
        <v>-1.6E-2</v>
      </c>
      <c r="G418" s="32">
        <f t="shared" ref="G418:I425" si="2154">+G464-F464</f>
        <v>-5.000000000000001E-3</v>
      </c>
      <c r="H418" s="32">
        <f t="shared" ref="H418:H426" si="2155">+H464</f>
        <v>-1.4E-2</v>
      </c>
      <c r="I418" s="32">
        <f t="shared" si="2154"/>
        <v>4.0000000000000001E-3</v>
      </c>
      <c r="J418" s="32">
        <f t="shared" ref="J418:K425" si="2156">+J464-I464</f>
        <v>-7.0060000000000002</v>
      </c>
      <c r="K418" s="32">
        <f t="shared" si="2156"/>
        <v>-7.0389999999999997</v>
      </c>
      <c r="L418" s="32">
        <f t="shared" ref="L418:L426" si="2157">+L464</f>
        <v>-6.0000000000000001E-3</v>
      </c>
      <c r="M418" s="32">
        <f t="shared" ref="M418:AC426" si="2158">+M464-L464</f>
        <v>-4.9999999999999992E-3</v>
      </c>
      <c r="N418" s="32">
        <f t="shared" si="2158"/>
        <v>-5.000000000000001E-3</v>
      </c>
      <c r="O418" s="32">
        <f t="shared" si="2158"/>
        <v>-0.28299999999999997</v>
      </c>
      <c r="P418" s="32">
        <f t="shared" ref="P418:P426" si="2159">+P464</f>
        <v>-7.0000000000000001E-3</v>
      </c>
      <c r="Q418" s="32">
        <f t="shared" si="2158"/>
        <v>-5.9999999999999993E-3</v>
      </c>
      <c r="R418" s="32">
        <f t="shared" si="2158"/>
        <v>-2E-3</v>
      </c>
      <c r="S418" s="32">
        <f t="shared" si="2158"/>
        <v>0</v>
      </c>
      <c r="T418" s="32">
        <f t="shared" ref="T418:T426" si="2160">+T464</f>
        <v>0</v>
      </c>
      <c r="U418" s="32">
        <f t="shared" si="2158"/>
        <v>0</v>
      </c>
      <c r="V418" s="32">
        <f t="shared" si="2158"/>
        <v>0</v>
      </c>
      <c r="W418" s="32">
        <f t="shared" si="2158"/>
        <v>0</v>
      </c>
      <c r="X418" s="32">
        <f t="shared" ref="X418:X426" si="2161">+X464</f>
        <v>0</v>
      </c>
      <c r="Y418" s="32">
        <f t="shared" si="2158"/>
        <v>0</v>
      </c>
      <c r="Z418" s="32">
        <f t="shared" si="2158"/>
        <v>0</v>
      </c>
      <c r="AA418" s="32">
        <f t="shared" si="2158"/>
        <v>0</v>
      </c>
      <c r="AB418" s="32">
        <f t="shared" ref="AB418:AB432" si="2162">+AB464</f>
        <v>0</v>
      </c>
      <c r="AC418" s="32">
        <f t="shared" si="2158"/>
        <v>0</v>
      </c>
      <c r="AG418" s="32">
        <f t="shared" ref="AG418:AI426" si="2163">+AG464</f>
        <v>0</v>
      </c>
      <c r="AH418" s="32">
        <f t="shared" ref="AH418:AN425" si="2164">+AH464-AG464</f>
        <v>-2.1000000000000001E-2</v>
      </c>
      <c r="AI418" s="32">
        <f t="shared" si="2163"/>
        <v>-0.01</v>
      </c>
      <c r="AJ418" s="32">
        <f t="shared" si="2164"/>
        <v>-14.045</v>
      </c>
      <c r="AK418" s="32">
        <f t="shared" ref="AK418:AM426" si="2165">+AK464</f>
        <v>-1.0999999999999999E-2</v>
      </c>
      <c r="AL418" s="32">
        <f t="shared" si="2164"/>
        <v>-0.28799999999999998</v>
      </c>
      <c r="AM418" s="32">
        <f t="shared" si="2165"/>
        <v>-1.2999999999999999E-2</v>
      </c>
      <c r="AN418" s="32">
        <f t="shared" si="2164"/>
        <v>-2E-3</v>
      </c>
      <c r="AP418" s="32">
        <f t="shared" ref="AP418:AS426" si="2166">+AP464</f>
        <v>0</v>
      </c>
      <c r="AQ418" s="32">
        <f t="shared" si="2166"/>
        <v>0</v>
      </c>
      <c r="AR418" s="32">
        <f t="shared" si="2166"/>
        <v>-2.1000000000000001E-2</v>
      </c>
      <c r="AS418" s="32">
        <f t="shared" si="2166"/>
        <v>-14.055</v>
      </c>
      <c r="AT418" s="32">
        <f t="shared" ref="AT418:AU418" si="2167">+AT464</f>
        <v>-0.29899999999999999</v>
      </c>
      <c r="AU418" s="32">
        <f t="shared" si="2167"/>
        <v>-1.4999999999999999E-2</v>
      </c>
      <c r="AV418" s="32">
        <f t="shared" ref="AV418:AW418" si="2168">+AV464</f>
        <v>0</v>
      </c>
      <c r="AW418" s="32">
        <f t="shared" si="2168"/>
        <v>0</v>
      </c>
    </row>
    <row r="419" spans="2:49" x14ac:dyDescent="0.2">
      <c r="B419" s="79" t="s">
        <v>197</v>
      </c>
      <c r="F419" s="32">
        <f t="shared" si="2153"/>
        <v>0</v>
      </c>
      <c r="G419" s="32">
        <f t="shared" si="2154"/>
        <v>0</v>
      </c>
      <c r="H419" s="32">
        <f t="shared" si="2155"/>
        <v>0</v>
      </c>
      <c r="I419" s="32">
        <f t="shared" si="2154"/>
        <v>0</v>
      </c>
      <c r="J419" s="32">
        <f t="shared" si="2156"/>
        <v>0</v>
      </c>
      <c r="K419" s="32">
        <f t="shared" si="2156"/>
        <v>0</v>
      </c>
      <c r="L419" s="32">
        <f t="shared" si="2157"/>
        <v>0</v>
      </c>
      <c r="M419" s="32">
        <f t="shared" si="2158"/>
        <v>0</v>
      </c>
      <c r="N419" s="32">
        <f t="shared" si="2158"/>
        <v>0</v>
      </c>
      <c r="O419" s="32">
        <f t="shared" si="2158"/>
        <v>0</v>
      </c>
      <c r="P419" s="32">
        <f t="shared" si="2159"/>
        <v>0</v>
      </c>
      <c r="Q419" s="32">
        <f t="shared" si="2158"/>
        <v>0</v>
      </c>
      <c r="R419" s="32">
        <f t="shared" si="2158"/>
        <v>0</v>
      </c>
      <c r="S419" s="32">
        <f t="shared" si="2158"/>
        <v>0</v>
      </c>
      <c r="T419" s="32">
        <f t="shared" si="2160"/>
        <v>0</v>
      </c>
      <c r="U419" s="32">
        <f t="shared" si="2158"/>
        <v>0</v>
      </c>
      <c r="V419" s="32">
        <f t="shared" si="2158"/>
        <v>0</v>
      </c>
      <c r="W419" s="32">
        <f t="shared" si="2158"/>
        <v>0</v>
      </c>
      <c r="X419" s="32">
        <f t="shared" si="2161"/>
        <v>0</v>
      </c>
      <c r="Y419" s="32">
        <f t="shared" si="2158"/>
        <v>0</v>
      </c>
      <c r="Z419" s="32">
        <f t="shared" si="2158"/>
        <v>0</v>
      </c>
      <c r="AA419" s="32">
        <f t="shared" si="2158"/>
        <v>0</v>
      </c>
      <c r="AB419" s="32">
        <f t="shared" si="2162"/>
        <v>0</v>
      </c>
      <c r="AC419" s="32">
        <f t="shared" si="2158"/>
        <v>0</v>
      </c>
      <c r="AG419" s="32">
        <f t="shared" si="2163"/>
        <v>0</v>
      </c>
      <c r="AH419" s="32">
        <f t="shared" si="2164"/>
        <v>0</v>
      </c>
      <c r="AI419" s="32">
        <f t="shared" si="2163"/>
        <v>0</v>
      </c>
      <c r="AJ419" s="32">
        <f t="shared" si="2164"/>
        <v>0</v>
      </c>
      <c r="AK419" s="32">
        <f t="shared" si="2165"/>
        <v>0</v>
      </c>
      <c r="AL419" s="32">
        <f t="shared" si="2164"/>
        <v>0</v>
      </c>
      <c r="AM419" s="32">
        <f t="shared" si="2165"/>
        <v>0</v>
      </c>
      <c r="AN419" s="32">
        <f t="shared" si="2164"/>
        <v>0</v>
      </c>
      <c r="AP419" s="32">
        <f t="shared" si="2166"/>
        <v>0</v>
      </c>
      <c r="AQ419" s="32">
        <f t="shared" si="2166"/>
        <v>2</v>
      </c>
      <c r="AR419" s="32">
        <f t="shared" si="2166"/>
        <v>0</v>
      </c>
      <c r="AS419" s="32">
        <f t="shared" si="2166"/>
        <v>0</v>
      </c>
      <c r="AT419" s="32">
        <f t="shared" ref="AT419:AU419" si="2169">+AT465</f>
        <v>0</v>
      </c>
      <c r="AU419" s="32">
        <f t="shared" si="2169"/>
        <v>0</v>
      </c>
      <c r="AV419" s="32">
        <f t="shared" ref="AV419:AW419" si="2170">+AV465</f>
        <v>0</v>
      </c>
      <c r="AW419" s="32">
        <f t="shared" si="2170"/>
        <v>0</v>
      </c>
    </row>
    <row r="420" spans="2:49" x14ac:dyDescent="0.2">
      <c r="B420" s="79" t="s">
        <v>198</v>
      </c>
      <c r="F420" s="32">
        <f t="shared" si="2153"/>
        <v>0</v>
      </c>
      <c r="G420" s="32">
        <f t="shared" si="2154"/>
        <v>0</v>
      </c>
      <c r="H420" s="32">
        <f t="shared" si="2155"/>
        <v>0</v>
      </c>
      <c r="I420" s="32">
        <f t="shared" si="2154"/>
        <v>3</v>
      </c>
      <c r="J420" s="32">
        <f t="shared" si="2156"/>
        <v>0</v>
      </c>
      <c r="K420" s="32">
        <f t="shared" si="2156"/>
        <v>0</v>
      </c>
      <c r="L420" s="32">
        <f t="shared" si="2157"/>
        <v>0</v>
      </c>
      <c r="M420" s="32">
        <f t="shared" si="2158"/>
        <v>0</v>
      </c>
      <c r="N420" s="32">
        <f t="shared" si="2158"/>
        <v>0</v>
      </c>
      <c r="O420" s="32">
        <f t="shared" si="2158"/>
        <v>0</v>
      </c>
      <c r="P420" s="32">
        <f t="shared" si="2159"/>
        <v>0</v>
      </c>
      <c r="Q420" s="32">
        <f t="shared" si="2158"/>
        <v>0</v>
      </c>
      <c r="R420" s="32">
        <f t="shared" si="2158"/>
        <v>0</v>
      </c>
      <c r="S420" s="32">
        <f t="shared" si="2158"/>
        <v>0</v>
      </c>
      <c r="T420" s="32">
        <f t="shared" si="2160"/>
        <v>0</v>
      </c>
      <c r="U420" s="32">
        <f t="shared" si="2158"/>
        <v>0</v>
      </c>
      <c r="V420" s="32">
        <f t="shared" si="2158"/>
        <v>0</v>
      </c>
      <c r="W420" s="32">
        <f t="shared" si="2158"/>
        <v>0</v>
      </c>
      <c r="X420" s="32">
        <f t="shared" si="2161"/>
        <v>0</v>
      </c>
      <c r="Y420" s="32">
        <f t="shared" si="2158"/>
        <v>0</v>
      </c>
      <c r="Z420" s="32">
        <f t="shared" si="2158"/>
        <v>0</v>
      </c>
      <c r="AA420" s="32">
        <f t="shared" si="2158"/>
        <v>0</v>
      </c>
      <c r="AB420" s="32">
        <f t="shared" si="2162"/>
        <v>0</v>
      </c>
      <c r="AC420" s="32">
        <f t="shared" si="2158"/>
        <v>0</v>
      </c>
      <c r="AG420" s="32">
        <f t="shared" si="2163"/>
        <v>3.96</v>
      </c>
      <c r="AH420" s="32">
        <f t="shared" si="2164"/>
        <v>0</v>
      </c>
      <c r="AI420" s="32">
        <f t="shared" si="2163"/>
        <v>3</v>
      </c>
      <c r="AJ420" s="32">
        <f t="shared" si="2164"/>
        <v>0</v>
      </c>
      <c r="AK420" s="32">
        <f t="shared" si="2165"/>
        <v>0</v>
      </c>
      <c r="AL420" s="32">
        <f t="shared" si="2164"/>
        <v>0</v>
      </c>
      <c r="AM420" s="32">
        <f t="shared" si="2165"/>
        <v>0</v>
      </c>
      <c r="AN420" s="32">
        <f t="shared" si="2164"/>
        <v>0</v>
      </c>
      <c r="AP420" s="32">
        <f t="shared" si="2166"/>
        <v>0</v>
      </c>
      <c r="AQ420" s="32">
        <f t="shared" si="2166"/>
        <v>0</v>
      </c>
      <c r="AR420" s="32">
        <f t="shared" si="2166"/>
        <v>3.96</v>
      </c>
      <c r="AS420" s="32">
        <f t="shared" si="2166"/>
        <v>3</v>
      </c>
      <c r="AT420" s="32">
        <f t="shared" ref="AT420:AU420" si="2171">+AT466</f>
        <v>0</v>
      </c>
      <c r="AU420" s="32">
        <f t="shared" si="2171"/>
        <v>0</v>
      </c>
      <c r="AV420" s="32">
        <f t="shared" ref="AV420:AW420" si="2172">+AV466</f>
        <v>0</v>
      </c>
      <c r="AW420" s="32">
        <f t="shared" si="2172"/>
        <v>0</v>
      </c>
    </row>
    <row r="421" spans="2:49" x14ac:dyDescent="0.2">
      <c r="B421" s="79" t="s">
        <v>199</v>
      </c>
      <c r="F421" s="32">
        <f t="shared" si="2153"/>
        <v>1.0999999999999999E-2</v>
      </c>
      <c r="G421" s="32">
        <f t="shared" si="2154"/>
        <v>0</v>
      </c>
      <c r="H421" s="32">
        <f t="shared" si="2155"/>
        <v>0</v>
      </c>
      <c r="I421" s="32">
        <f t="shared" si="2154"/>
        <v>0</v>
      </c>
      <c r="J421" s="32">
        <f t="shared" si="2156"/>
        <v>0</v>
      </c>
      <c r="K421" s="32">
        <f t="shared" si="2156"/>
        <v>0</v>
      </c>
      <c r="L421" s="32">
        <f t="shared" si="2157"/>
        <v>0</v>
      </c>
      <c r="M421" s="32">
        <f t="shared" si="2158"/>
        <v>0</v>
      </c>
      <c r="N421" s="32">
        <f t="shared" si="2158"/>
        <v>0</v>
      </c>
      <c r="O421" s="32">
        <f t="shared" si="2158"/>
        <v>0</v>
      </c>
      <c r="P421" s="32">
        <f t="shared" si="2159"/>
        <v>0</v>
      </c>
      <c r="Q421" s="32">
        <f t="shared" si="2158"/>
        <v>0</v>
      </c>
      <c r="R421" s="32">
        <f t="shared" si="2158"/>
        <v>0</v>
      </c>
      <c r="S421" s="32">
        <f t="shared" si="2158"/>
        <v>0</v>
      </c>
      <c r="T421" s="32">
        <f t="shared" si="2160"/>
        <v>0</v>
      </c>
      <c r="U421" s="32">
        <f t="shared" si="2158"/>
        <v>0</v>
      </c>
      <c r="V421" s="32">
        <f t="shared" si="2158"/>
        <v>0</v>
      </c>
      <c r="W421" s="32">
        <f t="shared" si="2158"/>
        <v>0</v>
      </c>
      <c r="X421" s="32">
        <f t="shared" si="2161"/>
        <v>0</v>
      </c>
      <c r="Y421" s="32">
        <f t="shared" si="2158"/>
        <v>0</v>
      </c>
      <c r="Z421" s="32">
        <f t="shared" si="2158"/>
        <v>0</v>
      </c>
      <c r="AA421" s="32">
        <f t="shared" si="2158"/>
        <v>0</v>
      </c>
      <c r="AB421" s="32">
        <f t="shared" si="2162"/>
        <v>0</v>
      </c>
      <c r="AC421" s="32">
        <f t="shared" si="2158"/>
        <v>0</v>
      </c>
      <c r="AG421" s="32">
        <f t="shared" si="2163"/>
        <v>-1.0999999999999999E-2</v>
      </c>
      <c r="AH421" s="32">
        <f t="shared" si="2164"/>
        <v>1.0999999999999999E-2</v>
      </c>
      <c r="AI421" s="32">
        <f t="shared" si="2163"/>
        <v>0</v>
      </c>
      <c r="AJ421" s="32">
        <f t="shared" si="2164"/>
        <v>0</v>
      </c>
      <c r="AK421" s="32">
        <f t="shared" si="2165"/>
        <v>0</v>
      </c>
      <c r="AL421" s="32">
        <f t="shared" si="2164"/>
        <v>0</v>
      </c>
      <c r="AM421" s="32">
        <f t="shared" si="2165"/>
        <v>0</v>
      </c>
      <c r="AN421" s="32">
        <f t="shared" si="2164"/>
        <v>0</v>
      </c>
      <c r="AP421" s="32">
        <f t="shared" si="2166"/>
        <v>-0.04</v>
      </c>
      <c r="AQ421" s="32">
        <f t="shared" si="2166"/>
        <v>-2.5000000000000001E-2</v>
      </c>
      <c r="AR421" s="32">
        <f t="shared" si="2166"/>
        <v>0</v>
      </c>
      <c r="AS421" s="32">
        <f t="shared" si="2166"/>
        <v>0</v>
      </c>
      <c r="AT421" s="32">
        <f t="shared" ref="AT421:AU421" si="2173">+AT467</f>
        <v>0</v>
      </c>
      <c r="AU421" s="32">
        <f t="shared" si="2173"/>
        <v>0</v>
      </c>
      <c r="AV421" s="32">
        <f t="shared" ref="AV421:AW421" si="2174">+AV467</f>
        <v>0</v>
      </c>
      <c r="AW421" s="32">
        <f t="shared" si="2174"/>
        <v>0</v>
      </c>
    </row>
    <row r="422" spans="2:49" x14ac:dyDescent="0.2">
      <c r="B422" s="79" t="s">
        <v>200</v>
      </c>
      <c r="F422" s="32">
        <f t="shared" si="2153"/>
        <v>0</v>
      </c>
      <c r="G422" s="32">
        <f t="shared" si="2154"/>
        <v>0</v>
      </c>
      <c r="H422" s="32">
        <f t="shared" si="2155"/>
        <v>0</v>
      </c>
      <c r="I422" s="32">
        <f t="shared" si="2154"/>
        <v>0</v>
      </c>
      <c r="J422" s="32">
        <f t="shared" si="2156"/>
        <v>6.8579999999999997</v>
      </c>
      <c r="K422" s="32">
        <f t="shared" si="2156"/>
        <v>0</v>
      </c>
      <c r="L422" s="32">
        <f t="shared" si="2157"/>
        <v>0</v>
      </c>
      <c r="M422" s="32">
        <f t="shared" si="2158"/>
        <v>0</v>
      </c>
      <c r="N422" s="32">
        <f t="shared" si="2158"/>
        <v>0</v>
      </c>
      <c r="O422" s="32">
        <f t="shared" si="2158"/>
        <v>0</v>
      </c>
      <c r="P422" s="32">
        <f t="shared" si="2159"/>
        <v>0</v>
      </c>
      <c r="Q422" s="32">
        <f t="shared" si="2158"/>
        <v>0</v>
      </c>
      <c r="R422" s="32">
        <f t="shared" si="2158"/>
        <v>0</v>
      </c>
      <c r="S422" s="32">
        <f t="shared" si="2158"/>
        <v>0</v>
      </c>
      <c r="T422" s="32">
        <f t="shared" si="2160"/>
        <v>0</v>
      </c>
      <c r="U422" s="32">
        <f t="shared" si="2158"/>
        <v>0</v>
      </c>
      <c r="V422" s="32">
        <f t="shared" si="2158"/>
        <v>0</v>
      </c>
      <c r="W422" s="32">
        <f t="shared" si="2158"/>
        <v>0</v>
      </c>
      <c r="X422" s="32">
        <f t="shared" si="2161"/>
        <v>0</v>
      </c>
      <c r="Y422" s="32">
        <f t="shared" si="2158"/>
        <v>0</v>
      </c>
      <c r="Z422" s="32">
        <f t="shared" si="2158"/>
        <v>0</v>
      </c>
      <c r="AA422" s="32">
        <f t="shared" si="2158"/>
        <v>0</v>
      </c>
      <c r="AB422" s="32">
        <f t="shared" si="2162"/>
        <v>0</v>
      </c>
      <c r="AC422" s="32">
        <f t="shared" si="2158"/>
        <v>0</v>
      </c>
      <c r="AG422" s="32">
        <f t="shared" si="2163"/>
        <v>0</v>
      </c>
      <c r="AH422" s="32">
        <f t="shared" si="2164"/>
        <v>0</v>
      </c>
      <c r="AI422" s="32">
        <f t="shared" si="2163"/>
        <v>0</v>
      </c>
      <c r="AJ422" s="32">
        <f t="shared" si="2164"/>
        <v>6.8579999999999997</v>
      </c>
      <c r="AK422" s="32">
        <f t="shared" si="2165"/>
        <v>0</v>
      </c>
      <c r="AL422" s="32">
        <f t="shared" si="2164"/>
        <v>0</v>
      </c>
      <c r="AM422" s="32">
        <f t="shared" si="2165"/>
        <v>0</v>
      </c>
      <c r="AN422" s="32">
        <f t="shared" si="2164"/>
        <v>0</v>
      </c>
      <c r="AP422" s="32">
        <f t="shared" si="2166"/>
        <v>0</v>
      </c>
      <c r="AQ422" s="32">
        <f t="shared" si="2166"/>
        <v>0</v>
      </c>
      <c r="AR422" s="32">
        <f t="shared" si="2166"/>
        <v>0</v>
      </c>
      <c r="AS422" s="32">
        <f t="shared" si="2166"/>
        <v>6.8579999999999997</v>
      </c>
      <c r="AT422" s="32">
        <f t="shared" ref="AT422:AU422" si="2175">+AT468</f>
        <v>0</v>
      </c>
      <c r="AU422" s="32">
        <f t="shared" si="2175"/>
        <v>0</v>
      </c>
      <c r="AV422" s="32">
        <f t="shared" ref="AV422:AW422" si="2176">+AV468</f>
        <v>0</v>
      </c>
      <c r="AW422" s="32">
        <f t="shared" si="2176"/>
        <v>0</v>
      </c>
    </row>
    <row r="423" spans="2:49" x14ac:dyDescent="0.2">
      <c r="B423" s="79" t="s">
        <v>201</v>
      </c>
      <c r="F423" s="32">
        <f t="shared" si="2153"/>
        <v>0</v>
      </c>
      <c r="G423" s="32">
        <f t="shared" si="2154"/>
        <v>0</v>
      </c>
      <c r="H423" s="32">
        <f t="shared" si="2155"/>
        <v>-0.21099999999999999</v>
      </c>
      <c r="I423" s="32">
        <f t="shared" si="2154"/>
        <v>-0.19899999999999998</v>
      </c>
      <c r="J423" s="32">
        <f t="shared" si="2156"/>
        <v>-0.23700000000000004</v>
      </c>
      <c r="K423" s="32">
        <f t="shared" si="2156"/>
        <v>-0.23199999999999998</v>
      </c>
      <c r="L423" s="32">
        <f t="shared" si="2157"/>
        <v>-0.218</v>
      </c>
      <c r="M423" s="32">
        <f t="shared" si="2158"/>
        <v>-0.27300000000000002</v>
      </c>
      <c r="N423" s="32">
        <f t="shared" si="2158"/>
        <v>-0.29500000000000004</v>
      </c>
      <c r="O423" s="32">
        <f t="shared" si="2158"/>
        <v>-0.32000000000000006</v>
      </c>
      <c r="P423" s="32">
        <f t="shared" si="2159"/>
        <v>-0.308</v>
      </c>
      <c r="Q423" s="32">
        <f t="shared" si="2158"/>
        <v>-0.36000000000000004</v>
      </c>
      <c r="R423" s="32">
        <f t="shared" si="2158"/>
        <v>-0.33599999999999997</v>
      </c>
      <c r="S423" s="32">
        <f t="shared" si="2158"/>
        <v>-0.33400000000000007</v>
      </c>
      <c r="T423" s="32">
        <f t="shared" si="2160"/>
        <v>-0.34499999999999997</v>
      </c>
      <c r="U423" s="32">
        <f t="shared" si="2158"/>
        <v>-0.35499999999999998</v>
      </c>
      <c r="V423" s="32">
        <f t="shared" si="2158"/>
        <v>-0.34400000000000008</v>
      </c>
      <c r="W423" s="32">
        <f t="shared" si="2158"/>
        <v>-0.36099999999999999</v>
      </c>
      <c r="X423" s="32">
        <f t="shared" si="2161"/>
        <v>-0.45100000000000001</v>
      </c>
      <c r="Y423" s="32">
        <f t="shared" si="2158"/>
        <v>-0.39899999999999997</v>
      </c>
      <c r="Z423" s="32">
        <f t="shared" si="2158"/>
        <v>-0.46899999999999997</v>
      </c>
      <c r="AA423" s="32">
        <f t="shared" si="2158"/>
        <v>-0.46199999999999997</v>
      </c>
      <c r="AB423" s="32">
        <f t="shared" si="2162"/>
        <v>-0.47399999999999998</v>
      </c>
      <c r="AC423" s="32">
        <f t="shared" si="2158"/>
        <v>-0.47499999999999998</v>
      </c>
      <c r="AG423" s="32">
        <f t="shared" si="2163"/>
        <v>0</v>
      </c>
      <c r="AH423" s="32">
        <f t="shared" si="2164"/>
        <v>0</v>
      </c>
      <c r="AI423" s="32">
        <f t="shared" si="2163"/>
        <v>-0.41</v>
      </c>
      <c r="AJ423" s="32">
        <f t="shared" si="2164"/>
        <v>-0.46900000000000003</v>
      </c>
      <c r="AK423" s="32">
        <f t="shared" si="2165"/>
        <v>-0.49099999999999999</v>
      </c>
      <c r="AL423" s="32">
        <f t="shared" si="2164"/>
        <v>-0.6150000000000001</v>
      </c>
      <c r="AM423" s="32">
        <f t="shared" si="2165"/>
        <v>-0.66800000000000004</v>
      </c>
      <c r="AN423" s="32">
        <f t="shared" si="2164"/>
        <v>-0.67</v>
      </c>
      <c r="AP423" s="32">
        <f t="shared" si="2166"/>
        <v>0</v>
      </c>
      <c r="AQ423" s="32">
        <f t="shared" si="2166"/>
        <v>0</v>
      </c>
      <c r="AR423" s="32">
        <f t="shared" si="2166"/>
        <v>0</v>
      </c>
      <c r="AS423" s="32">
        <f t="shared" si="2166"/>
        <v>-0.879</v>
      </c>
      <c r="AT423" s="32">
        <f t="shared" ref="AT423:AU423" si="2177">+AT469</f>
        <v>-1.1060000000000001</v>
      </c>
      <c r="AU423" s="32">
        <f t="shared" si="2177"/>
        <v>-1.3380000000000001</v>
      </c>
      <c r="AV423" s="32">
        <f t="shared" ref="AV423:AW423" si="2178">+AV469</f>
        <v>-1.405</v>
      </c>
      <c r="AW423" s="32">
        <f t="shared" si="2178"/>
        <v>-1.7809999999999999</v>
      </c>
    </row>
    <row r="424" spans="2:49" x14ac:dyDescent="0.2">
      <c r="B424" s="79" t="s">
        <v>202</v>
      </c>
      <c r="F424" s="32">
        <f t="shared" si="2153"/>
        <v>0</v>
      </c>
      <c r="G424" s="32">
        <f t="shared" si="2154"/>
        <v>0</v>
      </c>
      <c r="H424" s="32">
        <f t="shared" si="2155"/>
        <v>0</v>
      </c>
      <c r="I424" s="32">
        <f t="shared" si="2154"/>
        <v>0</v>
      </c>
      <c r="J424" s="32">
        <f t="shared" si="2156"/>
        <v>0</v>
      </c>
      <c r="K424" s="32">
        <f t="shared" si="2156"/>
        <v>56.261000000000003</v>
      </c>
      <c r="L424" s="32">
        <f t="shared" si="2157"/>
        <v>0</v>
      </c>
      <c r="M424" s="32">
        <f t="shared" si="2158"/>
        <v>0</v>
      </c>
      <c r="N424" s="32">
        <f t="shared" si="2158"/>
        <v>19.029</v>
      </c>
      <c r="O424" s="32">
        <f t="shared" si="2158"/>
        <v>165.6</v>
      </c>
      <c r="P424" s="32">
        <f t="shared" si="2159"/>
        <v>0</v>
      </c>
      <c r="Q424" s="32">
        <f t="shared" si="2158"/>
        <v>0</v>
      </c>
      <c r="R424" s="32">
        <f t="shared" si="2158"/>
        <v>0.24399999999999999</v>
      </c>
      <c r="S424" s="32">
        <f t="shared" si="2158"/>
        <v>0</v>
      </c>
      <c r="T424" s="32">
        <f t="shared" si="2160"/>
        <v>0</v>
      </c>
      <c r="U424" s="32">
        <f t="shared" si="2158"/>
        <v>0</v>
      </c>
      <c r="V424" s="32">
        <f t="shared" si="2158"/>
        <v>0</v>
      </c>
      <c r="W424" s="32">
        <f t="shared" si="2158"/>
        <v>0</v>
      </c>
      <c r="X424" s="32">
        <f t="shared" si="2161"/>
        <v>0</v>
      </c>
      <c r="Y424" s="32">
        <f t="shared" si="2158"/>
        <v>0</v>
      </c>
      <c r="Z424" s="32">
        <f t="shared" si="2158"/>
        <v>0</v>
      </c>
      <c r="AA424" s="32">
        <f t="shared" si="2158"/>
        <v>0</v>
      </c>
      <c r="AB424" s="32">
        <f t="shared" si="2162"/>
        <v>0</v>
      </c>
      <c r="AC424" s="32">
        <f t="shared" si="2158"/>
        <v>0</v>
      </c>
      <c r="AG424" s="32">
        <f t="shared" si="2163"/>
        <v>0</v>
      </c>
      <c r="AH424" s="32">
        <f t="shared" si="2164"/>
        <v>0</v>
      </c>
      <c r="AI424" s="32">
        <f t="shared" si="2163"/>
        <v>0</v>
      </c>
      <c r="AJ424" s="32">
        <f t="shared" si="2164"/>
        <v>56.261000000000003</v>
      </c>
      <c r="AK424" s="32">
        <f t="shared" si="2165"/>
        <v>0</v>
      </c>
      <c r="AL424" s="32">
        <f t="shared" si="2164"/>
        <v>184.62899999999999</v>
      </c>
      <c r="AM424" s="32">
        <f t="shared" si="2165"/>
        <v>0</v>
      </c>
      <c r="AN424" s="32">
        <f t="shared" si="2164"/>
        <v>0.24399999999999999</v>
      </c>
      <c r="AP424" s="32">
        <f t="shared" si="2166"/>
        <v>0</v>
      </c>
      <c r="AQ424" s="32">
        <f t="shared" si="2166"/>
        <v>3.6774650000000002</v>
      </c>
      <c r="AR424" s="32">
        <f t="shared" si="2166"/>
        <v>0</v>
      </c>
      <c r="AS424" s="32">
        <f t="shared" si="2166"/>
        <v>56.261000000000003</v>
      </c>
      <c r="AT424" s="32">
        <f t="shared" ref="AT424:AU424" si="2179">+AT470</f>
        <v>184.62899999999999</v>
      </c>
      <c r="AU424" s="32">
        <f t="shared" si="2179"/>
        <v>0.24399999999999999</v>
      </c>
      <c r="AV424" s="32">
        <f t="shared" ref="AV424:AW424" si="2180">+AV470</f>
        <v>0</v>
      </c>
      <c r="AW424" s="32">
        <f t="shared" si="2180"/>
        <v>0</v>
      </c>
    </row>
    <row r="425" spans="2:49" x14ac:dyDescent="0.2">
      <c r="B425" s="79" t="s">
        <v>203</v>
      </c>
      <c r="F425" s="32">
        <f t="shared" si="2153"/>
        <v>0</v>
      </c>
      <c r="G425" s="32">
        <f t="shared" si="2154"/>
        <v>0</v>
      </c>
      <c r="H425" s="32">
        <f t="shared" si="2155"/>
        <v>0</v>
      </c>
      <c r="I425" s="32">
        <f t="shared" si="2154"/>
        <v>0.32800000000000001</v>
      </c>
      <c r="J425" s="32">
        <f t="shared" si="2156"/>
        <v>4.5999999999999985E-2</v>
      </c>
      <c r="K425" s="32">
        <f t="shared" si="2156"/>
        <v>0</v>
      </c>
      <c r="L425" s="32">
        <f t="shared" si="2157"/>
        <v>2.9000000000000001E-2</v>
      </c>
      <c r="M425" s="32">
        <f t="shared" si="2158"/>
        <v>4.0000000000000008E-2</v>
      </c>
      <c r="N425" s="32">
        <f t="shared" si="2158"/>
        <v>7.2999999999999982E-2</v>
      </c>
      <c r="O425" s="32">
        <f t="shared" si="2158"/>
        <v>0.10200000000000001</v>
      </c>
      <c r="P425" s="32">
        <f t="shared" si="2159"/>
        <v>0.10299999999999999</v>
      </c>
      <c r="Q425" s="32">
        <f t="shared" si="2158"/>
        <v>8.1000000000000003E-2</v>
      </c>
      <c r="R425" s="32">
        <f t="shared" si="2158"/>
        <v>0.20400000000000001</v>
      </c>
      <c r="S425" s="32">
        <f t="shared" si="2158"/>
        <v>0.64400000000000002</v>
      </c>
      <c r="T425" s="32">
        <f t="shared" si="2160"/>
        <v>0.02</v>
      </c>
      <c r="U425" s="32">
        <f t="shared" si="2158"/>
        <v>3.3000000000000002E-2</v>
      </c>
      <c r="V425" s="32">
        <f t="shared" si="2158"/>
        <v>3.4999999999999996E-2</v>
      </c>
      <c r="W425" s="32">
        <f t="shared" si="2158"/>
        <v>8.3999999999999991E-2</v>
      </c>
      <c r="X425" s="32">
        <f t="shared" si="2161"/>
        <v>0.1</v>
      </c>
      <c r="Y425" s="32">
        <f t="shared" si="2158"/>
        <v>0</v>
      </c>
      <c r="Z425" s="32">
        <f t="shared" si="2158"/>
        <v>0.6</v>
      </c>
      <c r="AA425" s="32">
        <f t="shared" si="2158"/>
        <v>0.94399999999999995</v>
      </c>
      <c r="AB425" s="32">
        <f t="shared" si="2162"/>
        <v>0.28599999999999998</v>
      </c>
      <c r="AC425" s="32">
        <f t="shared" si="2158"/>
        <v>4.0000000000000036E-3</v>
      </c>
      <c r="AG425" s="32">
        <f t="shared" si="2163"/>
        <v>0</v>
      </c>
      <c r="AH425" s="32">
        <f t="shared" si="2164"/>
        <v>0</v>
      </c>
      <c r="AI425" s="32">
        <f t="shared" si="2163"/>
        <v>0.32800000000000001</v>
      </c>
      <c r="AJ425" s="32">
        <f t="shared" si="2164"/>
        <v>4.5999999999999985E-2</v>
      </c>
      <c r="AK425" s="32">
        <f t="shared" si="2165"/>
        <v>6.9000000000000006E-2</v>
      </c>
      <c r="AL425" s="32">
        <f t="shared" si="2164"/>
        <v>0.17499999999999999</v>
      </c>
      <c r="AM425" s="32">
        <f t="shared" si="2165"/>
        <v>0.184</v>
      </c>
      <c r="AN425" s="32">
        <f t="shared" si="2164"/>
        <v>0.84800000000000009</v>
      </c>
      <c r="AP425" s="32">
        <f t="shared" si="2166"/>
        <v>0</v>
      </c>
      <c r="AQ425" s="32">
        <f t="shared" si="2166"/>
        <v>0</v>
      </c>
      <c r="AR425" s="32">
        <f t="shared" si="2166"/>
        <v>0</v>
      </c>
      <c r="AS425" s="32">
        <f t="shared" si="2166"/>
        <v>0.374</v>
      </c>
      <c r="AT425" s="32">
        <f t="shared" ref="AT425:AU426" si="2181">+AT471</f>
        <v>0.24399999999999999</v>
      </c>
      <c r="AU425" s="32">
        <f t="shared" si="2181"/>
        <v>1.032</v>
      </c>
      <c r="AV425" s="32">
        <f t="shared" ref="AV425:AW425" si="2182">+AV471</f>
        <v>0.17199999999999999</v>
      </c>
      <c r="AW425" s="32">
        <f t="shared" si="2182"/>
        <v>1.6439999999999999</v>
      </c>
    </row>
    <row r="426" spans="2:49" x14ac:dyDescent="0.2">
      <c r="B426" s="79" t="s">
        <v>249</v>
      </c>
      <c r="E426" s="12"/>
      <c r="F426" s="32">
        <f t="shared" ref="F426" si="2183">+F472-E472</f>
        <v>0</v>
      </c>
      <c r="G426" s="32">
        <f t="shared" ref="G426" si="2184">+G472-F472</f>
        <v>0</v>
      </c>
      <c r="H426" s="32">
        <f t="shared" si="2155"/>
        <v>0</v>
      </c>
      <c r="I426" s="32">
        <f t="shared" ref="I426" si="2185">+I472-H472</f>
        <v>0</v>
      </c>
      <c r="J426" s="32">
        <f t="shared" ref="J426" si="2186">+J472-I472</f>
        <v>0</v>
      </c>
      <c r="K426" s="32">
        <f t="shared" ref="K426" si="2187">+K472-J472</f>
        <v>0</v>
      </c>
      <c r="L426" s="32">
        <f t="shared" si="2157"/>
        <v>0</v>
      </c>
      <c r="M426" s="32">
        <f t="shared" ref="M426" si="2188">+M472-L472</f>
        <v>0</v>
      </c>
      <c r="N426" s="32">
        <f t="shared" ref="N426" si="2189">+N472-M472</f>
        <v>0</v>
      </c>
      <c r="O426" s="32">
        <f t="shared" ref="O426" si="2190">+O472-N472</f>
        <v>0</v>
      </c>
      <c r="P426" s="32">
        <f t="shared" si="2159"/>
        <v>0</v>
      </c>
      <c r="Q426" s="32">
        <f t="shared" ref="Q426" si="2191">+Q472-P472</f>
        <v>0</v>
      </c>
      <c r="R426" s="32">
        <f t="shared" ref="R426" si="2192">+R472-Q472</f>
        <v>0</v>
      </c>
      <c r="S426" s="32">
        <f t="shared" ref="S426" si="2193">+S472-R472</f>
        <v>0</v>
      </c>
      <c r="T426" s="32">
        <f t="shared" si="2160"/>
        <v>0.30399999999999999</v>
      </c>
      <c r="U426" s="32">
        <f t="shared" si="2158"/>
        <v>0</v>
      </c>
      <c r="V426" s="32">
        <f t="shared" si="2158"/>
        <v>0.33200000000000002</v>
      </c>
      <c r="W426" s="32">
        <f t="shared" si="2158"/>
        <v>0</v>
      </c>
      <c r="X426" s="32">
        <f t="shared" si="2161"/>
        <v>0.26400000000000001</v>
      </c>
      <c r="Y426" s="32">
        <f t="shared" si="2158"/>
        <v>0</v>
      </c>
      <c r="Z426" s="32">
        <f t="shared" si="2158"/>
        <v>0.26</v>
      </c>
      <c r="AA426" s="32">
        <f t="shared" si="2158"/>
        <v>0</v>
      </c>
      <c r="AB426" s="32">
        <f t="shared" si="2162"/>
        <v>0.26300000000000001</v>
      </c>
      <c r="AC426" s="32">
        <f t="shared" si="2158"/>
        <v>0</v>
      </c>
      <c r="AG426" s="32">
        <f t="shared" si="2163"/>
        <v>0</v>
      </c>
      <c r="AH426" s="32">
        <f t="shared" ref="AH426" si="2194">+AH472-AG472</f>
        <v>0</v>
      </c>
      <c r="AI426" s="32">
        <f t="shared" si="2163"/>
        <v>0</v>
      </c>
      <c r="AJ426" s="32">
        <f t="shared" ref="AJ426" si="2195">+AJ472-AI472</f>
        <v>0</v>
      </c>
      <c r="AK426" s="32">
        <f t="shared" si="2165"/>
        <v>0</v>
      </c>
      <c r="AL426" s="32">
        <f t="shared" ref="AL426:AN426" si="2196">+AL472-AK472</f>
        <v>0</v>
      </c>
      <c r="AM426" s="32">
        <f t="shared" si="2165"/>
        <v>0</v>
      </c>
      <c r="AN426" s="32">
        <f t="shared" si="2196"/>
        <v>0</v>
      </c>
      <c r="AP426" s="32">
        <f t="shared" si="2166"/>
        <v>0</v>
      </c>
      <c r="AQ426" s="32">
        <f t="shared" si="2166"/>
        <v>0</v>
      </c>
      <c r="AR426" s="32">
        <f t="shared" si="2166"/>
        <v>0</v>
      </c>
      <c r="AS426" s="32">
        <f t="shared" si="2166"/>
        <v>0</v>
      </c>
      <c r="AT426" s="32">
        <f t="shared" si="2181"/>
        <v>0</v>
      </c>
      <c r="AU426" s="32">
        <f t="shared" si="2181"/>
        <v>0</v>
      </c>
      <c r="AV426" s="32">
        <f t="shared" ref="AV426:AW426" si="2197">+AV472</f>
        <v>0.63600000000000001</v>
      </c>
      <c r="AW426" s="32">
        <f t="shared" si="2197"/>
        <v>0.52400000000000002</v>
      </c>
    </row>
    <row r="427" spans="2:49" x14ac:dyDescent="0.2">
      <c r="B427" s="79" t="s">
        <v>204</v>
      </c>
      <c r="F427" s="32">
        <f t="shared" ref="F427:G427" si="2198">+F473-E473</f>
        <v>0</v>
      </c>
      <c r="G427" s="32">
        <f t="shared" si="2198"/>
        <v>0</v>
      </c>
      <c r="H427" s="32">
        <f t="shared" ref="H427:H432" si="2199">+H473</f>
        <v>0</v>
      </c>
      <c r="I427" s="32">
        <f t="shared" ref="I427:K427" si="2200">+I473-H473</f>
        <v>0</v>
      </c>
      <c r="J427" s="32">
        <f t="shared" si="2200"/>
        <v>0</v>
      </c>
      <c r="K427" s="32">
        <f t="shared" si="2200"/>
        <v>-3.847</v>
      </c>
      <c r="L427" s="32">
        <f t="shared" ref="L427:L432" si="2201">+L473</f>
        <v>0</v>
      </c>
      <c r="M427" s="32">
        <f t="shared" ref="M427:O427" si="2202">+M473-L473</f>
        <v>0</v>
      </c>
      <c r="N427" s="32">
        <f t="shared" si="2202"/>
        <v>0</v>
      </c>
      <c r="O427" s="32">
        <f t="shared" si="2202"/>
        <v>-11.606999999999999</v>
      </c>
      <c r="P427" s="32">
        <f t="shared" ref="P427:P432" si="2203">+P473</f>
        <v>0</v>
      </c>
      <c r="Q427" s="32">
        <f t="shared" ref="Q427:AC432" si="2204">+Q473-P473</f>
        <v>0</v>
      </c>
      <c r="R427" s="32">
        <f t="shared" si="2204"/>
        <v>0</v>
      </c>
      <c r="S427" s="32">
        <f t="shared" si="2204"/>
        <v>0</v>
      </c>
      <c r="T427" s="32">
        <f t="shared" ref="T427:T432" si="2205">+T473</f>
        <v>0</v>
      </c>
      <c r="U427" s="32">
        <f t="shared" si="2204"/>
        <v>0</v>
      </c>
      <c r="V427" s="32">
        <f t="shared" si="2204"/>
        <v>0</v>
      </c>
      <c r="W427" s="32">
        <f t="shared" si="2204"/>
        <v>0</v>
      </c>
      <c r="X427" s="32">
        <f t="shared" ref="X427:X432" si="2206">+X473</f>
        <v>0</v>
      </c>
      <c r="Y427" s="32">
        <f t="shared" si="2204"/>
        <v>0</v>
      </c>
      <c r="Z427" s="32">
        <f t="shared" si="2204"/>
        <v>0</v>
      </c>
      <c r="AA427" s="32">
        <f t="shared" si="2204"/>
        <v>0</v>
      </c>
      <c r="AB427" s="32">
        <f t="shared" si="2162"/>
        <v>0</v>
      </c>
      <c r="AC427" s="32">
        <f t="shared" si="2204"/>
        <v>0</v>
      </c>
      <c r="AG427" s="32">
        <f t="shared" ref="AG427:AG432" si="2207">+AG473</f>
        <v>0</v>
      </c>
      <c r="AH427" s="32">
        <f>+AH473-AG473</f>
        <v>0</v>
      </c>
      <c r="AI427" s="32">
        <f t="shared" ref="AI427:AI432" si="2208">+AI473</f>
        <v>0</v>
      </c>
      <c r="AJ427" s="32">
        <f>+AJ473-AI473</f>
        <v>-3.847</v>
      </c>
      <c r="AK427" s="32">
        <f t="shared" ref="AK427:AK432" si="2209">+AK473</f>
        <v>0</v>
      </c>
      <c r="AL427" s="32">
        <f>+AL473-AK473</f>
        <v>-11.606999999999999</v>
      </c>
      <c r="AM427" s="32">
        <f t="shared" ref="AM427:AM432" si="2210">+AM473</f>
        <v>0</v>
      </c>
      <c r="AN427" s="32">
        <f>+AN473-AM473</f>
        <v>0</v>
      </c>
      <c r="AP427" s="32">
        <f t="shared" ref="AP427:AS428" si="2211">+AP473</f>
        <v>0</v>
      </c>
      <c r="AQ427" s="32">
        <f t="shared" si="2211"/>
        <v>0</v>
      </c>
      <c r="AR427" s="32">
        <f t="shared" si="2211"/>
        <v>0</v>
      </c>
      <c r="AS427" s="32">
        <f t="shared" si="2211"/>
        <v>-3.847</v>
      </c>
      <c r="AT427" s="32">
        <f t="shared" ref="AT427:AU428" si="2212">+AT473</f>
        <v>-11.606999999999999</v>
      </c>
      <c r="AU427" s="32">
        <f t="shared" si="2212"/>
        <v>0</v>
      </c>
      <c r="AV427" s="32">
        <f t="shared" ref="AV427:AW428" si="2213">+AV473</f>
        <v>0</v>
      </c>
      <c r="AW427" s="32">
        <f t="shared" si="2213"/>
        <v>0</v>
      </c>
    </row>
    <row r="428" spans="2:49" x14ac:dyDescent="0.2">
      <c r="B428" s="79" t="s">
        <v>351</v>
      </c>
      <c r="E428" s="12"/>
      <c r="F428" s="32">
        <f t="shared" ref="F428" si="2214">+F474-E474</f>
        <v>0</v>
      </c>
      <c r="G428" s="32">
        <f t="shared" ref="G428" si="2215">+G474-F474</f>
        <v>0</v>
      </c>
      <c r="H428" s="32">
        <f t="shared" si="2199"/>
        <v>0</v>
      </c>
      <c r="I428" s="32">
        <f t="shared" ref="I428" si="2216">+I474-H474</f>
        <v>0</v>
      </c>
      <c r="J428" s="32">
        <f t="shared" ref="J428" si="2217">+J474-I474</f>
        <v>0</v>
      </c>
      <c r="K428" s="32">
        <f t="shared" ref="K428" si="2218">+K474-J474</f>
        <v>0</v>
      </c>
      <c r="L428" s="32">
        <f t="shared" si="2201"/>
        <v>0</v>
      </c>
      <c r="M428" s="32">
        <f t="shared" ref="M428" si="2219">+M474-L474</f>
        <v>0</v>
      </c>
      <c r="N428" s="32">
        <f t="shared" ref="N428" si="2220">+N474-M474</f>
        <v>0</v>
      </c>
      <c r="O428" s="32">
        <f t="shared" ref="O428" si="2221">+O474-N474</f>
        <v>0</v>
      </c>
      <c r="P428" s="32">
        <f t="shared" si="2203"/>
        <v>0</v>
      </c>
      <c r="Q428" s="32">
        <f t="shared" ref="Q428" si="2222">+Q474-P474</f>
        <v>0</v>
      </c>
      <c r="R428" s="32">
        <f t="shared" ref="R428" si="2223">+R474-Q474</f>
        <v>0</v>
      </c>
      <c r="S428" s="32">
        <f t="shared" ref="S428" si="2224">+S474-R474</f>
        <v>0</v>
      </c>
      <c r="T428" s="32">
        <f t="shared" si="2205"/>
        <v>0</v>
      </c>
      <c r="U428" s="32">
        <f t="shared" ref="U428" si="2225">+U474-T474</f>
        <v>0</v>
      </c>
      <c r="V428" s="32">
        <f t="shared" ref="V428" si="2226">+V474-U474</f>
        <v>0</v>
      </c>
      <c r="W428" s="32">
        <f t="shared" ref="W428" si="2227">+W474-V474</f>
        <v>0</v>
      </c>
      <c r="X428" s="32">
        <f t="shared" si="2206"/>
        <v>0</v>
      </c>
      <c r="Y428" s="32">
        <f t="shared" si="2204"/>
        <v>-10.236000000000001</v>
      </c>
      <c r="Z428" s="32">
        <f t="shared" si="2204"/>
        <v>-41.009</v>
      </c>
      <c r="AA428" s="32">
        <f t="shared" si="2204"/>
        <v>-108.203</v>
      </c>
      <c r="AB428" s="32">
        <f t="shared" si="2162"/>
        <v>0</v>
      </c>
      <c r="AC428" s="32">
        <f t="shared" si="2204"/>
        <v>-5.0810000000000004</v>
      </c>
      <c r="AG428" s="32">
        <f t="shared" si="2207"/>
        <v>0</v>
      </c>
      <c r="AH428" s="32">
        <f>+AH474-AG474</f>
        <v>0</v>
      </c>
      <c r="AI428" s="32">
        <f t="shared" si="2208"/>
        <v>0</v>
      </c>
      <c r="AJ428" s="32">
        <f>+AJ474-AI474</f>
        <v>0</v>
      </c>
      <c r="AK428" s="32">
        <f t="shared" si="2209"/>
        <v>0</v>
      </c>
      <c r="AL428" s="32">
        <f>+AL474-AK474</f>
        <v>0</v>
      </c>
      <c r="AM428" s="32">
        <f t="shared" si="2210"/>
        <v>0</v>
      </c>
      <c r="AN428" s="32">
        <f>+AN474-AM474</f>
        <v>0</v>
      </c>
      <c r="AP428" s="32">
        <f t="shared" si="2211"/>
        <v>0</v>
      </c>
      <c r="AQ428" s="32">
        <f t="shared" si="2211"/>
        <v>0</v>
      </c>
      <c r="AR428" s="32">
        <f t="shared" si="2211"/>
        <v>0</v>
      </c>
      <c r="AS428" s="32">
        <f t="shared" si="2211"/>
        <v>0</v>
      </c>
      <c r="AT428" s="32">
        <f t="shared" si="2212"/>
        <v>0</v>
      </c>
      <c r="AU428" s="32">
        <f t="shared" si="2212"/>
        <v>0</v>
      </c>
      <c r="AV428" s="32">
        <f t="shared" si="2213"/>
        <v>0</v>
      </c>
      <c r="AW428" s="32">
        <f t="shared" si="2213"/>
        <v>-159.44800000000001</v>
      </c>
    </row>
    <row r="429" spans="2:49" x14ac:dyDescent="0.2">
      <c r="B429" s="79" t="s">
        <v>205</v>
      </c>
      <c r="F429" s="32">
        <f>+F475-E475</f>
        <v>0</v>
      </c>
      <c r="G429" s="32">
        <f>+G475-F475</f>
        <v>0</v>
      </c>
      <c r="H429" s="32">
        <f t="shared" si="2199"/>
        <v>2.1999999999999999E-2</v>
      </c>
      <c r="I429" s="32">
        <f>+I475-H475</f>
        <v>2.0999999999999998E-2</v>
      </c>
      <c r="J429" s="32">
        <f>+J475-I475</f>
        <v>2.2000000000000006E-2</v>
      </c>
      <c r="K429" s="32">
        <f>+K475-J475</f>
        <v>2.1999999999999992E-2</v>
      </c>
      <c r="L429" s="32">
        <f t="shared" si="2201"/>
        <v>2.1999999999999999E-2</v>
      </c>
      <c r="M429" s="32">
        <f>+M475-L475</f>
        <v>6.0000000000000019E-3</v>
      </c>
      <c r="N429" s="32">
        <f>+N475-M475</f>
        <v>3.7000000000000005E-2</v>
      </c>
      <c r="O429" s="32">
        <f>+O475-N475</f>
        <v>2.6999999999999996E-2</v>
      </c>
      <c r="P429" s="32">
        <f t="shared" si="2203"/>
        <v>2.5000000000000001E-2</v>
      </c>
      <c r="Q429" s="32">
        <f>+Q475-P475</f>
        <v>1.7999999999999995E-2</v>
      </c>
      <c r="R429" s="32">
        <f>+R475-Q475</f>
        <v>2.1000000000000005E-2</v>
      </c>
      <c r="S429" s="32">
        <f>+S475-R475</f>
        <v>3.1E-2</v>
      </c>
      <c r="T429" s="32">
        <f t="shared" si="2205"/>
        <v>2.1000000000000001E-2</v>
      </c>
      <c r="U429" s="32">
        <f t="shared" ref="U429:W432" si="2228">+U475-T475</f>
        <v>4.9000000000000002E-2</v>
      </c>
      <c r="V429" s="32">
        <f t="shared" si="2228"/>
        <v>4.5999999999999999E-2</v>
      </c>
      <c r="W429" s="32">
        <f t="shared" si="2228"/>
        <v>4.2999999999999997E-2</v>
      </c>
      <c r="X429" s="32">
        <f t="shared" si="2206"/>
        <v>4.3999999999999997E-2</v>
      </c>
      <c r="Y429" s="32">
        <f>+Y475-X475</f>
        <v>2.0000000000000004E-2</v>
      </c>
      <c r="Z429" s="32">
        <f t="shared" si="2204"/>
        <v>2.0000000000000004E-2</v>
      </c>
      <c r="AA429" s="32">
        <f t="shared" si="2204"/>
        <v>2.0999999999999991E-2</v>
      </c>
      <c r="AB429" s="32">
        <f t="shared" si="2162"/>
        <v>0.02</v>
      </c>
      <c r="AC429" s="32">
        <f>+AC475-AB475</f>
        <v>2.3999999999999997E-2</v>
      </c>
      <c r="AG429" s="32">
        <f t="shared" si="2207"/>
        <v>0</v>
      </c>
      <c r="AH429" s="32">
        <f>+AH475-AG475</f>
        <v>0</v>
      </c>
      <c r="AI429" s="32">
        <f t="shared" si="2208"/>
        <v>4.2999999999999997E-2</v>
      </c>
      <c r="AJ429" s="32">
        <f>+AJ475-AI475</f>
        <v>4.3999999999999997E-2</v>
      </c>
      <c r="AK429" s="32">
        <f t="shared" si="2209"/>
        <v>2.8000000000000001E-2</v>
      </c>
      <c r="AL429" s="32">
        <f>+AL475-AK475</f>
        <v>6.4000000000000001E-2</v>
      </c>
      <c r="AM429" s="32">
        <f t="shared" si="2210"/>
        <v>4.2999999999999997E-2</v>
      </c>
      <c r="AN429" s="32">
        <f>+AN475-AM475</f>
        <v>5.2000000000000005E-2</v>
      </c>
      <c r="AP429" s="32">
        <f t="shared" ref="AP429:AS430" si="2229">+AP475</f>
        <v>0</v>
      </c>
      <c r="AQ429" s="32">
        <f t="shared" si="2229"/>
        <v>0</v>
      </c>
      <c r="AR429" s="32">
        <f t="shared" si="2229"/>
        <v>0</v>
      </c>
      <c r="AS429" s="32">
        <f t="shared" si="2229"/>
        <v>8.6999999999999994E-2</v>
      </c>
      <c r="AT429" s="32">
        <f t="shared" ref="AT429:AU430" si="2230">+AT475</f>
        <v>9.1999999999999998E-2</v>
      </c>
      <c r="AU429" s="32">
        <f t="shared" si="2230"/>
        <v>9.5000000000000001E-2</v>
      </c>
      <c r="AV429" s="32">
        <f t="shared" ref="AV429:AW429" si="2231">+AV475</f>
        <v>0.159</v>
      </c>
      <c r="AW429" s="32">
        <f t="shared" si="2231"/>
        <v>0.105</v>
      </c>
    </row>
    <row r="430" spans="2:49" x14ac:dyDescent="0.2">
      <c r="B430" s="79" t="s">
        <v>253</v>
      </c>
      <c r="F430" s="32"/>
      <c r="G430" s="32"/>
      <c r="H430" s="32">
        <f t="shared" si="2199"/>
        <v>0</v>
      </c>
      <c r="I430" s="32">
        <f t="shared" ref="I430" si="2232">+I476-H476</f>
        <v>0</v>
      </c>
      <c r="J430" s="32">
        <f t="shared" ref="J430" si="2233">+J476-I476</f>
        <v>0</v>
      </c>
      <c r="K430" s="32">
        <f t="shared" ref="K430" si="2234">+K476-J476</f>
        <v>0</v>
      </c>
      <c r="L430" s="32">
        <f t="shared" si="2201"/>
        <v>0</v>
      </c>
      <c r="M430" s="32">
        <f t="shared" ref="M430" si="2235">+M476-L476</f>
        <v>0</v>
      </c>
      <c r="N430" s="32">
        <f t="shared" ref="N430" si="2236">+N476-M476</f>
        <v>0</v>
      </c>
      <c r="O430" s="32">
        <f t="shared" ref="O430" si="2237">+O476-N476</f>
        <v>0</v>
      </c>
      <c r="P430" s="32">
        <f t="shared" si="2203"/>
        <v>0</v>
      </c>
      <c r="Q430" s="32">
        <f t="shared" ref="Q430" si="2238">+Q476-P476</f>
        <v>0</v>
      </c>
      <c r="R430" s="32">
        <f t="shared" ref="R430" si="2239">+R476-Q476</f>
        <v>0</v>
      </c>
      <c r="S430" s="32">
        <f t="shared" ref="S430" si="2240">+S476-R476</f>
        <v>0</v>
      </c>
      <c r="T430" s="32">
        <f t="shared" si="2205"/>
        <v>0</v>
      </c>
      <c r="U430" s="32">
        <f t="shared" si="2228"/>
        <v>-9.2999999999999999E-2</v>
      </c>
      <c r="V430" s="32">
        <f t="shared" si="2228"/>
        <v>0</v>
      </c>
      <c r="W430" s="32">
        <f t="shared" si="2228"/>
        <v>0</v>
      </c>
      <c r="X430" s="32">
        <f t="shared" si="2206"/>
        <v>0</v>
      </c>
      <c r="Y430" s="32">
        <f>+Y476-X476</f>
        <v>0</v>
      </c>
      <c r="Z430" s="32">
        <f t="shared" si="2204"/>
        <v>0</v>
      </c>
      <c r="AA430" s="32">
        <f t="shared" si="2204"/>
        <v>0</v>
      </c>
      <c r="AB430" s="32">
        <f t="shared" si="2162"/>
        <v>0</v>
      </c>
      <c r="AC430" s="32">
        <f>+AC476-AB476</f>
        <v>0</v>
      </c>
      <c r="AG430" s="32">
        <f t="shared" si="2207"/>
        <v>0</v>
      </c>
      <c r="AH430" s="32">
        <f>+AH476-AG476</f>
        <v>0</v>
      </c>
      <c r="AI430" s="32">
        <f t="shared" si="2208"/>
        <v>0</v>
      </c>
      <c r="AJ430" s="32">
        <f>+AJ476-AI476</f>
        <v>0</v>
      </c>
      <c r="AK430" s="32">
        <f t="shared" si="2209"/>
        <v>0</v>
      </c>
      <c r="AL430" s="32">
        <f>+AL476-AK476</f>
        <v>0</v>
      </c>
      <c r="AM430" s="32">
        <f t="shared" si="2210"/>
        <v>0</v>
      </c>
      <c r="AN430" s="32">
        <f>+AN476-AM476</f>
        <v>0</v>
      </c>
      <c r="AP430" s="32">
        <f t="shared" si="2229"/>
        <v>0</v>
      </c>
      <c r="AQ430" s="32">
        <f t="shared" si="2229"/>
        <v>0</v>
      </c>
      <c r="AR430" s="32">
        <f t="shared" si="2229"/>
        <v>0</v>
      </c>
      <c r="AS430" s="32">
        <f t="shared" si="2229"/>
        <v>0</v>
      </c>
      <c r="AT430" s="32">
        <f t="shared" si="2230"/>
        <v>0</v>
      </c>
      <c r="AU430" s="32">
        <f t="shared" si="2230"/>
        <v>0</v>
      </c>
      <c r="AV430" s="32">
        <f t="shared" ref="AV430:AW430" si="2241">+AV476</f>
        <v>-9.2999999999999999E-2</v>
      </c>
      <c r="AW430" s="32">
        <f t="shared" si="2241"/>
        <v>0</v>
      </c>
    </row>
    <row r="431" spans="2:49" ht="13.5" x14ac:dyDescent="0.35">
      <c r="B431" s="79" t="s">
        <v>206</v>
      </c>
      <c r="F431" s="33">
        <f>+F477-E477</f>
        <v>0</v>
      </c>
      <c r="G431" s="33">
        <f>+G477-F477</f>
        <v>-0.64900000000000002</v>
      </c>
      <c r="H431" s="33">
        <f t="shared" si="2199"/>
        <v>0</v>
      </c>
      <c r="I431" s="33">
        <f>+I477-H477</f>
        <v>0</v>
      </c>
      <c r="J431" s="33">
        <f>+J477-I477</f>
        <v>0</v>
      </c>
      <c r="K431" s="33">
        <f>+K477-J477</f>
        <v>-0.432</v>
      </c>
      <c r="L431" s="33">
        <f t="shared" si="2201"/>
        <v>0</v>
      </c>
      <c r="M431" s="33">
        <f>+M477-L477</f>
        <v>0</v>
      </c>
      <c r="N431" s="33">
        <f>+N477-M477</f>
        <v>0</v>
      </c>
      <c r="O431" s="33">
        <f>+O477-N477</f>
        <v>0.317</v>
      </c>
      <c r="P431" s="33">
        <f t="shared" si="2203"/>
        <v>0.09</v>
      </c>
      <c r="Q431" s="33">
        <f t="shared" ref="Q431:S432" si="2242">+Q477-P477</f>
        <v>0.11499999999999999</v>
      </c>
      <c r="R431" s="33">
        <f t="shared" si="2242"/>
        <v>0.10100000000000001</v>
      </c>
      <c r="S431" s="33">
        <f t="shared" si="2242"/>
        <v>9.8000000000000032E-2</v>
      </c>
      <c r="T431" s="33">
        <f t="shared" si="2205"/>
        <v>0.10299999999999999</v>
      </c>
      <c r="U431" s="33">
        <f t="shared" si="2228"/>
        <v>0.43400000000000005</v>
      </c>
      <c r="V431" s="33">
        <f t="shared" si="2228"/>
        <v>0.28999999999999992</v>
      </c>
      <c r="W431" s="33">
        <f t="shared" si="2228"/>
        <v>1.2829999999999999</v>
      </c>
      <c r="X431" s="33">
        <f t="shared" si="2206"/>
        <v>1.738</v>
      </c>
      <c r="Y431" s="33">
        <f>+Y477-X477</f>
        <v>2.3180000000000001</v>
      </c>
      <c r="Z431" s="33">
        <f t="shared" si="2204"/>
        <v>1.58</v>
      </c>
      <c r="AA431" s="33">
        <f t="shared" si="2204"/>
        <v>2.3170000000000002</v>
      </c>
      <c r="AB431" s="33">
        <f t="shared" si="2162"/>
        <v>0.42599999999999999</v>
      </c>
      <c r="AC431" s="33">
        <f>+AC477-AB477</f>
        <v>0.72900000000000009</v>
      </c>
      <c r="AG431" s="33">
        <f t="shared" si="2207"/>
        <v>0</v>
      </c>
      <c r="AH431" s="33">
        <f>+AH477-AG477</f>
        <v>-0.64900000000000002</v>
      </c>
      <c r="AI431" s="33">
        <f t="shared" si="2208"/>
        <v>0</v>
      </c>
      <c r="AJ431" s="33">
        <f>+AJ477-AI477</f>
        <v>-0.432</v>
      </c>
      <c r="AK431" s="33">
        <f t="shared" si="2209"/>
        <v>0</v>
      </c>
      <c r="AL431" s="33">
        <f>+AL477-AK477</f>
        <v>0.317</v>
      </c>
      <c r="AM431" s="33">
        <f t="shared" si="2210"/>
        <v>0.20499999999999999</v>
      </c>
      <c r="AN431" s="33">
        <f>+AN477-AM477</f>
        <v>0.19900000000000004</v>
      </c>
      <c r="AP431" s="33">
        <f t="shared" ref="AP431:AS432" si="2243">+AP477</f>
        <v>0</v>
      </c>
      <c r="AQ431" s="33">
        <f t="shared" si="2243"/>
        <v>0</v>
      </c>
      <c r="AR431" s="33">
        <f t="shared" si="2243"/>
        <v>-0.64900000000000002</v>
      </c>
      <c r="AS431" s="33">
        <f t="shared" si="2243"/>
        <v>-0.432</v>
      </c>
      <c r="AT431" s="33">
        <f t="shared" ref="AT431:AU431" si="2244">+AT477</f>
        <v>0.317</v>
      </c>
      <c r="AU431" s="33">
        <f t="shared" si="2244"/>
        <v>0.40400000000000003</v>
      </c>
      <c r="AV431" s="33">
        <f t="shared" ref="AV431:AW431" si="2245">+AV477</f>
        <v>2.11</v>
      </c>
      <c r="AW431" s="33">
        <f t="shared" si="2245"/>
        <v>7.9530000000000003</v>
      </c>
    </row>
    <row r="432" spans="2:49" s="1" customFormat="1" x14ac:dyDescent="0.2">
      <c r="B432" s="84" t="s">
        <v>207</v>
      </c>
      <c r="F432" s="43">
        <f t="shared" ref="F432" si="2246">+F478-E478</f>
        <v>-4.9999999999998934E-3</v>
      </c>
      <c r="G432" s="43">
        <f t="shared" ref="G432" si="2247">+G478-F478</f>
        <v>-0.65399999999999991</v>
      </c>
      <c r="H432" s="43">
        <f t="shared" si="2199"/>
        <v>-0.20300000000000001</v>
      </c>
      <c r="I432" s="43">
        <f t="shared" ref="I432" si="2248">+I478-H478</f>
        <v>3.1539999999999999</v>
      </c>
      <c r="J432" s="43">
        <f t="shared" ref="J432" si="2249">+J478-I478</f>
        <v>-0.31700000000000061</v>
      </c>
      <c r="K432" s="43">
        <f t="shared" ref="K432" si="2250">+K478-J478</f>
        <v>44.733000000000004</v>
      </c>
      <c r="L432" s="43">
        <f t="shared" si="2201"/>
        <v>-0.17300000000000001</v>
      </c>
      <c r="M432" s="43">
        <f t="shared" ref="M432" si="2251">+M478-L478</f>
        <v>-0.23199999999999996</v>
      </c>
      <c r="N432" s="43">
        <f t="shared" ref="N432" si="2252">+N478-M478</f>
        <v>18.839000000000002</v>
      </c>
      <c r="O432" s="43">
        <f>+O478-N478</f>
        <v>153.83600000000001</v>
      </c>
      <c r="P432" s="43">
        <f t="shared" si="2203"/>
        <v>-9.7000000000000031E-2</v>
      </c>
      <c r="Q432" s="43">
        <f t="shared" si="2242"/>
        <v>-0.15200000000000005</v>
      </c>
      <c r="R432" s="43">
        <f t="shared" si="2242"/>
        <v>0.23200000000000018</v>
      </c>
      <c r="S432" s="43">
        <f t="shared" si="2242"/>
        <v>0.43899999999999995</v>
      </c>
      <c r="T432" s="43">
        <f t="shared" si="2205"/>
        <v>0.10300000000000004</v>
      </c>
      <c r="U432" s="43">
        <f t="shared" si="2228"/>
        <v>6.8000000000000116E-2</v>
      </c>
      <c r="V432" s="43">
        <f t="shared" si="2228"/>
        <v>0.35899999999999976</v>
      </c>
      <c r="W432" s="43">
        <f t="shared" si="2228"/>
        <v>1.0489999999999999</v>
      </c>
      <c r="X432" s="43">
        <f t="shared" si="2206"/>
        <v>1.6950000000000001</v>
      </c>
      <c r="Y432" s="43">
        <f>+Y478-X478</f>
        <v>-8.2970000000000006</v>
      </c>
      <c r="Z432" s="43">
        <f t="shared" si="2204"/>
        <v>-39.017999999999986</v>
      </c>
      <c r="AA432" s="43">
        <f t="shared" si="2204"/>
        <v>-105.38300000000002</v>
      </c>
      <c r="AB432" s="43">
        <f t="shared" si="2162"/>
        <v>0.52100000000000002</v>
      </c>
      <c r="AC432" s="43">
        <f>+AC478-AB478</f>
        <v>-4.7990000000000004</v>
      </c>
      <c r="AG432" s="43">
        <f t="shared" si="2207"/>
        <v>3.9489999999999998</v>
      </c>
      <c r="AH432" s="43">
        <f t="shared" ref="AH432" si="2253">+AH478-AG478</f>
        <v>-0.65899999999999981</v>
      </c>
      <c r="AI432" s="43">
        <f t="shared" si="2208"/>
        <v>2.9510000000000001</v>
      </c>
      <c r="AJ432" s="43">
        <f t="shared" ref="AJ432:AN432" si="2254">+AJ478-AI478</f>
        <v>44.416000000000004</v>
      </c>
      <c r="AK432" s="43">
        <f t="shared" si="2209"/>
        <v>-0.40499999999999997</v>
      </c>
      <c r="AL432" s="43">
        <f t="shared" si="2254"/>
        <v>172.67500000000001</v>
      </c>
      <c r="AM432" s="43">
        <f t="shared" si="2210"/>
        <v>-0.24900000000000008</v>
      </c>
      <c r="AN432" s="43">
        <f t="shared" si="2254"/>
        <v>0.67100000000000015</v>
      </c>
      <c r="AP432" s="43">
        <f t="shared" si="2243"/>
        <v>-0.04</v>
      </c>
      <c r="AQ432" s="43">
        <f t="shared" si="2243"/>
        <v>5.6524650000000003</v>
      </c>
      <c r="AR432" s="43">
        <f t="shared" si="2243"/>
        <v>3.29</v>
      </c>
      <c r="AS432" s="43">
        <f t="shared" si="2243"/>
        <v>47.367000000000004</v>
      </c>
      <c r="AT432" s="43">
        <f t="shared" ref="AT432:AU432" si="2255">+AT478</f>
        <v>172.27</v>
      </c>
      <c r="AU432" s="43">
        <f t="shared" si="2255"/>
        <v>0.42200000000000004</v>
      </c>
      <c r="AV432" s="43">
        <f t="shared" ref="AV432:AW432" si="2256">+AV478</f>
        <v>1.5789999999999997</v>
      </c>
      <c r="AW432" s="43">
        <f t="shared" si="2256"/>
        <v>-151.00300000000001</v>
      </c>
    </row>
    <row r="433" spans="2:49" ht="15" x14ac:dyDescent="0.25">
      <c r="B433" s="82"/>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c r="AG433" s="85"/>
      <c r="AH433" s="85"/>
      <c r="AI433" s="85"/>
      <c r="AJ433" s="85"/>
      <c r="AK433" s="85"/>
      <c r="AL433" s="85"/>
      <c r="AM433" s="85"/>
      <c r="AN433" s="85"/>
      <c r="AP433" s="85"/>
      <c r="AQ433" s="85"/>
      <c r="AR433" s="85"/>
      <c r="AS433" s="85"/>
      <c r="AT433" s="85"/>
      <c r="AU433" s="85"/>
      <c r="AV433" s="85"/>
      <c r="AW433" s="85"/>
    </row>
    <row r="434" spans="2:49" ht="13.5" x14ac:dyDescent="0.35">
      <c r="B434" s="79" t="s">
        <v>208</v>
      </c>
      <c r="F434" s="33">
        <f>+F480-E480</f>
        <v>-6.0248999999999997E-2</v>
      </c>
      <c r="G434" s="33">
        <f>+G480-F480</f>
        <v>-0.17399999999999999</v>
      </c>
      <c r="H434" s="33">
        <f>+H480</f>
        <v>-2.5999999999999999E-2</v>
      </c>
      <c r="I434" s="33">
        <f t="shared" ref="I434:K435" si="2257">+I480-H480</f>
        <v>-0.16200000000000001</v>
      </c>
      <c r="J434" s="33">
        <f t="shared" si="2257"/>
        <v>0.19900000000000001</v>
      </c>
      <c r="K434" s="33">
        <f t="shared" si="2257"/>
        <v>9.1999999999999998E-2</v>
      </c>
      <c r="L434" s="33">
        <f>+L480</f>
        <v>-0.22700000000000001</v>
      </c>
      <c r="M434" s="33">
        <f t="shared" ref="M434:AC435" si="2258">+M480-L480</f>
        <v>0.13700000000000001</v>
      </c>
      <c r="N434" s="33">
        <f t="shared" si="2258"/>
        <v>1.8000000000000002E-2</v>
      </c>
      <c r="O434" s="33">
        <f t="shared" si="2258"/>
        <v>-7.8E-2</v>
      </c>
      <c r="P434" s="33">
        <f>+P480</f>
        <v>0.17699999999999999</v>
      </c>
      <c r="Q434" s="33">
        <f t="shared" si="2258"/>
        <v>-9.0999999999999998E-2</v>
      </c>
      <c r="R434" s="33">
        <f t="shared" si="2258"/>
        <v>3.0000000000000027E-3</v>
      </c>
      <c r="S434" s="33">
        <f t="shared" si="2258"/>
        <v>-0.44699999999999995</v>
      </c>
      <c r="T434" s="33">
        <f>+T480</f>
        <v>-9.8000000000000004E-2</v>
      </c>
      <c r="U434" s="33">
        <f t="shared" si="2258"/>
        <v>-0.60099999999999998</v>
      </c>
      <c r="V434" s="33">
        <f t="shared" si="2258"/>
        <v>-0.58500000000000008</v>
      </c>
      <c r="W434" s="33">
        <f t="shared" si="2258"/>
        <v>0.53900000000000003</v>
      </c>
      <c r="X434" s="33">
        <f>+X480</f>
        <v>0.13100000000000001</v>
      </c>
      <c r="Y434" s="33">
        <f t="shared" si="2258"/>
        <v>-1.9000000000000003E-2</v>
      </c>
      <c r="Z434" s="33">
        <f t="shared" si="2258"/>
        <v>-0.35199999999999998</v>
      </c>
      <c r="AA434" s="33">
        <f t="shared" si="2258"/>
        <v>0.45799999999999996</v>
      </c>
      <c r="AB434" s="33">
        <f>+AB480</f>
        <v>-4.5999999999999999E-2</v>
      </c>
      <c r="AC434" s="33">
        <f t="shared" si="2258"/>
        <v>8.0000000000000002E-3</v>
      </c>
      <c r="AG434" s="33">
        <f>+AG480</f>
        <v>4.9249000000000001E-2</v>
      </c>
      <c r="AH434" s="33">
        <f>+AH480-AG480</f>
        <v>-0.23424899999999999</v>
      </c>
      <c r="AI434" s="33">
        <f>+AI480</f>
        <v>-0.188</v>
      </c>
      <c r="AJ434" s="33">
        <f>+AJ480-AI480</f>
        <v>0.29099999999999998</v>
      </c>
      <c r="AK434" s="33">
        <f>+AK480</f>
        <v>-0.09</v>
      </c>
      <c r="AL434" s="33">
        <f>+AL480-AK480</f>
        <v>-0.06</v>
      </c>
      <c r="AM434" s="33">
        <f>+AM480</f>
        <v>8.5999999999999993E-2</v>
      </c>
      <c r="AN434" s="33">
        <f>+AN480-AM480</f>
        <v>-0.44399999999999995</v>
      </c>
      <c r="AP434" s="33">
        <f>+AP480</f>
        <v>0.26251600000000003</v>
      </c>
      <c r="AQ434" s="33">
        <f t="shared" ref="AQ434:AS435" si="2259">+AQ480</f>
        <v>7.3700000000000002E-2</v>
      </c>
      <c r="AR434" s="33">
        <f t="shared" si="2259"/>
        <v>-0.185</v>
      </c>
      <c r="AS434" s="33">
        <f t="shared" si="2259"/>
        <v>0.10299999999999999</v>
      </c>
      <c r="AT434" s="33">
        <f t="shared" ref="AT434:AU434" si="2260">+AT480</f>
        <v>-0.15</v>
      </c>
      <c r="AU434" s="33">
        <f t="shared" si="2260"/>
        <v>-0.35799999999999998</v>
      </c>
      <c r="AV434" s="33">
        <f t="shared" ref="AV434:AW434" si="2261">+AV480</f>
        <v>-0.745</v>
      </c>
      <c r="AW434" s="33">
        <f t="shared" si="2261"/>
        <v>0.218</v>
      </c>
    </row>
    <row r="435" spans="2:49" s="1" customFormat="1" x14ac:dyDescent="0.2">
      <c r="B435" s="84" t="s">
        <v>209</v>
      </c>
      <c r="F435" s="43">
        <f>+F481-E481</f>
        <v>-1.2141419999999992</v>
      </c>
      <c r="G435" s="43">
        <f>+G481-F481</f>
        <v>-0.80499999999999861</v>
      </c>
      <c r="H435" s="43">
        <f>+H481</f>
        <v>-0.44999999999999996</v>
      </c>
      <c r="I435" s="43">
        <f t="shared" si="2257"/>
        <v>3.8039999999999994</v>
      </c>
      <c r="J435" s="43">
        <f t="shared" si="2257"/>
        <v>-2.1040000000000019</v>
      </c>
      <c r="K435" s="43">
        <f t="shared" si="2257"/>
        <v>41.272000000000006</v>
      </c>
      <c r="L435" s="43">
        <f>+L481</f>
        <v>-3.1070000000000002</v>
      </c>
      <c r="M435" s="43">
        <f t="shared" si="2258"/>
        <v>-0.12999999999999945</v>
      </c>
      <c r="N435" s="43">
        <f t="shared" si="2258"/>
        <v>18.716999999999999</v>
      </c>
      <c r="O435" s="43">
        <f t="shared" si="2258"/>
        <v>157.9</v>
      </c>
      <c r="P435" s="43">
        <f>+P481</f>
        <v>-2.2739999999999987</v>
      </c>
      <c r="Q435" s="43">
        <f t="shared" si="2258"/>
        <v>-1.0740000000000021</v>
      </c>
      <c r="R435" s="43">
        <f t="shared" si="2258"/>
        <v>-0.80299999999999727</v>
      </c>
      <c r="S435" s="43">
        <f t="shared" si="2258"/>
        <v>-0.18400000000000372</v>
      </c>
      <c r="T435" s="43">
        <f>+T481</f>
        <v>-3.3409999999999989</v>
      </c>
      <c r="U435" s="43">
        <f t="shared" si="2258"/>
        <v>0.35299999999999976</v>
      </c>
      <c r="V435" s="43">
        <f t="shared" si="2258"/>
        <v>0.39800000000000013</v>
      </c>
      <c r="W435" s="43">
        <f t="shared" si="2258"/>
        <v>3.5599999999999961</v>
      </c>
      <c r="X435" s="43">
        <f>+X481</f>
        <v>-0.46200000000000019</v>
      </c>
      <c r="Y435" s="43">
        <f t="shared" si="2258"/>
        <v>-11.907999999999999</v>
      </c>
      <c r="Z435" s="43">
        <f t="shared" si="2258"/>
        <v>-33.274999999999991</v>
      </c>
      <c r="AA435" s="43">
        <f t="shared" si="2258"/>
        <v>-98.698000000000036</v>
      </c>
      <c r="AB435" s="43">
        <f>+AB481</f>
        <v>8.6980000000000004</v>
      </c>
      <c r="AC435" s="43">
        <f t="shared" si="2258"/>
        <v>1.4359999999999999</v>
      </c>
      <c r="AG435" s="43">
        <f>+AG481</f>
        <v>2.4141419999999996</v>
      </c>
      <c r="AH435" s="43">
        <f>+AH481-AG481</f>
        <v>-2.0191419999999978</v>
      </c>
      <c r="AI435" s="43">
        <f>+AI481</f>
        <v>3.3539999999999996</v>
      </c>
      <c r="AJ435" s="43">
        <f>+AJ481-AI481</f>
        <v>39.168000000000006</v>
      </c>
      <c r="AK435" s="43">
        <f>+AK481</f>
        <v>-3.2369999999999997</v>
      </c>
      <c r="AL435" s="43">
        <f>+AL481-AK481</f>
        <v>176.61699999999999</v>
      </c>
      <c r="AM435" s="43">
        <f>+AM481</f>
        <v>-3.3480000000000008</v>
      </c>
      <c r="AN435" s="43">
        <f>+AN481-AM481</f>
        <v>-0.98700000000000099</v>
      </c>
      <c r="AP435" s="43">
        <f>+AP481</f>
        <v>-1.0725799999999996</v>
      </c>
      <c r="AQ435" s="43">
        <f t="shared" si="2259"/>
        <v>2.0543690000000017</v>
      </c>
      <c r="AR435" s="43">
        <f t="shared" si="2259"/>
        <v>0.39500000000000185</v>
      </c>
      <c r="AS435" s="43">
        <f t="shared" si="2259"/>
        <v>42.522000000000006</v>
      </c>
      <c r="AT435" s="43">
        <f t="shared" ref="AT435:AU435" si="2262">+AT481</f>
        <v>173.38</v>
      </c>
      <c r="AU435" s="43">
        <f t="shared" si="2262"/>
        <v>-4.3350000000000017</v>
      </c>
      <c r="AV435" s="43">
        <f t="shared" ref="AV435:AW435" si="2263">+AV481</f>
        <v>0.9699999999999972</v>
      </c>
      <c r="AW435" s="43">
        <f t="shared" si="2263"/>
        <v>-144.34300000000002</v>
      </c>
    </row>
    <row r="436" spans="2:49" s="1" customFormat="1" x14ac:dyDescent="0.2">
      <c r="B436" s="84"/>
      <c r="F436" s="43"/>
      <c r="G436" s="43"/>
      <c r="H436" s="43"/>
      <c r="I436" s="43"/>
      <c r="J436" s="43"/>
      <c r="K436" s="43"/>
      <c r="L436" s="43"/>
      <c r="M436" s="43"/>
      <c r="AI436" s="43"/>
      <c r="AP436" s="43"/>
      <c r="AQ436" s="43"/>
      <c r="AR436" s="43"/>
      <c r="AS436" s="43"/>
    </row>
    <row r="437" spans="2:49" s="1" customFormat="1" x14ac:dyDescent="0.2">
      <c r="B437" s="8" t="s">
        <v>210</v>
      </c>
      <c r="C437" s="7"/>
      <c r="F437" s="43"/>
      <c r="G437" s="43"/>
      <c r="H437" s="43"/>
      <c r="I437" s="43"/>
      <c r="J437" s="43"/>
      <c r="K437" s="43"/>
      <c r="L437" s="43"/>
      <c r="M437" s="43"/>
      <c r="AI437" s="43"/>
      <c r="AP437" s="43"/>
      <c r="AQ437" s="43"/>
      <c r="AR437" s="43"/>
      <c r="AS437" s="43"/>
    </row>
    <row r="438" spans="2:49" s="1" customFormat="1" x14ac:dyDescent="0.2">
      <c r="B438" s="84"/>
      <c r="F438" s="43"/>
      <c r="G438" s="43"/>
      <c r="H438" s="43"/>
      <c r="I438" s="43"/>
      <c r="J438" s="43"/>
      <c r="K438" s="43"/>
      <c r="L438" s="43"/>
      <c r="M438" s="43"/>
      <c r="AI438" s="43"/>
      <c r="AP438" s="43"/>
      <c r="AQ438" s="43"/>
      <c r="AR438" s="43"/>
      <c r="AS438" s="43"/>
    </row>
    <row r="439" spans="2:49" x14ac:dyDescent="0.2">
      <c r="B439" s="24" t="s">
        <v>211</v>
      </c>
      <c r="AI439" s="34"/>
    </row>
    <row r="440" spans="2:49" x14ac:dyDescent="0.2">
      <c r="B440" s="79" t="s">
        <v>179</v>
      </c>
      <c r="E440" s="12">
        <v>-6.3780000000000001</v>
      </c>
      <c r="F440" s="12">
        <v>-8.4909999999999997</v>
      </c>
      <c r="G440" s="12">
        <v>-11.651</v>
      </c>
      <c r="H440" s="12">
        <v>-2.5379999999999998</v>
      </c>
      <c r="I440" s="12">
        <v>-4.8730000000000002</v>
      </c>
      <c r="J440" s="12">
        <v>-8.6150000000000002</v>
      </c>
      <c r="K440" s="12">
        <v>-11.914</v>
      </c>
      <c r="L440" s="12">
        <v>0.74299999999999999</v>
      </c>
      <c r="M440" s="12">
        <v>-2.7549999999999999</v>
      </c>
      <c r="N440" s="12">
        <v>-3.9129999999999998</v>
      </c>
      <c r="O440" s="12">
        <v>-7.6539999999999999</v>
      </c>
      <c r="P440" s="12">
        <v>-5.6440000000000001</v>
      </c>
      <c r="Q440" s="12">
        <v>-12.834</v>
      </c>
      <c r="R440" s="12">
        <v>-12.173</v>
      </c>
      <c r="S440" s="12">
        <v>-13.601000000000001</v>
      </c>
      <c r="T440" s="12">
        <v>-6.9589999999999996</v>
      </c>
      <c r="U440" s="12">
        <v>-4.8559999999999999</v>
      </c>
      <c r="V440" s="12">
        <v>5.4180000000000001</v>
      </c>
      <c r="W440" s="12">
        <v>7.0179999999999998</v>
      </c>
      <c r="X440" s="12">
        <v>1.2450000000000001</v>
      </c>
      <c r="Y440" s="12">
        <v>-4.4290000000000003</v>
      </c>
      <c r="Z440" s="12">
        <v>-0.38200000000000001</v>
      </c>
      <c r="AA440" s="12">
        <v>2.84</v>
      </c>
      <c r="AB440" s="12">
        <v>5.1689999999999996</v>
      </c>
      <c r="AC440" s="12">
        <v>9.8670000000000009</v>
      </c>
      <c r="AG440" s="32">
        <f t="shared" ref="AG440:AG455" si="2264">+E440</f>
        <v>-6.3780000000000001</v>
      </c>
      <c r="AH440" s="32">
        <f t="shared" ref="AH440:AH455" si="2265">+G440</f>
        <v>-11.651</v>
      </c>
      <c r="AI440" s="32">
        <f>+I440</f>
        <v>-4.8730000000000002</v>
      </c>
      <c r="AJ440" s="32">
        <f t="shared" ref="AJ440:AJ455" si="2266">+K440</f>
        <v>-11.914</v>
      </c>
      <c r="AK440" s="32">
        <f t="shared" ref="AK440:AK455" si="2267">+M440</f>
        <v>-2.7549999999999999</v>
      </c>
      <c r="AL440" s="32">
        <f>+O440</f>
        <v>-7.6539999999999999</v>
      </c>
      <c r="AM440" s="32">
        <f>+Q440</f>
        <v>-12.834</v>
      </c>
      <c r="AN440" s="32">
        <f t="shared" ref="AN440:AN455" si="2268">+S440</f>
        <v>-13.601000000000001</v>
      </c>
      <c r="AP440" s="12">
        <v>-2.895</v>
      </c>
      <c r="AQ440" s="12">
        <v>-8.24</v>
      </c>
      <c r="AR440" s="12">
        <v>-11.651</v>
      </c>
      <c r="AS440" s="12">
        <v>-11.914</v>
      </c>
      <c r="AT440" s="32">
        <f t="shared" ref="AT440:AT455" si="2269">+O440</f>
        <v>-7.6539999999999999</v>
      </c>
      <c r="AU440" s="32">
        <f>+S440</f>
        <v>-13.601000000000001</v>
      </c>
      <c r="AV440" s="32">
        <f>+W440</f>
        <v>7.0179999999999998</v>
      </c>
      <c r="AW440" s="32">
        <f t="shared" ref="AW440:AW455" si="2270">+AA440</f>
        <v>2.84</v>
      </c>
    </row>
    <row r="441" spans="2:49" x14ac:dyDescent="0.2">
      <c r="B441" s="79" t="s">
        <v>160</v>
      </c>
      <c r="E441" s="12">
        <v>7.2173000000000001E-2</v>
      </c>
      <c r="F441" s="12">
        <v>0.12</v>
      </c>
      <c r="G441" s="12">
        <v>0.16900000000000001</v>
      </c>
      <c r="H441" s="12">
        <v>0.187</v>
      </c>
      <c r="I441" s="12">
        <v>0.38700000000000001</v>
      </c>
      <c r="J441" s="12">
        <v>0.59399999999999997</v>
      </c>
      <c r="K441" s="12">
        <v>0.69299999999999995</v>
      </c>
      <c r="L441" s="12">
        <v>0.23799999999999999</v>
      </c>
      <c r="M441" s="12">
        <v>0.49199999999999999</v>
      </c>
      <c r="N441" s="12">
        <v>0.77100000000000002</v>
      </c>
      <c r="O441" s="12">
        <v>1.2310000000000001</v>
      </c>
      <c r="P441" s="12">
        <v>0.47399999999999998</v>
      </c>
      <c r="Q441" s="12">
        <v>0.96299999999999997</v>
      </c>
      <c r="R441" s="12">
        <v>1.464</v>
      </c>
      <c r="S441" s="12">
        <v>2.0190000000000001</v>
      </c>
      <c r="T441" s="12">
        <v>0.57999999999999996</v>
      </c>
      <c r="U441" s="12">
        <v>1.167</v>
      </c>
      <c r="V441" s="12">
        <v>1.7310000000000001</v>
      </c>
      <c r="W441" s="12">
        <v>2.3330000000000002</v>
      </c>
      <c r="X441" s="12">
        <v>0.70699999999999996</v>
      </c>
      <c r="Y441" s="12">
        <v>1.5309999999999999</v>
      </c>
      <c r="Z441" s="12">
        <v>2.5870000000000002</v>
      </c>
      <c r="AA441" s="12">
        <v>3.141</v>
      </c>
      <c r="AB441" s="12">
        <v>0.81799999999999995</v>
      </c>
      <c r="AC441" s="12">
        <v>1.6419999999999999</v>
      </c>
      <c r="AG441" s="32">
        <f t="shared" si="2264"/>
        <v>7.2173000000000001E-2</v>
      </c>
      <c r="AH441" s="32">
        <f t="shared" si="2265"/>
        <v>0.16900000000000001</v>
      </c>
      <c r="AI441" s="32">
        <f t="shared" ref="AI441:AI481" si="2271">+I441</f>
        <v>0.38700000000000001</v>
      </c>
      <c r="AJ441" s="32">
        <f t="shared" si="2266"/>
        <v>0.69299999999999995</v>
      </c>
      <c r="AK441" s="32">
        <f t="shared" si="2267"/>
        <v>0.49199999999999999</v>
      </c>
      <c r="AL441" s="32">
        <f t="shared" ref="AL441:AL481" si="2272">+O441</f>
        <v>1.2310000000000001</v>
      </c>
      <c r="AM441" s="32">
        <f t="shared" ref="AM441:AM481" si="2273">+Q441</f>
        <v>0.96299999999999997</v>
      </c>
      <c r="AN441" s="32">
        <f t="shared" si="2268"/>
        <v>2.0190000000000001</v>
      </c>
      <c r="AP441" s="12">
        <v>6.2506999999999993E-2</v>
      </c>
      <c r="AQ441" s="12">
        <v>0.18423200000000001</v>
      </c>
      <c r="AR441" s="12">
        <v>0.16900000000000001</v>
      </c>
      <c r="AS441" s="12">
        <v>0.69299999999999995</v>
      </c>
      <c r="AT441" s="32">
        <f t="shared" si="2269"/>
        <v>1.2310000000000001</v>
      </c>
      <c r="AU441" s="32">
        <f t="shared" ref="AU441:AU481" si="2274">+S441</f>
        <v>2.0190000000000001</v>
      </c>
      <c r="AV441" s="32">
        <f t="shared" ref="AV441:AV481" si="2275">+W441</f>
        <v>2.3330000000000002</v>
      </c>
      <c r="AW441" s="32">
        <f t="shared" si="2270"/>
        <v>3.141</v>
      </c>
    </row>
    <row r="442" spans="2:49" x14ac:dyDescent="0.2">
      <c r="B442" s="79" t="s">
        <v>180</v>
      </c>
      <c r="E442" s="12">
        <v>3.222E-3</v>
      </c>
      <c r="F442" s="12">
        <v>3.0000000000000001E-3</v>
      </c>
      <c r="G442" s="12">
        <v>3.0000000000000001E-3</v>
      </c>
      <c r="H442" s="12">
        <v>0</v>
      </c>
      <c r="I442" s="12">
        <v>0</v>
      </c>
      <c r="J442" s="12">
        <v>0</v>
      </c>
      <c r="K442" s="12">
        <v>0</v>
      </c>
      <c r="L442" s="12">
        <v>0</v>
      </c>
      <c r="M442" s="12">
        <v>0</v>
      </c>
      <c r="N442" s="12">
        <v>0</v>
      </c>
      <c r="O442" s="12">
        <v>0</v>
      </c>
      <c r="P442" s="12">
        <v>0</v>
      </c>
      <c r="Q442" s="12">
        <v>0</v>
      </c>
      <c r="R442" s="12">
        <v>0</v>
      </c>
      <c r="S442" s="12">
        <v>0</v>
      </c>
      <c r="T442" s="12">
        <v>0</v>
      </c>
      <c r="U442" s="12">
        <v>0</v>
      </c>
      <c r="V442" s="12">
        <v>0</v>
      </c>
      <c r="X442" s="12">
        <v>0</v>
      </c>
      <c r="Y442" s="12">
        <v>0</v>
      </c>
      <c r="Z442" s="12">
        <v>0</v>
      </c>
      <c r="AA442" s="12">
        <v>0</v>
      </c>
      <c r="AB442" s="12">
        <v>0</v>
      </c>
      <c r="AC442" s="12">
        <v>0</v>
      </c>
      <c r="AG442" s="32">
        <f t="shared" si="2264"/>
        <v>3.222E-3</v>
      </c>
      <c r="AH442" s="32">
        <f t="shared" si="2265"/>
        <v>3.0000000000000001E-3</v>
      </c>
      <c r="AI442" s="32">
        <f t="shared" si="2271"/>
        <v>0</v>
      </c>
      <c r="AJ442" s="32">
        <f t="shared" si="2266"/>
        <v>0</v>
      </c>
      <c r="AK442" s="32">
        <f t="shared" si="2267"/>
        <v>0</v>
      </c>
      <c r="AL442" s="32">
        <f t="shared" si="2272"/>
        <v>0</v>
      </c>
      <c r="AM442" s="32">
        <f t="shared" si="2273"/>
        <v>0</v>
      </c>
      <c r="AN442" s="32">
        <f t="shared" si="2268"/>
        <v>0</v>
      </c>
      <c r="AP442" s="12">
        <v>0</v>
      </c>
      <c r="AQ442" s="12">
        <v>0</v>
      </c>
      <c r="AR442" s="12">
        <v>3.0000000000000001E-3</v>
      </c>
      <c r="AS442" s="12">
        <v>0</v>
      </c>
      <c r="AT442" s="32">
        <f t="shared" si="2269"/>
        <v>0</v>
      </c>
      <c r="AU442" s="32">
        <f t="shared" si="2274"/>
        <v>0</v>
      </c>
      <c r="AV442" s="32">
        <f t="shared" si="2275"/>
        <v>0</v>
      </c>
      <c r="AW442" s="32">
        <f t="shared" si="2270"/>
        <v>0</v>
      </c>
    </row>
    <row r="443" spans="2:49" x14ac:dyDescent="0.2">
      <c r="B443" s="79" t="s">
        <v>159</v>
      </c>
      <c r="E443" s="12">
        <v>0</v>
      </c>
      <c r="F443" s="12">
        <v>0</v>
      </c>
      <c r="G443" s="12">
        <v>0</v>
      </c>
      <c r="H443" s="12">
        <v>0</v>
      </c>
      <c r="I443" s="12">
        <v>0</v>
      </c>
      <c r="J443" s="12">
        <v>0</v>
      </c>
      <c r="K443" s="12">
        <v>0</v>
      </c>
      <c r="L443" s="12">
        <v>0</v>
      </c>
      <c r="M443" s="12">
        <v>0</v>
      </c>
      <c r="N443" s="12">
        <v>0</v>
      </c>
      <c r="O443" s="12">
        <v>0</v>
      </c>
      <c r="P443" s="12">
        <v>0</v>
      </c>
      <c r="Q443" s="12">
        <v>0</v>
      </c>
      <c r="R443" s="12">
        <v>0</v>
      </c>
      <c r="S443" s="12">
        <v>0</v>
      </c>
      <c r="T443" s="12">
        <v>0</v>
      </c>
      <c r="U443" s="12">
        <v>1.0999999999999999E-2</v>
      </c>
      <c r="V443" s="12">
        <v>1.0999999999999999E-2</v>
      </c>
      <c r="W443" s="12">
        <v>1.0999999999999999E-2</v>
      </c>
      <c r="X443" s="12">
        <v>0.19700000000000001</v>
      </c>
      <c r="Y443" s="12">
        <v>0.19700000000000001</v>
      </c>
      <c r="Z443" s="12">
        <v>0.19700000000000001</v>
      </c>
      <c r="AA443" s="12">
        <v>0.19600000000000001</v>
      </c>
      <c r="AB443" s="12">
        <v>1.9E-2</v>
      </c>
      <c r="AC443" s="12">
        <v>-0.01</v>
      </c>
      <c r="AG443" s="32">
        <f t="shared" si="2264"/>
        <v>0</v>
      </c>
      <c r="AH443" s="32">
        <f t="shared" si="2265"/>
        <v>0</v>
      </c>
      <c r="AI443" s="32">
        <f t="shared" si="2271"/>
        <v>0</v>
      </c>
      <c r="AJ443" s="32">
        <f t="shared" si="2266"/>
        <v>0</v>
      </c>
      <c r="AK443" s="32">
        <f t="shared" si="2267"/>
        <v>0</v>
      </c>
      <c r="AL443" s="32">
        <f t="shared" si="2272"/>
        <v>0</v>
      </c>
      <c r="AM443" s="32">
        <f t="shared" si="2273"/>
        <v>0</v>
      </c>
      <c r="AN443" s="32">
        <f t="shared" si="2268"/>
        <v>0</v>
      </c>
      <c r="AP443" s="12">
        <v>0</v>
      </c>
      <c r="AQ443" s="12">
        <v>6.9745000000000001E-2</v>
      </c>
      <c r="AR443" s="12">
        <v>0</v>
      </c>
      <c r="AS443" s="12">
        <v>0</v>
      </c>
      <c r="AT443" s="32">
        <f t="shared" si="2269"/>
        <v>0</v>
      </c>
      <c r="AU443" s="32">
        <f t="shared" si="2274"/>
        <v>0</v>
      </c>
      <c r="AV443" s="32">
        <f t="shared" si="2275"/>
        <v>1.0999999999999999E-2</v>
      </c>
      <c r="AW443" s="32">
        <f t="shared" si="2270"/>
        <v>0.19600000000000001</v>
      </c>
    </row>
    <row r="444" spans="2:49" x14ac:dyDescent="0.2">
      <c r="B444" s="79" t="s">
        <v>157</v>
      </c>
      <c r="E444" s="12">
        <v>0.13843900000000001</v>
      </c>
      <c r="F444" s="12">
        <v>0.20699999999999999</v>
      </c>
      <c r="G444" s="12">
        <v>0.253</v>
      </c>
      <c r="H444" s="12">
        <v>6.7000000000000004E-2</v>
      </c>
      <c r="I444" s="12">
        <v>0.152</v>
      </c>
      <c r="J444" s="12">
        <v>0.251</v>
      </c>
      <c r="K444" s="12">
        <v>0.65900000000000003</v>
      </c>
      <c r="L444" s="12">
        <v>0.37</v>
      </c>
      <c r="M444" s="12">
        <v>0.80500000000000005</v>
      </c>
      <c r="N444" s="12">
        <v>1.3169999999999999</v>
      </c>
      <c r="O444" s="12">
        <v>1.619</v>
      </c>
      <c r="P444" s="12">
        <v>0.378</v>
      </c>
      <c r="Q444" s="12">
        <v>0.91700000000000004</v>
      </c>
      <c r="R444" s="12">
        <v>1.6619999999999999</v>
      </c>
      <c r="S444" s="12">
        <v>2.2610000000000001</v>
      </c>
      <c r="T444" s="12">
        <v>1.0940000000000001</v>
      </c>
      <c r="U444" s="12">
        <v>2.6240000000000001</v>
      </c>
      <c r="V444" s="12">
        <v>3.6240000000000001</v>
      </c>
      <c r="W444" s="12">
        <v>4.7130000000000001</v>
      </c>
      <c r="X444" s="12">
        <v>1.2669999999999999</v>
      </c>
      <c r="Y444" s="12">
        <v>2.593</v>
      </c>
      <c r="Z444" s="12">
        <v>4.4379999999999997</v>
      </c>
      <c r="AA444" s="12">
        <v>6.0490000000000004</v>
      </c>
      <c r="AB444" s="12">
        <v>1.9319999999999999</v>
      </c>
      <c r="AC444" s="12">
        <v>3.855</v>
      </c>
      <c r="AG444" s="32">
        <f t="shared" si="2264"/>
        <v>0.13843900000000001</v>
      </c>
      <c r="AH444" s="32">
        <f t="shared" si="2265"/>
        <v>0.253</v>
      </c>
      <c r="AI444" s="32">
        <f t="shared" si="2271"/>
        <v>0.152</v>
      </c>
      <c r="AJ444" s="32">
        <f t="shared" si="2266"/>
        <v>0.65900000000000003</v>
      </c>
      <c r="AK444" s="32">
        <f t="shared" si="2267"/>
        <v>0.80500000000000005</v>
      </c>
      <c r="AL444" s="32">
        <f t="shared" si="2272"/>
        <v>1.619</v>
      </c>
      <c r="AM444" s="32">
        <f t="shared" si="2273"/>
        <v>0.91700000000000004</v>
      </c>
      <c r="AN444" s="32">
        <f t="shared" si="2268"/>
        <v>2.2610000000000001</v>
      </c>
      <c r="AP444" s="12">
        <v>0.15790299999999999</v>
      </c>
      <c r="AQ444" s="12">
        <v>0.15276699999999999</v>
      </c>
      <c r="AR444" s="12">
        <v>0.253</v>
      </c>
      <c r="AS444" s="12">
        <v>0.65900000000000003</v>
      </c>
      <c r="AT444" s="32">
        <f t="shared" si="2269"/>
        <v>1.619</v>
      </c>
      <c r="AU444" s="32">
        <f t="shared" si="2274"/>
        <v>2.2610000000000001</v>
      </c>
      <c r="AV444" s="32">
        <f t="shared" si="2275"/>
        <v>4.7130000000000001</v>
      </c>
      <c r="AW444" s="32">
        <f t="shared" si="2270"/>
        <v>6.0490000000000004</v>
      </c>
    </row>
    <row r="445" spans="2:49" x14ac:dyDescent="0.2">
      <c r="B445" s="79" t="s">
        <v>181</v>
      </c>
      <c r="E445" s="12">
        <v>0.39134000000000002</v>
      </c>
      <c r="F445" s="12">
        <v>0.20200000000000001</v>
      </c>
      <c r="G445" s="12">
        <v>0.60499999999999998</v>
      </c>
      <c r="H445" s="12">
        <v>0.03</v>
      </c>
      <c r="I445" s="12">
        <v>-3.0000000000000001E-3</v>
      </c>
      <c r="J445" s="12">
        <v>4.3999999999999997E-2</v>
      </c>
      <c r="K445" s="12">
        <v>0.92200000000000004</v>
      </c>
      <c r="L445" s="12">
        <v>-3.8130000000000002</v>
      </c>
      <c r="M445" s="12">
        <v>-1.772</v>
      </c>
      <c r="N445" s="12">
        <v>-1.516</v>
      </c>
      <c r="O445" s="12">
        <v>1.9419999999999999</v>
      </c>
      <c r="P445" s="12">
        <v>1.694</v>
      </c>
      <c r="Q445" s="12">
        <v>4.8010000000000002</v>
      </c>
      <c r="R445" s="12">
        <v>-0.19900000000000001</v>
      </c>
      <c r="S445" s="12">
        <v>0.33800000000000002</v>
      </c>
      <c r="T445" s="12">
        <v>3.194</v>
      </c>
      <c r="U445" s="12">
        <v>-1.383</v>
      </c>
      <c r="V445" s="12">
        <v>-12.215</v>
      </c>
      <c r="W445" s="12">
        <v>-11.586</v>
      </c>
      <c r="X445" s="12">
        <v>0.126</v>
      </c>
      <c r="Y445" s="12">
        <v>4.4080000000000004</v>
      </c>
      <c r="Z445" s="12">
        <v>0.72299999999999998</v>
      </c>
      <c r="AA445" s="12">
        <v>3.9649999999999999</v>
      </c>
      <c r="AB445" s="12">
        <v>-1.083</v>
      </c>
      <c r="AC445" s="12">
        <v>-1.62</v>
      </c>
      <c r="AG445" s="32">
        <f t="shared" si="2264"/>
        <v>0.39134000000000002</v>
      </c>
      <c r="AH445" s="32">
        <f t="shared" si="2265"/>
        <v>0.60499999999999998</v>
      </c>
      <c r="AI445" s="32">
        <f t="shared" si="2271"/>
        <v>-3.0000000000000001E-3</v>
      </c>
      <c r="AJ445" s="32">
        <f t="shared" si="2266"/>
        <v>0.92200000000000004</v>
      </c>
      <c r="AK445" s="32">
        <f t="shared" si="2267"/>
        <v>-1.772</v>
      </c>
      <c r="AL445" s="32">
        <f t="shared" si="2272"/>
        <v>1.9419999999999999</v>
      </c>
      <c r="AM445" s="32">
        <f t="shared" si="2273"/>
        <v>4.8010000000000002</v>
      </c>
      <c r="AN445" s="32">
        <f t="shared" si="2268"/>
        <v>0.33800000000000002</v>
      </c>
      <c r="AP445" s="12">
        <v>-6.0000000000000001E-3</v>
      </c>
      <c r="AQ445" s="12">
        <v>0.23747799999999999</v>
      </c>
      <c r="AR445" s="12">
        <v>0.60499999999999998</v>
      </c>
      <c r="AS445" s="12">
        <v>0.92200000000000004</v>
      </c>
      <c r="AT445" s="32">
        <f t="shared" si="2269"/>
        <v>1.9419999999999999</v>
      </c>
      <c r="AU445" s="32">
        <f t="shared" si="2274"/>
        <v>0.33800000000000002</v>
      </c>
      <c r="AV445" s="32">
        <f t="shared" si="2275"/>
        <v>-11.586</v>
      </c>
      <c r="AW445" s="32">
        <f t="shared" si="2270"/>
        <v>3.9649999999999999</v>
      </c>
    </row>
    <row r="446" spans="2:49" x14ac:dyDescent="0.2">
      <c r="B446" s="79" t="s">
        <v>182</v>
      </c>
      <c r="E446" s="12">
        <v>0</v>
      </c>
      <c r="F446" s="12">
        <v>0</v>
      </c>
      <c r="G446" s="12">
        <v>0</v>
      </c>
      <c r="H446" s="12">
        <v>0</v>
      </c>
      <c r="I446" s="12">
        <v>0</v>
      </c>
      <c r="J446" s="12">
        <v>0</v>
      </c>
      <c r="K446" s="12">
        <v>0</v>
      </c>
      <c r="L446" s="12">
        <v>0</v>
      </c>
      <c r="M446" s="12">
        <v>0</v>
      </c>
      <c r="N446" s="12">
        <v>0</v>
      </c>
      <c r="O446" s="12">
        <v>0.38900000000000001</v>
      </c>
      <c r="P446" s="12">
        <v>-0.105</v>
      </c>
      <c r="Q446" s="12">
        <v>-7.0000000000000001E-3</v>
      </c>
      <c r="R446" s="12">
        <v>-4.2999999999999997E-2</v>
      </c>
      <c r="S446" s="12">
        <v>1.0999999999999999E-2</v>
      </c>
      <c r="T446" s="12">
        <v>0.129</v>
      </c>
      <c r="U446" s="12">
        <f>0.488+0.459</f>
        <v>0.94700000000000006</v>
      </c>
      <c r="V446" s="12">
        <f>0.583-0.692</f>
        <v>-0.10899999999999999</v>
      </c>
      <c r="W446" s="12">
        <f>0.764-0.589</f>
        <v>0.17500000000000004</v>
      </c>
      <c r="X446" s="12">
        <v>0.36299999999999999</v>
      </c>
      <c r="Y446" s="12">
        <f>0.921-0.299</f>
        <v>0.62200000000000011</v>
      </c>
      <c r="Z446" s="12">
        <f>1.918-0.633</f>
        <v>1.2849999999999999</v>
      </c>
      <c r="AA446" s="12">
        <f>2.006-0.884</f>
        <v>1.1219999999999999</v>
      </c>
      <c r="AB446" s="12">
        <f>-0.396-0.021</f>
        <v>-0.41700000000000004</v>
      </c>
      <c r="AC446" s="12">
        <f>0.114-0.021</f>
        <v>9.2999999999999999E-2</v>
      </c>
      <c r="AG446" s="32">
        <f t="shared" ref="AG446" si="2276">+E446</f>
        <v>0</v>
      </c>
      <c r="AH446" s="32">
        <f t="shared" ref="AH446" si="2277">+G446</f>
        <v>0</v>
      </c>
      <c r="AI446" s="32">
        <f t="shared" ref="AI446" si="2278">+I446</f>
        <v>0</v>
      </c>
      <c r="AJ446" s="32">
        <f t="shared" ref="AJ446" si="2279">+K446</f>
        <v>0</v>
      </c>
      <c r="AK446" s="32">
        <f t="shared" ref="AK446" si="2280">+M446</f>
        <v>0</v>
      </c>
      <c r="AL446" s="32">
        <f t="shared" si="2272"/>
        <v>0.38900000000000001</v>
      </c>
      <c r="AM446" s="32">
        <f t="shared" si="2273"/>
        <v>-7.0000000000000001E-3</v>
      </c>
      <c r="AN446" s="32">
        <f t="shared" si="2268"/>
        <v>1.0999999999999999E-2</v>
      </c>
      <c r="AP446" s="12">
        <v>0</v>
      </c>
      <c r="AQ446" s="12">
        <v>0</v>
      </c>
      <c r="AR446" s="12">
        <v>0</v>
      </c>
      <c r="AS446" s="12">
        <v>0</v>
      </c>
      <c r="AT446" s="32">
        <f t="shared" si="2269"/>
        <v>0.38900000000000001</v>
      </c>
      <c r="AU446" s="32">
        <f t="shared" si="2274"/>
        <v>1.0999999999999999E-2</v>
      </c>
      <c r="AV446" s="32">
        <f t="shared" si="2275"/>
        <v>0.17500000000000004</v>
      </c>
      <c r="AW446" s="32">
        <f t="shared" si="2270"/>
        <v>1.1219999999999999</v>
      </c>
    </row>
    <row r="447" spans="2:49" x14ac:dyDescent="0.2">
      <c r="B447" s="79" t="s">
        <v>183</v>
      </c>
      <c r="E447" s="12">
        <v>0.13844100000000001</v>
      </c>
      <c r="F447" s="12">
        <v>0.222</v>
      </c>
      <c r="G447" s="12">
        <v>0.247</v>
      </c>
      <c r="H447" s="12">
        <v>8.6999999999999994E-2</v>
      </c>
      <c r="I447" s="12">
        <v>0.14699999999999999</v>
      </c>
      <c r="J447" s="12">
        <v>0.22900000000000001</v>
      </c>
      <c r="K447" s="12">
        <v>0.42</v>
      </c>
      <c r="L447" s="12">
        <v>0.10199999999999999</v>
      </c>
      <c r="M447" s="12">
        <v>0.23300000000000001</v>
      </c>
      <c r="N447" s="12">
        <v>0.36599999999999999</v>
      </c>
      <c r="O447" s="12">
        <v>0.65200000000000002</v>
      </c>
      <c r="P447" s="12">
        <v>0.17199999999999999</v>
      </c>
      <c r="Q447" s="12">
        <v>0.313</v>
      </c>
      <c r="R447" s="12">
        <v>0.40500000000000003</v>
      </c>
      <c r="S447" s="12">
        <v>0.33100000000000002</v>
      </c>
      <c r="T447" s="12">
        <v>0.11</v>
      </c>
      <c r="U447" s="12">
        <v>0.28399999999999997</v>
      </c>
      <c r="V447" s="12">
        <v>0.46700000000000003</v>
      </c>
      <c r="W447" s="12">
        <v>0.25900000000000001</v>
      </c>
      <c r="X447" s="12">
        <v>0.184</v>
      </c>
      <c r="Y447" s="12">
        <v>0.33500000000000002</v>
      </c>
      <c r="Z447" s="12">
        <v>0.46100000000000002</v>
      </c>
      <c r="AA447" s="12">
        <v>0.36199999999999999</v>
      </c>
      <c r="AB447" s="12">
        <v>0.106</v>
      </c>
      <c r="AC447" s="12">
        <v>0.28299999999999997</v>
      </c>
      <c r="AG447" s="32">
        <f t="shared" si="2264"/>
        <v>0.13844100000000001</v>
      </c>
      <c r="AH447" s="32">
        <f t="shared" si="2265"/>
        <v>0.247</v>
      </c>
      <c r="AI447" s="32">
        <f t="shared" si="2271"/>
        <v>0.14699999999999999</v>
      </c>
      <c r="AJ447" s="32">
        <f t="shared" si="2266"/>
        <v>0.42</v>
      </c>
      <c r="AK447" s="32">
        <f t="shared" si="2267"/>
        <v>0.23300000000000001</v>
      </c>
      <c r="AL447" s="32">
        <f t="shared" si="2272"/>
        <v>0.65200000000000002</v>
      </c>
      <c r="AM447" s="32">
        <f t="shared" si="2273"/>
        <v>0.313</v>
      </c>
      <c r="AN447" s="32">
        <f t="shared" si="2268"/>
        <v>0.33100000000000002</v>
      </c>
      <c r="AP447" s="12">
        <v>0</v>
      </c>
      <c r="AQ447" s="12">
        <v>0.16525899999999999</v>
      </c>
      <c r="AR447" s="12">
        <v>0.247</v>
      </c>
      <c r="AS447" s="12">
        <v>0.42</v>
      </c>
      <c r="AT447" s="32">
        <f t="shared" si="2269"/>
        <v>0.65200000000000002</v>
      </c>
      <c r="AU447" s="32">
        <f t="shared" si="2274"/>
        <v>0.33100000000000002</v>
      </c>
      <c r="AV447" s="32">
        <f t="shared" si="2275"/>
        <v>0.25900000000000001</v>
      </c>
      <c r="AW447" s="32">
        <f t="shared" si="2270"/>
        <v>0.36199999999999999</v>
      </c>
    </row>
    <row r="448" spans="2:49" x14ac:dyDescent="0.2">
      <c r="B448" s="79" t="s">
        <v>184</v>
      </c>
      <c r="E448" s="12">
        <v>7.0819999999999998E-3</v>
      </c>
      <c r="F448" s="12">
        <v>1.2E-2</v>
      </c>
      <c r="G448" s="12">
        <v>0.66600000000000004</v>
      </c>
      <c r="H448" s="12">
        <v>6.8000000000000005E-2</v>
      </c>
      <c r="I448" s="12">
        <v>8.0000000000000002E-3</v>
      </c>
      <c r="J448" s="12">
        <v>3.2000000000000001E-2</v>
      </c>
      <c r="K448" s="12">
        <v>0.79600000000000004</v>
      </c>
      <c r="L448" s="12">
        <v>9.1999999999999998E-2</v>
      </c>
      <c r="M448" s="12">
        <v>0.17899999999999999</v>
      </c>
      <c r="N448" s="12">
        <v>0.27400000000000002</v>
      </c>
      <c r="O448" s="12">
        <v>0.13</v>
      </c>
      <c r="P448" s="12">
        <v>-2E-3</v>
      </c>
      <c r="Q448" s="12">
        <v>7.3999999999999996E-2</v>
      </c>
      <c r="R448" s="12">
        <v>0.10299999999999999</v>
      </c>
      <c r="S448" s="12">
        <v>6.5000000000000002E-2</v>
      </c>
      <c r="T448" s="12">
        <v>-1.9E-2</v>
      </c>
      <c r="U448" s="12">
        <v>-0.35199999999999998</v>
      </c>
      <c r="V448" s="12">
        <v>-1.677</v>
      </c>
      <c r="W448" s="12">
        <v>-3.512</v>
      </c>
      <c r="X448" s="12">
        <v>-2.1669999999999998</v>
      </c>
      <c r="Y448" s="12">
        <v>-4.5730000000000004</v>
      </c>
      <c r="Z448" s="12">
        <v>-6.5060000000000002</v>
      </c>
      <c r="AA448" s="12">
        <v>-8.7370000000000001</v>
      </c>
      <c r="AB448" s="12">
        <v>-0.54500000000000004</v>
      </c>
      <c r="AC448" s="12">
        <v>-1.216</v>
      </c>
      <c r="AG448" s="32">
        <f t="shared" si="2264"/>
        <v>7.0819999999999998E-3</v>
      </c>
      <c r="AH448" s="32">
        <f t="shared" si="2265"/>
        <v>0.66600000000000004</v>
      </c>
      <c r="AI448" s="32">
        <f t="shared" si="2271"/>
        <v>8.0000000000000002E-3</v>
      </c>
      <c r="AJ448" s="32">
        <f t="shared" si="2266"/>
        <v>0.79600000000000004</v>
      </c>
      <c r="AK448" s="32">
        <f t="shared" si="2267"/>
        <v>0.17899999999999999</v>
      </c>
      <c r="AL448" s="32">
        <f t="shared" si="2272"/>
        <v>0.13</v>
      </c>
      <c r="AM448" s="32">
        <f t="shared" si="2273"/>
        <v>7.3999999999999996E-2</v>
      </c>
      <c r="AN448" s="32">
        <f t="shared" si="2268"/>
        <v>6.5000000000000002E-2</v>
      </c>
      <c r="AP448" s="12">
        <v>0</v>
      </c>
      <c r="AQ448" s="12">
        <v>0</v>
      </c>
      <c r="AR448" s="12">
        <v>0.66600000000000004</v>
      </c>
      <c r="AS448" s="12">
        <v>0.79600000000000004</v>
      </c>
      <c r="AT448" s="32">
        <f t="shared" si="2269"/>
        <v>0.13</v>
      </c>
      <c r="AU448" s="32">
        <f t="shared" si="2274"/>
        <v>6.5000000000000002E-2</v>
      </c>
      <c r="AV448" s="32">
        <f t="shared" si="2275"/>
        <v>-3.512</v>
      </c>
      <c r="AW448" s="32">
        <f t="shared" si="2270"/>
        <v>-8.7370000000000001</v>
      </c>
    </row>
    <row r="449" spans="2:49" x14ac:dyDescent="0.2">
      <c r="B449" s="79" t="s">
        <v>164</v>
      </c>
      <c r="E449" s="12">
        <v>1.0328740000000001</v>
      </c>
      <c r="F449" s="12">
        <v>1.5580000000000001</v>
      </c>
      <c r="G449" s="12">
        <v>2.0830000000000002</v>
      </c>
      <c r="H449" s="12">
        <v>0.47199999999999998</v>
      </c>
      <c r="I449" s="12">
        <v>0.77600000000000002</v>
      </c>
      <c r="J449" s="12">
        <v>0.77600000000000002</v>
      </c>
      <c r="K449" s="12">
        <v>0.77600000000000002</v>
      </c>
      <c r="L449" s="12">
        <v>0</v>
      </c>
      <c r="M449" s="12">
        <v>0</v>
      </c>
      <c r="N449" s="12">
        <v>0</v>
      </c>
      <c r="O449" s="12">
        <v>0</v>
      </c>
      <c r="P449" s="12">
        <v>0</v>
      </c>
      <c r="Q449" s="12">
        <v>0</v>
      </c>
      <c r="R449" s="12">
        <v>0</v>
      </c>
      <c r="S449" s="12">
        <v>0</v>
      </c>
      <c r="T449" s="12">
        <v>0</v>
      </c>
      <c r="U449" s="12">
        <v>0</v>
      </c>
      <c r="V449" s="12">
        <v>0</v>
      </c>
      <c r="W449" s="12">
        <v>0</v>
      </c>
      <c r="X449" s="12">
        <v>0</v>
      </c>
      <c r="Y449" s="12">
        <v>0</v>
      </c>
      <c r="Z449" s="12">
        <v>0</v>
      </c>
      <c r="AA449" s="12">
        <v>0</v>
      </c>
      <c r="AB449" s="12">
        <v>0</v>
      </c>
      <c r="AC449" s="12">
        <v>0</v>
      </c>
      <c r="AG449" s="32">
        <f t="shared" si="2264"/>
        <v>1.0328740000000001</v>
      </c>
      <c r="AH449" s="32">
        <f t="shared" si="2265"/>
        <v>2.0830000000000002</v>
      </c>
      <c r="AI449" s="32">
        <f t="shared" si="2271"/>
        <v>0.77600000000000002</v>
      </c>
      <c r="AJ449" s="32">
        <f t="shared" si="2266"/>
        <v>0.77600000000000002</v>
      </c>
      <c r="AK449" s="32">
        <f t="shared" si="2267"/>
        <v>0</v>
      </c>
      <c r="AL449" s="32">
        <f t="shared" si="2272"/>
        <v>0</v>
      </c>
      <c r="AM449" s="32">
        <f t="shared" si="2273"/>
        <v>0</v>
      </c>
      <c r="AN449" s="32">
        <f t="shared" si="2268"/>
        <v>0</v>
      </c>
      <c r="AP449" s="12">
        <v>0</v>
      </c>
      <c r="AQ449" s="12">
        <v>1.2611330000000001</v>
      </c>
      <c r="AR449" s="12">
        <v>2.0830000000000002</v>
      </c>
      <c r="AS449" s="12">
        <v>0.77600000000000002</v>
      </c>
      <c r="AT449" s="32">
        <f t="shared" si="2269"/>
        <v>0</v>
      </c>
      <c r="AU449" s="32">
        <f t="shared" si="2274"/>
        <v>0</v>
      </c>
      <c r="AV449" s="32">
        <f t="shared" si="2275"/>
        <v>0</v>
      </c>
      <c r="AW449" s="32">
        <f t="shared" si="2270"/>
        <v>0</v>
      </c>
    </row>
    <row r="450" spans="2:49" x14ac:dyDescent="0.2">
      <c r="B450" s="79" t="s">
        <v>185</v>
      </c>
      <c r="E450" s="12">
        <v>-2.569</v>
      </c>
      <c r="F450" s="12">
        <v>-1.2150000000000001</v>
      </c>
      <c r="G450" s="12">
        <v>-1.7430000000000001</v>
      </c>
      <c r="H450" s="12">
        <v>-3.24</v>
      </c>
      <c r="I450" s="12">
        <v>-1.0680000000000001</v>
      </c>
      <c r="J450" s="12">
        <v>-2.4470000000000001</v>
      </c>
      <c r="K450" s="12">
        <v>-3.9940000000000002</v>
      </c>
      <c r="L450" s="12">
        <v>-3.7149999999999999</v>
      </c>
      <c r="M450" s="12">
        <v>-4.548</v>
      </c>
      <c r="N450" s="12">
        <v>-7.5540000000000003</v>
      </c>
      <c r="O450" s="12">
        <v>-4.5839999999999996</v>
      </c>
      <c r="P450" s="12">
        <v>1.26</v>
      </c>
      <c r="Q450" s="12">
        <v>-2.02</v>
      </c>
      <c r="R450" s="12">
        <v>-5.2450000000000001</v>
      </c>
      <c r="S450" s="12">
        <v>-12.319000000000001</v>
      </c>
      <c r="T450" s="12">
        <v>-4.0869999999999997</v>
      </c>
      <c r="U450" s="12">
        <v>-1.84</v>
      </c>
      <c r="V450" s="12">
        <v>-3.4830000000000001</v>
      </c>
      <c r="W450" s="12">
        <v>-8.8780000000000001</v>
      </c>
      <c r="X450" s="12">
        <v>-7.2649999999999997</v>
      </c>
      <c r="Y450" s="12">
        <v>-0.91200000000000003</v>
      </c>
      <c r="Z450" s="12">
        <v>-2.3210000000000002</v>
      </c>
      <c r="AA450" s="12">
        <v>-3.7320000000000002</v>
      </c>
      <c r="AB450" s="12">
        <v>-3.4790000000000001</v>
      </c>
      <c r="AC450" s="12">
        <v>-0.72299999999999998</v>
      </c>
      <c r="AG450" s="32">
        <f t="shared" si="2264"/>
        <v>-2.569</v>
      </c>
      <c r="AH450" s="32">
        <f t="shared" si="2265"/>
        <v>-1.7430000000000001</v>
      </c>
      <c r="AI450" s="32">
        <f t="shared" si="2271"/>
        <v>-1.0680000000000001</v>
      </c>
      <c r="AJ450" s="32">
        <f t="shared" si="2266"/>
        <v>-3.9940000000000002</v>
      </c>
      <c r="AK450" s="32">
        <f t="shared" si="2267"/>
        <v>-4.548</v>
      </c>
      <c r="AL450" s="32">
        <f t="shared" si="2272"/>
        <v>-4.5839999999999996</v>
      </c>
      <c r="AM450" s="32">
        <f t="shared" si="2273"/>
        <v>-2.02</v>
      </c>
      <c r="AN450" s="32">
        <f t="shared" si="2268"/>
        <v>-12.319000000000001</v>
      </c>
      <c r="AP450" s="12">
        <v>-8.7999999999999995E-2</v>
      </c>
      <c r="AQ450" s="12">
        <v>-2.1219999999999999</v>
      </c>
      <c r="AR450" s="12">
        <v>-1.7430000000000001</v>
      </c>
      <c r="AS450" s="12">
        <v>-3.9940000000000002</v>
      </c>
      <c r="AT450" s="32">
        <f t="shared" si="2269"/>
        <v>-4.5839999999999996</v>
      </c>
      <c r="AU450" s="32">
        <f t="shared" si="2274"/>
        <v>-12.319000000000001</v>
      </c>
      <c r="AV450" s="32">
        <f t="shared" si="2275"/>
        <v>-8.8780000000000001</v>
      </c>
      <c r="AW450" s="32">
        <f t="shared" si="2270"/>
        <v>-3.7320000000000002</v>
      </c>
    </row>
    <row r="451" spans="2:49" x14ac:dyDescent="0.2">
      <c r="B451" s="79" t="s">
        <v>186</v>
      </c>
      <c r="E451" s="12">
        <v>1.542813</v>
      </c>
      <c r="F451" s="12">
        <v>1.7849999999999999</v>
      </c>
      <c r="G451" s="12">
        <v>3.282</v>
      </c>
      <c r="H451" s="12">
        <v>9.7000000000000003E-2</v>
      </c>
      <c r="I451" s="12">
        <v>1.6080000000000001</v>
      </c>
      <c r="J451" s="12">
        <v>3.879</v>
      </c>
      <c r="K451" s="12">
        <v>2.83</v>
      </c>
      <c r="L451" s="12">
        <v>0.378</v>
      </c>
      <c r="M451" s="12">
        <v>1.0289999999999999</v>
      </c>
      <c r="N451" s="12">
        <v>2.6389999999999998</v>
      </c>
      <c r="O451" s="12">
        <v>4.774</v>
      </c>
      <c r="P451" s="12">
        <v>1.5189999999999999</v>
      </c>
      <c r="Q451" s="12">
        <v>4.1349999999999998</v>
      </c>
      <c r="R451" s="12">
        <v>6.8250000000000002</v>
      </c>
      <c r="S451" s="12">
        <v>7.4770000000000003</v>
      </c>
      <c r="T451" s="12">
        <v>1.22</v>
      </c>
      <c r="U451" s="12">
        <v>1.0329999999999999</v>
      </c>
      <c r="V451" s="12">
        <v>1.5780000000000001</v>
      </c>
      <c r="W451" s="12">
        <v>4.4340000000000002</v>
      </c>
      <c r="X451" s="12">
        <v>3.1779999999999999</v>
      </c>
      <c r="Y451" s="12">
        <v>5.5750000000000002</v>
      </c>
      <c r="Z451" s="12">
        <v>5.2009999999999996</v>
      </c>
      <c r="AA451" s="12">
        <v>5.5289999999999999</v>
      </c>
      <c r="AB451" s="12">
        <v>-1.9019999999999999</v>
      </c>
      <c r="AC451" s="12">
        <v>2.7309999999999999</v>
      </c>
      <c r="AG451" s="32">
        <f t="shared" si="2264"/>
        <v>1.542813</v>
      </c>
      <c r="AH451" s="32">
        <f t="shared" si="2265"/>
        <v>3.282</v>
      </c>
      <c r="AI451" s="32">
        <f t="shared" si="2271"/>
        <v>1.6080000000000001</v>
      </c>
      <c r="AJ451" s="32">
        <f t="shared" si="2266"/>
        <v>2.83</v>
      </c>
      <c r="AK451" s="32">
        <f t="shared" si="2267"/>
        <v>1.0289999999999999</v>
      </c>
      <c r="AL451" s="32">
        <f t="shared" si="2272"/>
        <v>4.774</v>
      </c>
      <c r="AM451" s="32">
        <f t="shared" si="2273"/>
        <v>4.1349999999999998</v>
      </c>
      <c r="AN451" s="32">
        <f t="shared" si="2268"/>
        <v>7.4770000000000003</v>
      </c>
      <c r="AP451" s="12">
        <v>0.59254899999999999</v>
      </c>
      <c r="AQ451" s="12">
        <v>1.7598130000000001</v>
      </c>
      <c r="AR451" s="12">
        <v>3.282</v>
      </c>
      <c r="AS451" s="12">
        <v>2.83</v>
      </c>
      <c r="AT451" s="32">
        <f t="shared" si="2269"/>
        <v>4.774</v>
      </c>
      <c r="AU451" s="32">
        <f t="shared" si="2274"/>
        <v>7.4770000000000003</v>
      </c>
      <c r="AV451" s="32">
        <f t="shared" si="2275"/>
        <v>4.4340000000000002</v>
      </c>
      <c r="AW451" s="32">
        <f t="shared" si="2270"/>
        <v>5.5289999999999999</v>
      </c>
    </row>
    <row r="452" spans="2:49" x14ac:dyDescent="0.2">
      <c r="B452" s="79" t="s">
        <v>187</v>
      </c>
      <c r="E452" s="12">
        <v>5.0585089999999999</v>
      </c>
      <c r="F452" s="12">
        <v>4.1539999999999999</v>
      </c>
      <c r="G452" s="12">
        <v>5.3310000000000004</v>
      </c>
      <c r="H452" s="12">
        <v>4.7809999999999997</v>
      </c>
      <c r="I452" s="12">
        <v>3.6379999999999999</v>
      </c>
      <c r="J452" s="12">
        <v>4.8419999999999996</v>
      </c>
      <c r="K452" s="12">
        <v>5.25</v>
      </c>
      <c r="L452" s="12">
        <v>3.7650000000000001</v>
      </c>
      <c r="M452" s="12">
        <v>5.0549999999999997</v>
      </c>
      <c r="N452" s="12">
        <v>7.47</v>
      </c>
      <c r="O452" s="12">
        <v>9.0649999999999995</v>
      </c>
      <c r="P452" s="12">
        <v>2.597</v>
      </c>
      <c r="Q452" s="12">
        <v>5.7670000000000003</v>
      </c>
      <c r="R452" s="12">
        <v>8.1940000000000008</v>
      </c>
      <c r="S452" s="12">
        <v>16.876000000000001</v>
      </c>
      <c r="T452" s="12">
        <v>6.7489999999999997</v>
      </c>
      <c r="U452" s="12">
        <v>6.4160000000000004</v>
      </c>
      <c r="V452" s="12">
        <v>8.5419999999999998</v>
      </c>
      <c r="W452" s="12">
        <v>12.698</v>
      </c>
      <c r="X452" s="12">
        <v>4.4340000000000002</v>
      </c>
      <c r="Y452" s="12">
        <v>4.8769999999999998</v>
      </c>
      <c r="Z452" s="12">
        <v>9.1709999999999994</v>
      </c>
      <c r="AA452" s="12">
        <v>10.938000000000001</v>
      </c>
      <c r="AB452" s="12">
        <v>9.9559999999999995</v>
      </c>
      <c r="AC452" s="12">
        <v>5.673</v>
      </c>
      <c r="AG452" s="32">
        <f t="shared" si="2264"/>
        <v>5.0585089999999999</v>
      </c>
      <c r="AH452" s="32">
        <f t="shared" si="2265"/>
        <v>5.3310000000000004</v>
      </c>
      <c r="AI452" s="32">
        <f t="shared" si="2271"/>
        <v>3.6379999999999999</v>
      </c>
      <c r="AJ452" s="32">
        <f t="shared" si="2266"/>
        <v>5.25</v>
      </c>
      <c r="AK452" s="32">
        <f t="shared" si="2267"/>
        <v>5.0549999999999997</v>
      </c>
      <c r="AL452" s="32">
        <f t="shared" si="2272"/>
        <v>9.0649999999999995</v>
      </c>
      <c r="AM452" s="32">
        <f t="shared" si="2273"/>
        <v>5.7670000000000003</v>
      </c>
      <c r="AN452" s="32">
        <f t="shared" si="2268"/>
        <v>16.876000000000001</v>
      </c>
      <c r="AP452" s="12">
        <v>0.87957600000000002</v>
      </c>
      <c r="AQ452" s="12">
        <v>3.9017770000000001</v>
      </c>
      <c r="AR452" s="12">
        <v>5.3310000000000004</v>
      </c>
      <c r="AS452" s="12">
        <v>5.25</v>
      </c>
      <c r="AT452" s="32">
        <f t="shared" si="2269"/>
        <v>9.0649999999999995</v>
      </c>
      <c r="AU452" s="32">
        <f t="shared" si="2274"/>
        <v>16.876000000000001</v>
      </c>
      <c r="AV452" s="32">
        <f t="shared" si="2275"/>
        <v>12.698</v>
      </c>
      <c r="AW452" s="32">
        <f t="shared" si="2270"/>
        <v>10.938000000000001</v>
      </c>
    </row>
    <row r="453" spans="2:49" x14ac:dyDescent="0.2">
      <c r="B453" s="79" t="s">
        <v>188</v>
      </c>
      <c r="E453" s="12">
        <v>-0.32600000000000001</v>
      </c>
      <c r="F453" s="12">
        <v>-0.437</v>
      </c>
      <c r="G453" s="12">
        <v>-0.92700000000000005</v>
      </c>
      <c r="H453" s="12">
        <v>1.7999999999999999E-2</v>
      </c>
      <c r="I453" s="12">
        <v>0.33500000000000002</v>
      </c>
      <c r="J453" s="12">
        <v>-0.252</v>
      </c>
      <c r="K453" s="12">
        <v>-0.33500000000000002</v>
      </c>
      <c r="L453" s="12">
        <v>-0.36099999999999999</v>
      </c>
      <c r="M453" s="12">
        <v>-0.45600000000000002</v>
      </c>
      <c r="N453" s="12">
        <v>-0.71299999999999997</v>
      </c>
      <c r="O453" s="12">
        <v>-0.94199999999999995</v>
      </c>
      <c r="P453" s="12">
        <v>-4.1769999999999996</v>
      </c>
      <c r="Q453" s="12">
        <v>-4.2089999999999996</v>
      </c>
      <c r="R453" s="12">
        <v>-2.859</v>
      </c>
      <c r="S453" s="12">
        <v>-4.2430000000000003</v>
      </c>
      <c r="T453" s="12">
        <v>-0.96799999999999997</v>
      </c>
      <c r="U453" s="12">
        <v>-1.175</v>
      </c>
      <c r="V453" s="12">
        <v>0.19</v>
      </c>
      <c r="W453" s="12">
        <v>0.22500000000000001</v>
      </c>
      <c r="X453" s="12">
        <v>-2.2170000000000001</v>
      </c>
      <c r="Y453" s="12">
        <v>-3.3610000000000002</v>
      </c>
      <c r="Z453" s="12">
        <v>-1.1779999999999999</v>
      </c>
      <c r="AA453" s="12">
        <v>0.55500000000000005</v>
      </c>
      <c r="AB453" s="12">
        <v>-1.605</v>
      </c>
      <c r="AC453" s="12">
        <v>-3.004</v>
      </c>
      <c r="AG453" s="32">
        <f t="shared" si="2264"/>
        <v>-0.32600000000000001</v>
      </c>
      <c r="AH453" s="32">
        <f t="shared" si="2265"/>
        <v>-0.92700000000000005</v>
      </c>
      <c r="AI453" s="32">
        <f t="shared" si="2271"/>
        <v>0.33500000000000002</v>
      </c>
      <c r="AJ453" s="32">
        <f t="shared" si="2266"/>
        <v>-0.33500000000000002</v>
      </c>
      <c r="AK453" s="32">
        <f t="shared" si="2267"/>
        <v>-0.45600000000000002</v>
      </c>
      <c r="AL453" s="32">
        <f t="shared" si="2272"/>
        <v>-0.94199999999999995</v>
      </c>
      <c r="AM453" s="32">
        <f t="shared" si="2273"/>
        <v>-4.2089999999999996</v>
      </c>
      <c r="AN453" s="32">
        <f t="shared" si="2268"/>
        <v>-4.2430000000000003</v>
      </c>
      <c r="AP453" s="12">
        <v>0.25936900000000002</v>
      </c>
      <c r="AQ453" s="12">
        <v>-0.35299999999999998</v>
      </c>
      <c r="AR453" s="12">
        <v>-0.92700000000000005</v>
      </c>
      <c r="AS453" s="12">
        <v>-0.33500000000000002</v>
      </c>
      <c r="AT453" s="32">
        <f t="shared" si="2269"/>
        <v>-0.94199999999999995</v>
      </c>
      <c r="AU453" s="32">
        <f t="shared" si="2274"/>
        <v>-4.2430000000000003</v>
      </c>
      <c r="AV453" s="32">
        <f t="shared" si="2275"/>
        <v>0.22500000000000001</v>
      </c>
      <c r="AW453" s="32">
        <f t="shared" si="2270"/>
        <v>0.55500000000000005</v>
      </c>
    </row>
    <row r="454" spans="2:49" ht="13.5" x14ac:dyDescent="0.35">
      <c r="B454" s="79" t="s">
        <v>189</v>
      </c>
      <c r="E454" s="13">
        <v>-0.28599999999999998</v>
      </c>
      <c r="F454" s="13">
        <v>-0.443</v>
      </c>
      <c r="G454" s="13">
        <v>-0.61799999999999999</v>
      </c>
      <c r="H454" s="13">
        <v>-0.11600000000000001</v>
      </c>
      <c r="I454" s="13">
        <v>-0.30299999999999999</v>
      </c>
      <c r="J454" s="13">
        <v>-0.42199999999999999</v>
      </c>
      <c r="K454" s="13">
        <v>-0.68500000000000005</v>
      </c>
      <c r="L454" s="13">
        <v>-0.34300000000000003</v>
      </c>
      <c r="M454" s="13">
        <v>-0.60799999999999998</v>
      </c>
      <c r="N454" s="13">
        <v>-1.032</v>
      </c>
      <c r="O454" s="13">
        <v>-1.4670000000000001</v>
      </c>
      <c r="P454" s="13">
        <v>-0.34899999999999998</v>
      </c>
      <c r="Q454" s="13">
        <v>-0.71399999999999997</v>
      </c>
      <c r="R454" s="13">
        <v>-1.3580000000000001</v>
      </c>
      <c r="S454" s="13">
        <v>-2.4689999999999999</v>
      </c>
      <c r="T454" s="13">
        <v>-3.0150000000000001</v>
      </c>
      <c r="U454" s="13">
        <v>-3.7559999999999998</v>
      </c>
      <c r="V454" s="13">
        <v>-3.9820000000000002</v>
      </c>
      <c r="W454" s="13">
        <v>-5.6020000000000003</v>
      </c>
      <c r="X454" s="13">
        <v>-2.2330000000000001</v>
      </c>
      <c r="Y454" s="13">
        <v>-3.59</v>
      </c>
      <c r="Z454" s="13">
        <v>-4.1879999999999997</v>
      </c>
      <c r="AA454" s="13">
        <v>-6.2640000000000002</v>
      </c>
      <c r="AB454" s="13">
        <v>-0.54300000000000004</v>
      </c>
      <c r="AC454" s="13">
        <v>-2.3839999999999999</v>
      </c>
      <c r="AG454" s="33">
        <f t="shared" si="2264"/>
        <v>-0.28599999999999998</v>
      </c>
      <c r="AH454" s="33">
        <f t="shared" si="2265"/>
        <v>-0.61799999999999999</v>
      </c>
      <c r="AI454" s="33">
        <f t="shared" si="2271"/>
        <v>-0.30299999999999999</v>
      </c>
      <c r="AJ454" s="33">
        <f t="shared" si="2266"/>
        <v>-0.68500000000000005</v>
      </c>
      <c r="AK454" s="33">
        <f t="shared" si="2267"/>
        <v>-0.60799999999999998</v>
      </c>
      <c r="AL454" s="33">
        <f t="shared" si="2272"/>
        <v>-1.4670000000000001</v>
      </c>
      <c r="AM454" s="33">
        <f t="shared" si="2273"/>
        <v>-0.71399999999999997</v>
      </c>
      <c r="AN454" s="33">
        <f t="shared" si="2268"/>
        <v>-2.4689999999999999</v>
      </c>
      <c r="AP454" s="13">
        <v>0</v>
      </c>
      <c r="AQ454" s="13">
        <v>0</v>
      </c>
      <c r="AR454" s="13">
        <v>-0.61799999999999999</v>
      </c>
      <c r="AS454" s="13">
        <v>-0.68500000000000005</v>
      </c>
      <c r="AT454" s="33">
        <f t="shared" si="2269"/>
        <v>-1.4670000000000001</v>
      </c>
      <c r="AU454" s="33">
        <f t="shared" si="2274"/>
        <v>-2.4689999999999999</v>
      </c>
      <c r="AV454" s="33">
        <f t="shared" si="2275"/>
        <v>-5.6020000000000003</v>
      </c>
      <c r="AW454" s="33">
        <f t="shared" si="2270"/>
        <v>-6.2640000000000002</v>
      </c>
    </row>
    <row r="455" spans="2:49" s="1" customFormat="1" x14ac:dyDescent="0.2">
      <c r="B455" s="84" t="s">
        <v>190</v>
      </c>
      <c r="E455" s="43">
        <f>SUM(E440:E454)</f>
        <v>-1.1741070000000002</v>
      </c>
      <c r="F455" s="43">
        <f>SUM(F440:F454)</f>
        <v>-2.3229999999999995</v>
      </c>
      <c r="G455" s="43">
        <f t="shared" ref="G455:M455" si="2281">SUM(G440:G454)</f>
        <v>-2.299999999999998</v>
      </c>
      <c r="H455" s="43">
        <f t="shared" si="2281"/>
        <v>-8.6999999999999883E-2</v>
      </c>
      <c r="I455" s="43">
        <f t="shared" si="2281"/>
        <v>0.80399999999999983</v>
      </c>
      <c r="J455" s="43">
        <f t="shared" si="2281"/>
        <v>-1.0890000000000017</v>
      </c>
      <c r="K455" s="43">
        <f t="shared" si="2281"/>
        <v>-4.581999999999999</v>
      </c>
      <c r="L455" s="43">
        <f t="shared" si="2281"/>
        <v>-2.5440000000000005</v>
      </c>
      <c r="M455" s="43">
        <f t="shared" si="2281"/>
        <v>-2.3460000000000001</v>
      </c>
      <c r="N455" s="43">
        <f>SUM(N440:N454)</f>
        <v>-1.8910000000000018</v>
      </c>
      <c r="O455" s="43">
        <f>SUM(O440:O454)</f>
        <v>5.1549999999999994</v>
      </c>
      <c r="P455" s="43">
        <f t="shared" ref="P455:Q455" si="2282">SUM(P440:P454)</f>
        <v>-2.1829999999999989</v>
      </c>
      <c r="Q455" s="43">
        <f t="shared" si="2282"/>
        <v>-2.8140000000000005</v>
      </c>
      <c r="R455" s="43">
        <f t="shared" ref="R455:T455" si="2283">SUM(R440:R454)</f>
        <v>-3.2239999999999989</v>
      </c>
      <c r="S455" s="43">
        <f t="shared" si="2283"/>
        <v>-3.2540000000000018</v>
      </c>
      <c r="T455" s="43">
        <f t="shared" si="2283"/>
        <v>-1.9719999999999991</v>
      </c>
      <c r="U455" s="43">
        <f t="shared" ref="U455:X455" si="2284">SUM(U440:U454)</f>
        <v>-0.87999999999999945</v>
      </c>
      <c r="V455" s="43">
        <f t="shared" si="2284"/>
        <v>9.5000000000001528E-2</v>
      </c>
      <c r="W455" s="43">
        <f t="shared" si="2284"/>
        <v>2.2879999999999976</v>
      </c>
      <c r="X455" s="43">
        <f t="shared" si="2284"/>
        <v>-2.181</v>
      </c>
      <c r="Y455" s="43">
        <f t="shared" ref="Y455:Z455" si="2285">SUM(Y440:Y454)</f>
        <v>3.2729999999999997</v>
      </c>
      <c r="Z455" s="43">
        <f t="shared" si="2285"/>
        <v>9.4879999999999995</v>
      </c>
      <c r="AA455" s="43">
        <f t="shared" ref="AA455:AB455" si="2286">SUM(AA440:AA454)</f>
        <v>15.963999999999995</v>
      </c>
      <c r="AB455" s="43">
        <f t="shared" si="2286"/>
        <v>8.4259999999999984</v>
      </c>
      <c r="AC455" s="43">
        <f t="shared" ref="AC455" si="2287">SUM(AC440:AC454)</f>
        <v>15.187000000000001</v>
      </c>
      <c r="AG455" s="43">
        <f t="shared" si="2264"/>
        <v>-1.1741070000000002</v>
      </c>
      <c r="AH455" s="43">
        <f t="shared" si="2265"/>
        <v>-2.299999999999998</v>
      </c>
      <c r="AI455" s="43">
        <f t="shared" si="2271"/>
        <v>0.80399999999999983</v>
      </c>
      <c r="AJ455" s="43">
        <f t="shared" si="2266"/>
        <v>-4.581999999999999</v>
      </c>
      <c r="AK455" s="43">
        <f t="shared" si="2267"/>
        <v>-2.3460000000000001</v>
      </c>
      <c r="AL455" s="43">
        <f t="shared" si="2272"/>
        <v>5.1549999999999994</v>
      </c>
      <c r="AM455" s="43">
        <f t="shared" si="2273"/>
        <v>-2.8140000000000005</v>
      </c>
      <c r="AN455" s="43">
        <f t="shared" si="2268"/>
        <v>-3.2540000000000018</v>
      </c>
      <c r="AP455" s="43">
        <f>SUM(AP440:AP454)</f>
        <v>-1.0370959999999996</v>
      </c>
      <c r="AQ455" s="43">
        <f>SUM(AQ440:AQ454)</f>
        <v>-2.9827959999999987</v>
      </c>
      <c r="AR455" s="43">
        <f>SUM(AR440:AR454)</f>
        <v>-2.299999999999998</v>
      </c>
      <c r="AS455" s="43">
        <f>SUM(AS440:AS454)</f>
        <v>-4.581999999999999</v>
      </c>
      <c r="AT455" s="43">
        <f t="shared" si="2269"/>
        <v>5.1549999999999994</v>
      </c>
      <c r="AU455" s="43">
        <f t="shared" si="2274"/>
        <v>-3.2540000000000018</v>
      </c>
      <c r="AV455" s="43">
        <f t="shared" si="2275"/>
        <v>2.2879999999999976</v>
      </c>
      <c r="AW455" s="43">
        <f t="shared" si="2270"/>
        <v>15.963999999999995</v>
      </c>
    </row>
    <row r="456" spans="2:49" ht="15" x14ac:dyDescent="0.25">
      <c r="B456" s="82"/>
      <c r="E456" s="83"/>
      <c r="F456" s="83"/>
      <c r="G456" s="83"/>
      <c r="H456" s="83"/>
      <c r="I456" s="83"/>
      <c r="J456" s="83"/>
      <c r="K456" s="83"/>
      <c r="L456" s="83"/>
      <c r="M456" s="83"/>
      <c r="N456" s="83"/>
      <c r="O456" s="83"/>
      <c r="P456" s="83"/>
      <c r="T456" s="83"/>
      <c r="X456" s="83"/>
      <c r="AB456" s="83"/>
      <c r="AG456" s="85"/>
      <c r="AH456" s="85"/>
      <c r="AI456" s="85"/>
      <c r="AJ456" s="85"/>
      <c r="AK456" s="85"/>
      <c r="AL456" s="85"/>
      <c r="AM456" s="85"/>
      <c r="AN456" s="85"/>
      <c r="AP456" s="83"/>
      <c r="AQ456" s="83"/>
      <c r="AR456" s="83"/>
      <c r="AS456" s="83"/>
      <c r="AT456" s="85"/>
      <c r="AU456" s="85"/>
      <c r="AV456" s="85"/>
      <c r="AW456" s="85"/>
    </row>
    <row r="457" spans="2:49" x14ac:dyDescent="0.2">
      <c r="B457" s="79" t="s">
        <v>191</v>
      </c>
      <c r="E457" s="12">
        <v>-0.41</v>
      </c>
      <c r="F457" s="12">
        <v>-0.41</v>
      </c>
      <c r="G457" s="12">
        <v>-0.41</v>
      </c>
      <c r="H457" s="12">
        <v>-0.13400000000000001</v>
      </c>
      <c r="I457" s="12">
        <v>-0.21299999999999999</v>
      </c>
      <c r="J457" s="12">
        <v>-0.30599999999999999</v>
      </c>
      <c r="K457" s="12">
        <v>-0.36599999999999999</v>
      </c>
      <c r="L457" s="12">
        <v>-0.16300000000000001</v>
      </c>
      <c r="M457" s="12">
        <v>-0.39600000000000002</v>
      </c>
      <c r="N457" s="12">
        <v>-0.67800000000000005</v>
      </c>
      <c r="O457" s="12">
        <v>-1.081</v>
      </c>
      <c r="P457" s="12">
        <v>-0.17100000000000001</v>
      </c>
      <c r="Q457" s="12">
        <v>-0.371</v>
      </c>
      <c r="R457" s="12">
        <v>-0.999</v>
      </c>
      <c r="S457" s="12">
        <v>-1.145</v>
      </c>
      <c r="T457" s="12">
        <v>-0.30299999999999999</v>
      </c>
      <c r="U457" s="12">
        <v>-0.50900000000000001</v>
      </c>
      <c r="V457" s="12">
        <v>-0.86</v>
      </c>
      <c r="W457" s="12">
        <v>-1.081</v>
      </c>
      <c r="X457" s="12">
        <v>-0.107</v>
      </c>
      <c r="Y457" s="12">
        <v>-0.26600000000000001</v>
      </c>
      <c r="Z457" s="12">
        <v>-0.38600000000000001</v>
      </c>
      <c r="AA457" s="12">
        <v>-0.63500000000000001</v>
      </c>
      <c r="AB457" s="12">
        <v>-0.20300000000000001</v>
      </c>
      <c r="AC457" s="12">
        <v>-0.48699999999999999</v>
      </c>
      <c r="AG457" s="32">
        <f>+E457</f>
        <v>-0.41</v>
      </c>
      <c r="AH457" s="32">
        <f>+G457</f>
        <v>-0.41</v>
      </c>
      <c r="AI457" s="32">
        <f t="shared" si="2271"/>
        <v>-0.21299999999999999</v>
      </c>
      <c r="AJ457" s="32">
        <f>+K457</f>
        <v>-0.36599999999999999</v>
      </c>
      <c r="AK457" s="32">
        <f>+M457</f>
        <v>-0.39600000000000002</v>
      </c>
      <c r="AL457" s="32">
        <f t="shared" si="2272"/>
        <v>-1.081</v>
      </c>
      <c r="AM457" s="32">
        <f t="shared" si="2273"/>
        <v>-0.371</v>
      </c>
      <c r="AN457" s="32">
        <f>+S457</f>
        <v>-1.145</v>
      </c>
      <c r="AP457" s="12">
        <v>-0.25800000000000001</v>
      </c>
      <c r="AQ457" s="12">
        <v>-0.68899999999999995</v>
      </c>
      <c r="AR457" s="12">
        <v>-0.41</v>
      </c>
      <c r="AS457" s="12">
        <v>-0.36599999999999999</v>
      </c>
      <c r="AT457" s="32">
        <f t="shared" ref="AT457:AT462" si="2288">+O457</f>
        <v>-1.081</v>
      </c>
      <c r="AU457" s="32">
        <f t="shared" si="2274"/>
        <v>-1.145</v>
      </c>
      <c r="AV457" s="32">
        <f t="shared" si="2275"/>
        <v>-1.081</v>
      </c>
      <c r="AW457" s="32">
        <f t="shared" ref="AW457:AW462" si="2289">+AA457</f>
        <v>-0.63500000000000001</v>
      </c>
    </row>
    <row r="458" spans="2:49" x14ac:dyDescent="0.2">
      <c r="B458" s="79" t="s">
        <v>192</v>
      </c>
      <c r="E458" s="12">
        <v>0</v>
      </c>
      <c r="F458" s="12">
        <v>0</v>
      </c>
      <c r="G458" s="12">
        <v>0</v>
      </c>
      <c r="H458" s="12">
        <v>0</v>
      </c>
      <c r="I458" s="12">
        <v>0</v>
      </c>
      <c r="J458" s="12">
        <v>0</v>
      </c>
      <c r="K458" s="12">
        <v>0</v>
      </c>
      <c r="L458" s="12">
        <v>0</v>
      </c>
      <c r="M458" s="12">
        <v>0</v>
      </c>
      <c r="N458" s="12">
        <v>-0.313</v>
      </c>
      <c r="O458" s="12">
        <v>-0.36399999999999999</v>
      </c>
      <c r="P458" s="12">
        <v>0</v>
      </c>
      <c r="Q458" s="12">
        <v>0</v>
      </c>
      <c r="R458" s="12">
        <v>0</v>
      </c>
      <c r="S458" s="12">
        <v>0</v>
      </c>
      <c r="T458" s="12">
        <v>0</v>
      </c>
      <c r="U458" s="12">
        <v>0</v>
      </c>
      <c r="V458" s="12">
        <v>0</v>
      </c>
      <c r="W458" s="12">
        <v>0</v>
      </c>
      <c r="X458" s="12">
        <v>0</v>
      </c>
      <c r="Y458" s="12">
        <v>0</v>
      </c>
      <c r="Z458" s="12">
        <v>0</v>
      </c>
      <c r="AA458" s="12">
        <v>0</v>
      </c>
      <c r="AB458" s="12">
        <v>0</v>
      </c>
      <c r="AC458" s="12">
        <v>0</v>
      </c>
      <c r="AG458" s="32">
        <f>+E458</f>
        <v>0</v>
      </c>
      <c r="AH458" s="32">
        <f>+G458</f>
        <v>0</v>
      </c>
      <c r="AI458" s="32">
        <f t="shared" ref="AI458" si="2290">+I458</f>
        <v>0</v>
      </c>
      <c r="AJ458" s="32">
        <f>+K458</f>
        <v>0</v>
      </c>
      <c r="AK458" s="32">
        <f>+M458</f>
        <v>0</v>
      </c>
      <c r="AL458" s="32">
        <f t="shared" si="2272"/>
        <v>-0.36399999999999999</v>
      </c>
      <c r="AM458" s="32">
        <f t="shared" si="2273"/>
        <v>0</v>
      </c>
      <c r="AN458" s="32">
        <f>+S458</f>
        <v>0</v>
      </c>
      <c r="AP458" s="12">
        <v>0</v>
      </c>
      <c r="AQ458" s="12">
        <v>0</v>
      </c>
      <c r="AR458" s="12">
        <v>0</v>
      </c>
      <c r="AS458" s="12">
        <v>0</v>
      </c>
      <c r="AT458" s="32">
        <f t="shared" si="2288"/>
        <v>-0.36399999999999999</v>
      </c>
      <c r="AU458" s="32">
        <f t="shared" si="2274"/>
        <v>0</v>
      </c>
      <c r="AV458" s="32">
        <f t="shared" si="2275"/>
        <v>0</v>
      </c>
      <c r="AW458" s="32">
        <f t="shared" si="2289"/>
        <v>0</v>
      </c>
    </row>
    <row r="459" spans="2:49" x14ac:dyDescent="0.2">
      <c r="B459" s="79" t="s">
        <v>193</v>
      </c>
      <c r="E459" s="12">
        <v>0</v>
      </c>
      <c r="F459" s="12">
        <v>0</v>
      </c>
      <c r="G459" s="12">
        <v>0</v>
      </c>
      <c r="H459" s="12">
        <v>0</v>
      </c>
      <c r="I459" s="12">
        <v>0</v>
      </c>
      <c r="J459" s="12">
        <v>0</v>
      </c>
      <c r="K459" s="12">
        <v>0</v>
      </c>
      <c r="L459" s="12">
        <v>0</v>
      </c>
      <c r="M459" s="12">
        <v>0</v>
      </c>
      <c r="N459" s="12">
        <v>0</v>
      </c>
      <c r="O459" s="12">
        <v>-2.4500000000000002</v>
      </c>
      <c r="P459" s="12">
        <v>0</v>
      </c>
      <c r="Q459" s="12">
        <v>0</v>
      </c>
      <c r="R459" s="12">
        <v>0</v>
      </c>
      <c r="S459" s="12">
        <v>0</v>
      </c>
      <c r="T459" s="12">
        <v>-1.071</v>
      </c>
      <c r="U459" s="12">
        <v>-1.071</v>
      </c>
      <c r="V459" s="12">
        <v>-1.071</v>
      </c>
      <c r="W459" s="12">
        <v>-1.071</v>
      </c>
      <c r="X459" s="12">
        <v>0</v>
      </c>
      <c r="Y459" s="12">
        <v>-8.6709999999999994</v>
      </c>
      <c r="Z459" s="12">
        <v>-8.6709999999999994</v>
      </c>
      <c r="AA459" s="12">
        <v>-8.6709999999999994</v>
      </c>
      <c r="AB459" s="12">
        <v>0</v>
      </c>
      <c r="AC459" s="12">
        <v>-0.25</v>
      </c>
      <c r="AG459" s="32">
        <f>+E459</f>
        <v>0</v>
      </c>
      <c r="AH459" s="32">
        <f>+G459</f>
        <v>0</v>
      </c>
      <c r="AI459" s="32">
        <f t="shared" ref="AI459" si="2291">+I459</f>
        <v>0</v>
      </c>
      <c r="AJ459" s="32">
        <f>+K459</f>
        <v>0</v>
      </c>
      <c r="AK459" s="32">
        <f>+M459</f>
        <v>0</v>
      </c>
      <c r="AL459" s="32">
        <f t="shared" si="2272"/>
        <v>-2.4500000000000002</v>
      </c>
      <c r="AM459" s="32">
        <f t="shared" si="2273"/>
        <v>0</v>
      </c>
      <c r="AN459" s="32">
        <f>+S459</f>
        <v>0</v>
      </c>
      <c r="AP459" s="12">
        <v>0</v>
      </c>
      <c r="AQ459" s="12">
        <v>0</v>
      </c>
      <c r="AR459" s="12">
        <v>0</v>
      </c>
      <c r="AS459" s="12">
        <v>0</v>
      </c>
      <c r="AT459" s="32">
        <f t="shared" si="2288"/>
        <v>-2.4500000000000002</v>
      </c>
      <c r="AU459" s="32">
        <f t="shared" si="2274"/>
        <v>0</v>
      </c>
      <c r="AV459" s="32">
        <f t="shared" si="2275"/>
        <v>-1.071</v>
      </c>
      <c r="AW459" s="32">
        <f t="shared" si="2289"/>
        <v>-8.6709999999999994</v>
      </c>
    </row>
    <row r="460" spans="2:49" x14ac:dyDescent="0.2">
      <c r="B460" s="79" t="s">
        <v>350</v>
      </c>
      <c r="E460" s="12"/>
      <c r="F460" s="12"/>
      <c r="G460" s="12"/>
      <c r="H460" s="12">
        <v>0</v>
      </c>
      <c r="I460" s="12">
        <v>0</v>
      </c>
      <c r="J460" s="12">
        <v>0</v>
      </c>
      <c r="K460" s="12">
        <v>0</v>
      </c>
      <c r="L460" s="12">
        <v>0</v>
      </c>
      <c r="M460" s="12">
        <v>0</v>
      </c>
      <c r="N460" s="12">
        <v>0</v>
      </c>
      <c r="O460" s="12">
        <v>0</v>
      </c>
      <c r="P460" s="12">
        <v>0</v>
      </c>
      <c r="Q460" s="12">
        <v>0</v>
      </c>
      <c r="R460" s="12">
        <v>0</v>
      </c>
      <c r="S460" s="12">
        <v>0</v>
      </c>
      <c r="T460" s="12">
        <v>0</v>
      </c>
      <c r="U460" s="12">
        <v>0</v>
      </c>
      <c r="V460" s="12">
        <v>0</v>
      </c>
      <c r="W460" s="12">
        <v>0</v>
      </c>
      <c r="X460" s="12">
        <v>0</v>
      </c>
      <c r="Y460" s="12">
        <v>-0.216</v>
      </c>
      <c r="Z460" s="12">
        <v>-0.216</v>
      </c>
      <c r="AA460" s="12">
        <v>-0.216</v>
      </c>
      <c r="AB460" s="12">
        <v>0</v>
      </c>
      <c r="AC460" s="12">
        <v>0</v>
      </c>
      <c r="AG460" s="32"/>
      <c r="AH460" s="32"/>
      <c r="AI460" s="32"/>
      <c r="AJ460" s="32"/>
      <c r="AK460" s="32"/>
      <c r="AL460" s="32"/>
      <c r="AM460" s="32"/>
      <c r="AN460" s="32"/>
      <c r="AP460" s="12">
        <v>0</v>
      </c>
      <c r="AQ460" s="12">
        <v>0</v>
      </c>
      <c r="AR460" s="12">
        <v>0</v>
      </c>
      <c r="AS460" s="12">
        <v>0</v>
      </c>
      <c r="AT460" s="32">
        <f t="shared" si="2288"/>
        <v>0</v>
      </c>
      <c r="AU460" s="32">
        <f t="shared" ref="AU460" si="2292">+S460</f>
        <v>0</v>
      </c>
      <c r="AV460" s="32">
        <f t="shared" ref="AV460" si="2293">+W460</f>
        <v>0</v>
      </c>
      <c r="AW460" s="32">
        <f t="shared" si="2289"/>
        <v>-0.216</v>
      </c>
    </row>
    <row r="461" spans="2:49" ht="13.5" x14ac:dyDescent="0.35">
      <c r="B461" s="79" t="s">
        <v>194</v>
      </c>
      <c r="E461" s="13">
        <v>0</v>
      </c>
      <c r="F461" s="13">
        <v>0</v>
      </c>
      <c r="G461" s="13">
        <v>0</v>
      </c>
      <c r="H461" s="13">
        <v>0</v>
      </c>
      <c r="I461" s="13">
        <v>0</v>
      </c>
      <c r="J461" s="13">
        <v>0</v>
      </c>
      <c r="K461" s="13">
        <v>0</v>
      </c>
      <c r="L461" s="13">
        <v>0</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G461" s="33">
        <f>+E461</f>
        <v>0</v>
      </c>
      <c r="AH461" s="33">
        <f>+G461</f>
        <v>0</v>
      </c>
      <c r="AI461" s="33">
        <f>+I461</f>
        <v>0</v>
      </c>
      <c r="AJ461" s="33">
        <f>+K461</f>
        <v>0</v>
      </c>
      <c r="AK461" s="33">
        <f>+M461</f>
        <v>0</v>
      </c>
      <c r="AL461" s="33">
        <f t="shared" si="2272"/>
        <v>0</v>
      </c>
      <c r="AM461" s="33">
        <f t="shared" si="2273"/>
        <v>0</v>
      </c>
      <c r="AN461" s="33">
        <f>+S461</f>
        <v>0</v>
      </c>
      <c r="AP461" s="13">
        <v>0</v>
      </c>
      <c r="AQ461" s="13">
        <v>0</v>
      </c>
      <c r="AR461" s="13">
        <v>0</v>
      </c>
      <c r="AS461" s="13">
        <v>0</v>
      </c>
      <c r="AT461" s="33">
        <f t="shared" si="2288"/>
        <v>0</v>
      </c>
      <c r="AU461" s="33">
        <f t="shared" si="2274"/>
        <v>0</v>
      </c>
      <c r="AV461" s="33">
        <f t="shared" si="2275"/>
        <v>0</v>
      </c>
      <c r="AW461" s="33">
        <f t="shared" si="2289"/>
        <v>0</v>
      </c>
    </row>
    <row r="462" spans="2:49" s="1" customFormat="1" x14ac:dyDescent="0.2">
      <c r="B462" s="84" t="s">
        <v>195</v>
      </c>
      <c r="E462" s="43">
        <f t="shared" ref="E462:M462" si="2294">SUM(E457:E461)</f>
        <v>-0.41</v>
      </c>
      <c r="F462" s="43">
        <f t="shared" si="2294"/>
        <v>-0.41</v>
      </c>
      <c r="G462" s="43">
        <f t="shared" si="2294"/>
        <v>-0.41</v>
      </c>
      <c r="H462" s="43">
        <f t="shared" si="2294"/>
        <v>-0.13400000000000001</v>
      </c>
      <c r="I462" s="43">
        <f t="shared" si="2294"/>
        <v>-0.21299999999999999</v>
      </c>
      <c r="J462" s="43">
        <f t="shared" si="2294"/>
        <v>-0.30599999999999999</v>
      </c>
      <c r="K462" s="43">
        <f t="shared" si="2294"/>
        <v>-0.36599999999999999</v>
      </c>
      <c r="L462" s="43">
        <f t="shared" si="2294"/>
        <v>-0.16300000000000001</v>
      </c>
      <c r="M462" s="43">
        <f t="shared" si="2294"/>
        <v>-0.39600000000000002</v>
      </c>
      <c r="N462" s="43">
        <f>SUM(N457:N461)</f>
        <v>-0.9910000000000001</v>
      </c>
      <c r="O462" s="43">
        <f>SUM(O457:O461)</f>
        <v>-3.895</v>
      </c>
      <c r="P462" s="43">
        <f t="shared" ref="P462:Q462" si="2295">SUM(P457:P461)</f>
        <v>-0.17100000000000001</v>
      </c>
      <c r="Q462" s="43">
        <f t="shared" si="2295"/>
        <v>-0.371</v>
      </c>
      <c r="R462" s="43">
        <f t="shared" ref="R462:T462" si="2296">SUM(R457:R461)</f>
        <v>-0.999</v>
      </c>
      <c r="S462" s="43">
        <f t="shared" si="2296"/>
        <v>-1.145</v>
      </c>
      <c r="T462" s="43">
        <f t="shared" si="2296"/>
        <v>-1.3739999999999999</v>
      </c>
      <c r="U462" s="43">
        <f t="shared" ref="U462:V462" si="2297">SUM(U457:U461)</f>
        <v>-1.58</v>
      </c>
      <c r="V462" s="43">
        <f t="shared" si="2297"/>
        <v>-1.931</v>
      </c>
      <c r="W462" s="43">
        <f t="shared" ref="W462:X462" si="2298">SUM(W457:W461)</f>
        <v>-2.1520000000000001</v>
      </c>
      <c r="X462" s="43">
        <f t="shared" si="2298"/>
        <v>-0.107</v>
      </c>
      <c r="Y462" s="43">
        <f t="shared" ref="Y462:Z462" si="2299">SUM(Y457:Y461)</f>
        <v>-9.1529999999999987</v>
      </c>
      <c r="Z462" s="43">
        <f t="shared" si="2299"/>
        <v>-9.2729999999999979</v>
      </c>
      <c r="AA462" s="43">
        <f t="shared" ref="AA462:AB462" si="2300">SUM(AA457:AA461)</f>
        <v>-9.5219999999999985</v>
      </c>
      <c r="AB462" s="43">
        <f t="shared" si="2300"/>
        <v>-0.20300000000000001</v>
      </c>
      <c r="AC462" s="43">
        <f t="shared" ref="AC462" si="2301">SUM(AC457:AC461)</f>
        <v>-0.73699999999999999</v>
      </c>
      <c r="AG462" s="43">
        <f>+E462</f>
        <v>-0.41</v>
      </c>
      <c r="AH462" s="43">
        <f>+G462</f>
        <v>-0.41</v>
      </c>
      <c r="AI462" s="43">
        <f t="shared" si="2271"/>
        <v>-0.21299999999999999</v>
      </c>
      <c r="AJ462" s="43">
        <f>+K462</f>
        <v>-0.36599999999999999</v>
      </c>
      <c r="AK462" s="43">
        <f>+M462</f>
        <v>-0.39600000000000002</v>
      </c>
      <c r="AL462" s="43">
        <f t="shared" si="2272"/>
        <v>-3.895</v>
      </c>
      <c r="AM462" s="43">
        <f t="shared" si="2273"/>
        <v>-0.371</v>
      </c>
      <c r="AN462" s="43">
        <f>+S462</f>
        <v>-1.145</v>
      </c>
      <c r="AP462" s="43">
        <f>SUM(AP457:AP461)</f>
        <v>-0.25800000000000001</v>
      </c>
      <c r="AQ462" s="43">
        <f>SUM(AQ457:AQ461)</f>
        <v>-0.68899999999999995</v>
      </c>
      <c r="AR462" s="43">
        <f>SUM(AR457:AR461)</f>
        <v>-0.41</v>
      </c>
      <c r="AS462" s="43">
        <f>SUM(AS457:AS461)</f>
        <v>-0.36599999999999999</v>
      </c>
      <c r="AT462" s="43">
        <f t="shared" si="2288"/>
        <v>-3.895</v>
      </c>
      <c r="AU462" s="43">
        <f t="shared" si="2274"/>
        <v>-1.145</v>
      </c>
      <c r="AV462" s="43">
        <f t="shared" si="2275"/>
        <v>-2.1520000000000001</v>
      </c>
      <c r="AW462" s="43">
        <f t="shared" si="2289"/>
        <v>-9.5219999999999985</v>
      </c>
    </row>
    <row r="463" spans="2:49" ht="15" x14ac:dyDescent="0.25">
      <c r="B463" s="82"/>
      <c r="E463" s="83"/>
      <c r="F463" s="83"/>
      <c r="G463" s="83"/>
      <c r="H463" s="83"/>
      <c r="I463" s="83"/>
      <c r="J463" s="83"/>
      <c r="K463" s="83"/>
      <c r="L463" s="83"/>
      <c r="M463" s="83"/>
      <c r="N463" s="83"/>
      <c r="O463" s="83"/>
      <c r="P463" s="83"/>
      <c r="T463" s="83"/>
      <c r="X463" s="83"/>
      <c r="AB463" s="83"/>
      <c r="AG463" s="85"/>
      <c r="AH463" s="85"/>
      <c r="AI463" s="85"/>
      <c r="AJ463" s="85"/>
      <c r="AK463" s="85"/>
      <c r="AL463" s="85"/>
      <c r="AM463" s="85"/>
      <c r="AN463" s="85"/>
      <c r="AP463" s="83"/>
      <c r="AQ463" s="83"/>
      <c r="AR463" s="83"/>
      <c r="AS463" s="83"/>
      <c r="AT463" s="85"/>
      <c r="AU463" s="85"/>
      <c r="AV463" s="85"/>
      <c r="AW463" s="85"/>
    </row>
    <row r="464" spans="2:49" x14ac:dyDescent="0.2">
      <c r="B464" s="79" t="s">
        <v>196</v>
      </c>
      <c r="E464" s="12">
        <v>0</v>
      </c>
      <c r="F464" s="12">
        <v>-1.6E-2</v>
      </c>
      <c r="G464" s="12">
        <v>-2.1000000000000001E-2</v>
      </c>
      <c r="H464" s="12">
        <v>-1.4E-2</v>
      </c>
      <c r="I464" s="12">
        <v>-0.01</v>
      </c>
      <c r="J464" s="12">
        <v>-7.016</v>
      </c>
      <c r="K464" s="12">
        <v>-14.055</v>
      </c>
      <c r="L464" s="12">
        <v>-6.0000000000000001E-3</v>
      </c>
      <c r="M464" s="12">
        <v>-1.0999999999999999E-2</v>
      </c>
      <c r="N464" s="12">
        <v>-1.6E-2</v>
      </c>
      <c r="O464" s="12">
        <v>-0.29899999999999999</v>
      </c>
      <c r="P464" s="12">
        <v>-7.0000000000000001E-3</v>
      </c>
      <c r="Q464" s="12">
        <v>-1.2999999999999999E-2</v>
      </c>
      <c r="R464" s="12">
        <v>-1.4999999999999999E-2</v>
      </c>
      <c r="S464" s="12">
        <v>-1.4999999999999999E-2</v>
      </c>
      <c r="T464" s="12">
        <v>0</v>
      </c>
      <c r="U464" s="12">
        <v>0</v>
      </c>
      <c r="V464" s="12">
        <v>0</v>
      </c>
      <c r="W464" s="12">
        <v>0</v>
      </c>
      <c r="X464" s="12">
        <v>0</v>
      </c>
      <c r="Y464" s="12">
        <v>0</v>
      </c>
      <c r="Z464" s="12">
        <v>0</v>
      </c>
      <c r="AA464" s="12">
        <v>0</v>
      </c>
      <c r="AB464" s="12">
        <v>0</v>
      </c>
      <c r="AC464" s="12">
        <v>0</v>
      </c>
      <c r="AG464" s="32">
        <f t="shared" ref="AG464:AG478" si="2302">+E464</f>
        <v>0</v>
      </c>
      <c r="AH464" s="32">
        <f t="shared" ref="AH464:AH478" si="2303">+G464</f>
        <v>-2.1000000000000001E-2</v>
      </c>
      <c r="AI464" s="32">
        <f t="shared" si="2271"/>
        <v>-0.01</v>
      </c>
      <c r="AJ464" s="32">
        <f t="shared" ref="AJ464:AJ478" si="2304">+K464</f>
        <v>-14.055</v>
      </c>
      <c r="AK464" s="32">
        <f t="shared" ref="AK464:AK478" si="2305">+M464</f>
        <v>-1.0999999999999999E-2</v>
      </c>
      <c r="AL464" s="32">
        <f t="shared" si="2272"/>
        <v>-0.29899999999999999</v>
      </c>
      <c r="AM464" s="32">
        <f t="shared" si="2273"/>
        <v>-1.2999999999999999E-2</v>
      </c>
      <c r="AN464" s="32">
        <f t="shared" ref="AN464:AN478" si="2306">+S464</f>
        <v>-1.4999999999999999E-2</v>
      </c>
      <c r="AP464" s="12">
        <v>0</v>
      </c>
      <c r="AQ464" s="12">
        <v>0</v>
      </c>
      <c r="AR464" s="12">
        <v>-2.1000000000000001E-2</v>
      </c>
      <c r="AS464" s="12">
        <v>-14.055</v>
      </c>
      <c r="AT464" s="32">
        <f t="shared" ref="AT464:AT478" si="2307">+O464</f>
        <v>-0.29899999999999999</v>
      </c>
      <c r="AU464" s="32">
        <f t="shared" si="2274"/>
        <v>-1.4999999999999999E-2</v>
      </c>
      <c r="AV464" s="32">
        <f t="shared" si="2275"/>
        <v>0</v>
      </c>
      <c r="AW464" s="32">
        <f t="shared" ref="AW464:AW478" si="2308">+AA464</f>
        <v>0</v>
      </c>
    </row>
    <row r="465" spans="2:49" x14ac:dyDescent="0.2">
      <c r="B465" s="79" t="s">
        <v>197</v>
      </c>
      <c r="E465" s="12">
        <v>0</v>
      </c>
      <c r="F465" s="12">
        <v>0</v>
      </c>
      <c r="G465" s="12">
        <v>0</v>
      </c>
      <c r="H465" s="12">
        <v>0</v>
      </c>
      <c r="I465" s="12">
        <v>0</v>
      </c>
      <c r="J465" s="12">
        <v>0</v>
      </c>
      <c r="K465" s="12">
        <v>0</v>
      </c>
      <c r="L465" s="12">
        <v>0</v>
      </c>
      <c r="M465" s="12">
        <v>0</v>
      </c>
      <c r="N465" s="12">
        <v>0</v>
      </c>
      <c r="O465" s="12">
        <v>0</v>
      </c>
      <c r="P465" s="12">
        <v>0</v>
      </c>
      <c r="Q465" s="12">
        <v>0</v>
      </c>
      <c r="R465" s="12">
        <v>0</v>
      </c>
      <c r="S465" s="12">
        <v>0</v>
      </c>
      <c r="T465" s="12">
        <v>0</v>
      </c>
      <c r="U465" s="12">
        <v>0</v>
      </c>
      <c r="V465" s="12">
        <v>0</v>
      </c>
      <c r="W465" s="12">
        <v>0</v>
      </c>
      <c r="X465" s="12">
        <v>0</v>
      </c>
      <c r="Y465" s="12">
        <v>0</v>
      </c>
      <c r="Z465" s="12">
        <v>0</v>
      </c>
      <c r="AA465" s="12">
        <v>0</v>
      </c>
      <c r="AB465" s="12">
        <v>0</v>
      </c>
      <c r="AC465" s="12">
        <v>0</v>
      </c>
      <c r="AG465" s="32">
        <f t="shared" si="2302"/>
        <v>0</v>
      </c>
      <c r="AH465" s="32">
        <f t="shared" si="2303"/>
        <v>0</v>
      </c>
      <c r="AI465" s="32">
        <f t="shared" si="2271"/>
        <v>0</v>
      </c>
      <c r="AJ465" s="32">
        <f t="shared" si="2304"/>
        <v>0</v>
      </c>
      <c r="AK465" s="32">
        <f t="shared" si="2305"/>
        <v>0</v>
      </c>
      <c r="AL465" s="32">
        <f t="shared" si="2272"/>
        <v>0</v>
      </c>
      <c r="AM465" s="32">
        <f t="shared" si="2273"/>
        <v>0</v>
      </c>
      <c r="AN465" s="32">
        <f t="shared" si="2306"/>
        <v>0</v>
      </c>
      <c r="AP465" s="12">
        <v>0</v>
      </c>
      <c r="AQ465" s="12">
        <v>2</v>
      </c>
      <c r="AR465" s="12">
        <v>0</v>
      </c>
      <c r="AS465" s="12">
        <v>0</v>
      </c>
      <c r="AT465" s="32">
        <f t="shared" si="2307"/>
        <v>0</v>
      </c>
      <c r="AU465" s="32">
        <f t="shared" si="2274"/>
        <v>0</v>
      </c>
      <c r="AV465" s="32">
        <f t="shared" si="2275"/>
        <v>0</v>
      </c>
      <c r="AW465" s="32">
        <f t="shared" si="2308"/>
        <v>0</v>
      </c>
    </row>
    <row r="466" spans="2:49" x14ac:dyDescent="0.2">
      <c r="B466" s="79" t="s">
        <v>198</v>
      </c>
      <c r="E466" s="12">
        <v>3.96</v>
      </c>
      <c r="F466" s="12">
        <v>3.96</v>
      </c>
      <c r="G466" s="12">
        <v>3.96</v>
      </c>
      <c r="H466" s="12">
        <v>0</v>
      </c>
      <c r="I466" s="12">
        <v>3</v>
      </c>
      <c r="J466" s="12">
        <v>3</v>
      </c>
      <c r="K466" s="12">
        <v>3</v>
      </c>
      <c r="L466" s="12">
        <v>0</v>
      </c>
      <c r="M466" s="12">
        <v>0</v>
      </c>
      <c r="N466" s="12">
        <v>0</v>
      </c>
      <c r="O466" s="12">
        <v>0</v>
      </c>
      <c r="P466" s="12">
        <v>0</v>
      </c>
      <c r="Q466" s="12">
        <v>0</v>
      </c>
      <c r="R466" s="12">
        <v>0</v>
      </c>
      <c r="S466" s="12">
        <v>0</v>
      </c>
      <c r="T466" s="12">
        <v>0</v>
      </c>
      <c r="U466" s="12">
        <v>0</v>
      </c>
      <c r="V466" s="12">
        <v>0</v>
      </c>
      <c r="W466" s="12">
        <v>0</v>
      </c>
      <c r="X466" s="12">
        <v>0</v>
      </c>
      <c r="Y466" s="12">
        <v>0</v>
      </c>
      <c r="Z466" s="12">
        <v>0</v>
      </c>
      <c r="AA466" s="12">
        <v>0</v>
      </c>
      <c r="AB466" s="12">
        <v>0</v>
      </c>
      <c r="AC466" s="12">
        <v>0</v>
      </c>
      <c r="AG466" s="32">
        <f t="shared" si="2302"/>
        <v>3.96</v>
      </c>
      <c r="AH466" s="32">
        <f t="shared" si="2303"/>
        <v>3.96</v>
      </c>
      <c r="AI466" s="32">
        <f t="shared" si="2271"/>
        <v>3</v>
      </c>
      <c r="AJ466" s="32">
        <f t="shared" si="2304"/>
        <v>3</v>
      </c>
      <c r="AK466" s="32">
        <f t="shared" si="2305"/>
        <v>0</v>
      </c>
      <c r="AL466" s="32">
        <f t="shared" si="2272"/>
        <v>0</v>
      </c>
      <c r="AM466" s="32">
        <f t="shared" si="2273"/>
        <v>0</v>
      </c>
      <c r="AN466" s="32">
        <f t="shared" si="2306"/>
        <v>0</v>
      </c>
      <c r="AP466" s="12">
        <v>0</v>
      </c>
      <c r="AQ466" s="12">
        <v>0</v>
      </c>
      <c r="AR466" s="12">
        <v>3.96</v>
      </c>
      <c r="AS466" s="12">
        <v>3</v>
      </c>
      <c r="AT466" s="32">
        <f t="shared" si="2307"/>
        <v>0</v>
      </c>
      <c r="AU466" s="32">
        <f t="shared" si="2274"/>
        <v>0</v>
      </c>
      <c r="AV466" s="32">
        <f t="shared" si="2275"/>
        <v>0</v>
      </c>
      <c r="AW466" s="32">
        <f t="shared" si="2308"/>
        <v>0</v>
      </c>
    </row>
    <row r="467" spans="2:49" x14ac:dyDescent="0.2">
      <c r="B467" s="79" t="s">
        <v>199</v>
      </c>
      <c r="E467" s="12">
        <v>-1.0999999999999999E-2</v>
      </c>
      <c r="F467" s="12">
        <v>0</v>
      </c>
      <c r="G467" s="12">
        <v>0</v>
      </c>
      <c r="H467" s="12">
        <v>0</v>
      </c>
      <c r="I467" s="12">
        <v>0</v>
      </c>
      <c r="J467" s="12">
        <v>0</v>
      </c>
      <c r="K467" s="12">
        <v>0</v>
      </c>
      <c r="L467" s="12">
        <v>0</v>
      </c>
      <c r="M467" s="12">
        <v>0</v>
      </c>
      <c r="N467" s="12">
        <v>0</v>
      </c>
      <c r="O467" s="12">
        <v>0</v>
      </c>
      <c r="P467" s="12">
        <v>0</v>
      </c>
      <c r="Q467" s="12">
        <v>0</v>
      </c>
      <c r="R467" s="12">
        <v>0</v>
      </c>
      <c r="S467" s="12">
        <v>0</v>
      </c>
      <c r="T467" s="12">
        <v>0</v>
      </c>
      <c r="U467" s="12">
        <v>0</v>
      </c>
      <c r="V467" s="12">
        <v>0</v>
      </c>
      <c r="W467" s="12">
        <v>0</v>
      </c>
      <c r="X467" s="12">
        <v>0</v>
      </c>
      <c r="Y467" s="12">
        <v>0</v>
      </c>
      <c r="Z467" s="12">
        <v>0</v>
      </c>
      <c r="AA467" s="12">
        <v>0</v>
      </c>
      <c r="AB467" s="12">
        <v>0</v>
      </c>
      <c r="AC467" s="12">
        <v>0</v>
      </c>
      <c r="AG467" s="32">
        <f t="shared" si="2302"/>
        <v>-1.0999999999999999E-2</v>
      </c>
      <c r="AH467" s="32">
        <f t="shared" si="2303"/>
        <v>0</v>
      </c>
      <c r="AI467" s="32">
        <f t="shared" si="2271"/>
        <v>0</v>
      </c>
      <c r="AJ467" s="32">
        <f t="shared" si="2304"/>
        <v>0</v>
      </c>
      <c r="AK467" s="32">
        <f t="shared" si="2305"/>
        <v>0</v>
      </c>
      <c r="AL467" s="32">
        <f t="shared" si="2272"/>
        <v>0</v>
      </c>
      <c r="AM467" s="32">
        <f t="shared" si="2273"/>
        <v>0</v>
      </c>
      <c r="AN467" s="32">
        <f t="shared" si="2306"/>
        <v>0</v>
      </c>
      <c r="AP467" s="12">
        <v>-0.04</v>
      </c>
      <c r="AQ467" s="12">
        <v>-2.5000000000000001E-2</v>
      </c>
      <c r="AR467" s="12">
        <v>0</v>
      </c>
      <c r="AS467" s="12">
        <v>0</v>
      </c>
      <c r="AT467" s="32">
        <f t="shared" si="2307"/>
        <v>0</v>
      </c>
      <c r="AU467" s="32">
        <f t="shared" si="2274"/>
        <v>0</v>
      </c>
      <c r="AV467" s="32">
        <f t="shared" si="2275"/>
        <v>0</v>
      </c>
      <c r="AW467" s="32">
        <f t="shared" si="2308"/>
        <v>0</v>
      </c>
    </row>
    <row r="468" spans="2:49" x14ac:dyDescent="0.2">
      <c r="B468" s="79" t="s">
        <v>200</v>
      </c>
      <c r="E468" s="12">
        <v>0</v>
      </c>
      <c r="F468" s="12">
        <v>0</v>
      </c>
      <c r="G468" s="12">
        <v>0</v>
      </c>
      <c r="H468" s="12">
        <v>0</v>
      </c>
      <c r="I468" s="12">
        <v>0</v>
      </c>
      <c r="J468" s="12">
        <v>6.8579999999999997</v>
      </c>
      <c r="K468" s="12">
        <v>6.8579999999999997</v>
      </c>
      <c r="L468" s="12">
        <v>0</v>
      </c>
      <c r="M468" s="12">
        <v>0</v>
      </c>
      <c r="N468" s="12">
        <v>0</v>
      </c>
      <c r="O468" s="12">
        <v>0</v>
      </c>
      <c r="P468" s="12">
        <v>0</v>
      </c>
      <c r="Q468" s="12">
        <v>0</v>
      </c>
      <c r="R468" s="12">
        <v>0</v>
      </c>
      <c r="S468" s="12">
        <v>0</v>
      </c>
      <c r="T468" s="12">
        <v>0</v>
      </c>
      <c r="U468" s="12">
        <v>0</v>
      </c>
      <c r="V468" s="12">
        <v>0</v>
      </c>
      <c r="W468" s="12">
        <v>0</v>
      </c>
      <c r="X468" s="12">
        <v>0</v>
      </c>
      <c r="Y468" s="12">
        <v>0</v>
      </c>
      <c r="Z468" s="12">
        <v>0</v>
      </c>
      <c r="AA468" s="12">
        <v>0</v>
      </c>
      <c r="AB468" s="12">
        <v>0</v>
      </c>
      <c r="AC468" s="12">
        <v>0</v>
      </c>
      <c r="AG468" s="32">
        <f t="shared" si="2302"/>
        <v>0</v>
      </c>
      <c r="AH468" s="32">
        <f t="shared" si="2303"/>
        <v>0</v>
      </c>
      <c r="AI468" s="32">
        <f t="shared" si="2271"/>
        <v>0</v>
      </c>
      <c r="AJ468" s="32">
        <f t="shared" si="2304"/>
        <v>6.8579999999999997</v>
      </c>
      <c r="AK468" s="32">
        <f t="shared" si="2305"/>
        <v>0</v>
      </c>
      <c r="AL468" s="32">
        <f t="shared" si="2272"/>
        <v>0</v>
      </c>
      <c r="AM468" s="32">
        <f t="shared" si="2273"/>
        <v>0</v>
      </c>
      <c r="AN468" s="32">
        <f t="shared" si="2306"/>
        <v>0</v>
      </c>
      <c r="AP468" s="12">
        <v>0</v>
      </c>
      <c r="AQ468" s="12">
        <v>0</v>
      </c>
      <c r="AR468" s="12">
        <v>0</v>
      </c>
      <c r="AS468" s="12">
        <v>6.8579999999999997</v>
      </c>
      <c r="AT468" s="32">
        <f t="shared" si="2307"/>
        <v>0</v>
      </c>
      <c r="AU468" s="32">
        <f t="shared" si="2274"/>
        <v>0</v>
      </c>
      <c r="AV468" s="32">
        <f t="shared" si="2275"/>
        <v>0</v>
      </c>
      <c r="AW468" s="32">
        <f t="shared" si="2308"/>
        <v>0</v>
      </c>
    </row>
    <row r="469" spans="2:49" x14ac:dyDescent="0.2">
      <c r="B469" s="79" t="s">
        <v>201</v>
      </c>
      <c r="E469" s="12">
        <v>0</v>
      </c>
      <c r="F469" s="12">
        <v>0</v>
      </c>
      <c r="G469" s="12">
        <v>0</v>
      </c>
      <c r="H469" s="12">
        <v>-0.21099999999999999</v>
      </c>
      <c r="I469" s="12">
        <v>-0.41</v>
      </c>
      <c r="J469" s="12">
        <v>-0.64700000000000002</v>
      </c>
      <c r="K469" s="12">
        <v>-0.879</v>
      </c>
      <c r="L469" s="12">
        <v>-0.218</v>
      </c>
      <c r="M469" s="12">
        <v>-0.49099999999999999</v>
      </c>
      <c r="N469" s="12">
        <v>-0.78600000000000003</v>
      </c>
      <c r="O469" s="12">
        <v>-1.1060000000000001</v>
      </c>
      <c r="P469" s="12">
        <v>-0.308</v>
      </c>
      <c r="Q469" s="12">
        <v>-0.66800000000000004</v>
      </c>
      <c r="R469" s="12">
        <v>-1.004</v>
      </c>
      <c r="S469" s="12">
        <v>-1.3380000000000001</v>
      </c>
      <c r="T469" s="12">
        <v>-0.34499999999999997</v>
      </c>
      <c r="U469" s="12">
        <v>-0.7</v>
      </c>
      <c r="V469" s="12">
        <v>-1.044</v>
      </c>
      <c r="W469" s="12">
        <v>-1.405</v>
      </c>
      <c r="X469" s="12">
        <v>-0.45100000000000001</v>
      </c>
      <c r="Y469" s="12">
        <v>-0.85</v>
      </c>
      <c r="Z469" s="12">
        <v>-1.319</v>
      </c>
      <c r="AA469" s="12">
        <v>-1.7809999999999999</v>
      </c>
      <c r="AB469" s="12">
        <v>-0.47399999999999998</v>
      </c>
      <c r="AC469" s="12">
        <v>-0.94899999999999995</v>
      </c>
      <c r="AG469" s="32">
        <f t="shared" si="2302"/>
        <v>0</v>
      </c>
      <c r="AH469" s="32">
        <f t="shared" si="2303"/>
        <v>0</v>
      </c>
      <c r="AI469" s="32">
        <f t="shared" si="2271"/>
        <v>-0.41</v>
      </c>
      <c r="AJ469" s="32">
        <f t="shared" si="2304"/>
        <v>-0.879</v>
      </c>
      <c r="AK469" s="32">
        <f t="shared" si="2305"/>
        <v>-0.49099999999999999</v>
      </c>
      <c r="AL469" s="32">
        <f t="shared" si="2272"/>
        <v>-1.1060000000000001</v>
      </c>
      <c r="AM469" s="32">
        <f t="shared" si="2273"/>
        <v>-0.66800000000000004</v>
      </c>
      <c r="AN469" s="32">
        <f t="shared" si="2306"/>
        <v>-1.3380000000000001</v>
      </c>
      <c r="AP469" s="12">
        <v>0</v>
      </c>
      <c r="AQ469" s="12">
        <v>0</v>
      </c>
      <c r="AR469" s="12">
        <v>0</v>
      </c>
      <c r="AS469" s="12">
        <v>-0.879</v>
      </c>
      <c r="AT469" s="32">
        <f t="shared" si="2307"/>
        <v>-1.1060000000000001</v>
      </c>
      <c r="AU469" s="32">
        <f t="shared" si="2274"/>
        <v>-1.3380000000000001</v>
      </c>
      <c r="AV469" s="32">
        <f t="shared" si="2275"/>
        <v>-1.405</v>
      </c>
      <c r="AW469" s="32">
        <f t="shared" si="2308"/>
        <v>-1.7809999999999999</v>
      </c>
    </row>
    <row r="470" spans="2:49" x14ac:dyDescent="0.2">
      <c r="B470" s="79" t="s">
        <v>202</v>
      </c>
      <c r="E470" s="12">
        <v>0</v>
      </c>
      <c r="F470" s="12">
        <v>0</v>
      </c>
      <c r="G470" s="12">
        <v>0</v>
      </c>
      <c r="H470" s="12">
        <v>0</v>
      </c>
      <c r="I470" s="12">
        <v>0</v>
      </c>
      <c r="J470" s="12">
        <v>0</v>
      </c>
      <c r="K470" s="12">
        <v>56.261000000000003</v>
      </c>
      <c r="L470" s="12">
        <v>0</v>
      </c>
      <c r="M470" s="12">
        <v>0</v>
      </c>
      <c r="N470" s="12">
        <v>19.029</v>
      </c>
      <c r="O470" s="12">
        <f>165.6+19.029</f>
        <v>184.62899999999999</v>
      </c>
      <c r="P470" s="12">
        <v>0</v>
      </c>
      <c r="Q470" s="12">
        <v>0</v>
      </c>
      <c r="R470" s="12">
        <v>0.24399999999999999</v>
      </c>
      <c r="S470" s="12">
        <v>0.24399999999999999</v>
      </c>
      <c r="T470" s="12">
        <v>0</v>
      </c>
      <c r="U470" s="12">
        <v>0</v>
      </c>
      <c r="V470" s="12">
        <v>0</v>
      </c>
      <c r="W470" s="12">
        <v>0</v>
      </c>
      <c r="X470" s="12">
        <v>0</v>
      </c>
      <c r="Y470" s="12">
        <v>0</v>
      </c>
      <c r="Z470" s="12">
        <v>0</v>
      </c>
      <c r="AA470" s="12">
        <v>0</v>
      </c>
      <c r="AB470" s="12">
        <v>0</v>
      </c>
      <c r="AC470" s="12">
        <v>0</v>
      </c>
      <c r="AG470" s="32">
        <f t="shared" si="2302"/>
        <v>0</v>
      </c>
      <c r="AH470" s="32">
        <f t="shared" si="2303"/>
        <v>0</v>
      </c>
      <c r="AI470" s="32">
        <f t="shared" si="2271"/>
        <v>0</v>
      </c>
      <c r="AJ470" s="32">
        <f t="shared" si="2304"/>
        <v>56.261000000000003</v>
      </c>
      <c r="AK470" s="32">
        <f t="shared" si="2305"/>
        <v>0</v>
      </c>
      <c r="AL470" s="32">
        <f t="shared" si="2272"/>
        <v>184.62899999999999</v>
      </c>
      <c r="AM470" s="32">
        <f t="shared" si="2273"/>
        <v>0</v>
      </c>
      <c r="AN470" s="32">
        <f t="shared" si="2306"/>
        <v>0.24399999999999999</v>
      </c>
      <c r="AP470" s="12">
        <v>0</v>
      </c>
      <c r="AQ470" s="12">
        <v>3.6774650000000002</v>
      </c>
      <c r="AR470" s="12">
        <v>0</v>
      </c>
      <c r="AS470" s="12">
        <v>56.261000000000003</v>
      </c>
      <c r="AT470" s="32">
        <f t="shared" si="2307"/>
        <v>184.62899999999999</v>
      </c>
      <c r="AU470" s="32">
        <f t="shared" si="2274"/>
        <v>0.24399999999999999</v>
      </c>
      <c r="AV470" s="32">
        <f t="shared" si="2275"/>
        <v>0</v>
      </c>
      <c r="AW470" s="32">
        <f t="shared" si="2308"/>
        <v>0</v>
      </c>
    </row>
    <row r="471" spans="2:49" x14ac:dyDescent="0.2">
      <c r="B471" s="79" t="s">
        <v>203</v>
      </c>
      <c r="E471" s="12">
        <v>0</v>
      </c>
      <c r="F471" s="12">
        <v>0</v>
      </c>
      <c r="G471" s="12">
        <v>0</v>
      </c>
      <c r="H471" s="12">
        <v>0</v>
      </c>
      <c r="I471" s="12">
        <v>0.32800000000000001</v>
      </c>
      <c r="J471" s="12">
        <v>0.374</v>
      </c>
      <c r="K471" s="12">
        <v>0.374</v>
      </c>
      <c r="L471" s="12">
        <v>2.9000000000000001E-2</v>
      </c>
      <c r="M471" s="12">
        <v>6.9000000000000006E-2</v>
      </c>
      <c r="N471" s="12">
        <v>0.14199999999999999</v>
      </c>
      <c r="O471" s="12">
        <v>0.24399999999999999</v>
      </c>
      <c r="P471" s="12">
        <v>0.10299999999999999</v>
      </c>
      <c r="Q471" s="12">
        <v>0.184</v>
      </c>
      <c r="R471" s="12">
        <v>0.38800000000000001</v>
      </c>
      <c r="S471" s="12">
        <v>1.032</v>
      </c>
      <c r="T471" s="12">
        <v>0.02</v>
      </c>
      <c r="U471" s="12">
        <v>5.2999999999999999E-2</v>
      </c>
      <c r="V471" s="12">
        <v>8.7999999999999995E-2</v>
      </c>
      <c r="W471" s="12">
        <v>0.17199999999999999</v>
      </c>
      <c r="X471" s="12">
        <v>0.1</v>
      </c>
      <c r="Y471" s="12">
        <v>0.1</v>
      </c>
      <c r="Z471" s="12">
        <v>0.7</v>
      </c>
      <c r="AA471" s="12">
        <v>1.6439999999999999</v>
      </c>
      <c r="AB471" s="12">
        <v>0.28599999999999998</v>
      </c>
      <c r="AC471" s="12">
        <v>0.28999999999999998</v>
      </c>
      <c r="AG471" s="32">
        <f t="shared" si="2302"/>
        <v>0</v>
      </c>
      <c r="AH471" s="32">
        <f t="shared" si="2303"/>
        <v>0</v>
      </c>
      <c r="AI471" s="32">
        <f t="shared" si="2271"/>
        <v>0.32800000000000001</v>
      </c>
      <c r="AJ471" s="32">
        <f t="shared" si="2304"/>
        <v>0.374</v>
      </c>
      <c r="AK471" s="32">
        <f t="shared" si="2305"/>
        <v>6.9000000000000006E-2</v>
      </c>
      <c r="AL471" s="32">
        <f t="shared" si="2272"/>
        <v>0.24399999999999999</v>
      </c>
      <c r="AM471" s="32">
        <f t="shared" si="2273"/>
        <v>0.184</v>
      </c>
      <c r="AN471" s="32">
        <f t="shared" si="2306"/>
        <v>1.032</v>
      </c>
      <c r="AP471" s="12">
        <v>0</v>
      </c>
      <c r="AQ471" s="12">
        <v>0</v>
      </c>
      <c r="AR471" s="12">
        <v>0</v>
      </c>
      <c r="AS471" s="12">
        <v>0.374</v>
      </c>
      <c r="AT471" s="32">
        <f t="shared" si="2307"/>
        <v>0.24399999999999999</v>
      </c>
      <c r="AU471" s="32">
        <f t="shared" si="2274"/>
        <v>1.032</v>
      </c>
      <c r="AV471" s="32">
        <f t="shared" si="2275"/>
        <v>0.17199999999999999</v>
      </c>
      <c r="AW471" s="32">
        <f t="shared" si="2308"/>
        <v>1.6439999999999999</v>
      </c>
    </row>
    <row r="472" spans="2:49" x14ac:dyDescent="0.2">
      <c r="B472" s="79" t="s">
        <v>249</v>
      </c>
      <c r="E472" s="12">
        <v>0</v>
      </c>
      <c r="F472" s="12">
        <v>0</v>
      </c>
      <c r="G472" s="12">
        <v>0</v>
      </c>
      <c r="H472" s="12">
        <v>0</v>
      </c>
      <c r="I472" s="12">
        <v>0</v>
      </c>
      <c r="J472" s="12">
        <v>0</v>
      </c>
      <c r="K472" s="12">
        <v>0</v>
      </c>
      <c r="L472" s="12">
        <v>0</v>
      </c>
      <c r="M472" s="12">
        <v>0</v>
      </c>
      <c r="N472" s="12">
        <v>0</v>
      </c>
      <c r="O472" s="12">
        <v>0</v>
      </c>
      <c r="P472" s="12">
        <v>0</v>
      </c>
      <c r="Q472" s="12">
        <v>0</v>
      </c>
      <c r="R472" s="12">
        <v>0</v>
      </c>
      <c r="S472" s="12">
        <v>0</v>
      </c>
      <c r="T472" s="12">
        <v>0.30399999999999999</v>
      </c>
      <c r="U472" s="12">
        <v>0.30399999999999999</v>
      </c>
      <c r="V472" s="12">
        <v>0.63600000000000001</v>
      </c>
      <c r="W472" s="12">
        <v>0.63600000000000001</v>
      </c>
      <c r="X472" s="12">
        <v>0.26400000000000001</v>
      </c>
      <c r="Y472" s="12">
        <v>0.26400000000000001</v>
      </c>
      <c r="Z472" s="12">
        <v>0.52400000000000002</v>
      </c>
      <c r="AA472" s="12">
        <v>0.52400000000000002</v>
      </c>
      <c r="AB472" s="12">
        <v>0.26300000000000001</v>
      </c>
      <c r="AC472" s="12">
        <v>0.26300000000000001</v>
      </c>
      <c r="AG472" s="32">
        <f t="shared" ref="AG472" si="2309">+E472</f>
        <v>0</v>
      </c>
      <c r="AH472" s="32">
        <f t="shared" ref="AH472" si="2310">+G472</f>
        <v>0</v>
      </c>
      <c r="AI472" s="32">
        <f t="shared" ref="AI472" si="2311">+I472</f>
        <v>0</v>
      </c>
      <c r="AJ472" s="32">
        <f t="shared" ref="AJ472" si="2312">+K472</f>
        <v>0</v>
      </c>
      <c r="AK472" s="32">
        <f t="shared" ref="AK472" si="2313">+M472</f>
        <v>0</v>
      </c>
      <c r="AL472" s="32">
        <f t="shared" ref="AL472" si="2314">+O472</f>
        <v>0</v>
      </c>
      <c r="AM472" s="32">
        <f t="shared" ref="AM472" si="2315">+Q472</f>
        <v>0</v>
      </c>
      <c r="AN472" s="32">
        <f t="shared" si="2306"/>
        <v>0</v>
      </c>
      <c r="AP472" s="12">
        <v>0</v>
      </c>
      <c r="AQ472" s="12">
        <v>0</v>
      </c>
      <c r="AR472" s="12">
        <v>0</v>
      </c>
      <c r="AS472" s="12">
        <v>0</v>
      </c>
      <c r="AT472" s="32">
        <f t="shared" ref="AT472" si="2316">+O472</f>
        <v>0</v>
      </c>
      <c r="AU472" s="32">
        <f t="shared" ref="AU472" si="2317">+S472</f>
        <v>0</v>
      </c>
      <c r="AV472" s="32">
        <f t="shared" si="2275"/>
        <v>0.63600000000000001</v>
      </c>
      <c r="AW472" s="32">
        <f t="shared" si="2308"/>
        <v>0.52400000000000002</v>
      </c>
    </row>
    <row r="473" spans="2:49" x14ac:dyDescent="0.2">
      <c r="B473" s="79" t="s">
        <v>204</v>
      </c>
      <c r="E473" s="12">
        <v>0</v>
      </c>
      <c r="F473" s="12">
        <v>0</v>
      </c>
      <c r="G473" s="12">
        <v>0</v>
      </c>
      <c r="H473" s="12">
        <v>0</v>
      </c>
      <c r="I473" s="12">
        <v>0</v>
      </c>
      <c r="J473" s="12">
        <v>0</v>
      </c>
      <c r="K473" s="12">
        <v>-3.847</v>
      </c>
      <c r="L473" s="12">
        <v>0</v>
      </c>
      <c r="M473" s="12">
        <v>0</v>
      </c>
      <c r="N473" s="12">
        <v>0</v>
      </c>
      <c r="O473" s="12">
        <v>-11.606999999999999</v>
      </c>
      <c r="P473" s="12">
        <v>0</v>
      </c>
      <c r="Q473" s="12">
        <v>0</v>
      </c>
      <c r="R473" s="12">
        <v>0</v>
      </c>
      <c r="S473" s="12">
        <v>0</v>
      </c>
      <c r="T473" s="12">
        <v>0</v>
      </c>
      <c r="U473" s="12">
        <v>0</v>
      </c>
      <c r="V473" s="12">
        <v>0</v>
      </c>
      <c r="W473" s="12">
        <v>0</v>
      </c>
      <c r="X473" s="12">
        <v>0</v>
      </c>
      <c r="Y473" s="12">
        <v>0</v>
      </c>
      <c r="Z473" s="12">
        <v>0</v>
      </c>
      <c r="AA473" s="12">
        <v>0</v>
      </c>
      <c r="AB473" s="12">
        <v>0</v>
      </c>
      <c r="AC473" s="12">
        <v>0</v>
      </c>
      <c r="AG473" s="32">
        <f t="shared" si="2302"/>
        <v>0</v>
      </c>
      <c r="AH473" s="32">
        <f t="shared" si="2303"/>
        <v>0</v>
      </c>
      <c r="AI473" s="32">
        <f t="shared" si="2271"/>
        <v>0</v>
      </c>
      <c r="AJ473" s="32">
        <f t="shared" si="2304"/>
        <v>-3.847</v>
      </c>
      <c r="AK473" s="32">
        <f t="shared" si="2305"/>
        <v>0</v>
      </c>
      <c r="AL473" s="32">
        <f t="shared" si="2272"/>
        <v>-11.606999999999999</v>
      </c>
      <c r="AM473" s="32">
        <f t="shared" si="2273"/>
        <v>0</v>
      </c>
      <c r="AN473" s="32">
        <f t="shared" si="2306"/>
        <v>0</v>
      </c>
      <c r="AP473" s="12">
        <v>0</v>
      </c>
      <c r="AQ473" s="12">
        <v>0</v>
      </c>
      <c r="AR473" s="12">
        <v>0</v>
      </c>
      <c r="AS473" s="12">
        <v>-3.847</v>
      </c>
      <c r="AT473" s="32">
        <f t="shared" si="2307"/>
        <v>-11.606999999999999</v>
      </c>
      <c r="AU473" s="32">
        <f t="shared" si="2274"/>
        <v>0</v>
      </c>
      <c r="AV473" s="32">
        <f t="shared" si="2275"/>
        <v>0</v>
      </c>
      <c r="AW473" s="32">
        <f t="shared" si="2308"/>
        <v>0</v>
      </c>
    </row>
    <row r="474" spans="2:49" x14ac:dyDescent="0.2">
      <c r="B474" s="79" t="s">
        <v>351</v>
      </c>
      <c r="E474" s="12"/>
      <c r="F474" s="12"/>
      <c r="G474" s="12"/>
      <c r="H474" s="12">
        <v>0</v>
      </c>
      <c r="I474" s="12">
        <v>0</v>
      </c>
      <c r="J474" s="12">
        <v>0</v>
      </c>
      <c r="K474" s="12">
        <v>0</v>
      </c>
      <c r="L474" s="12">
        <v>0</v>
      </c>
      <c r="M474" s="12">
        <v>0</v>
      </c>
      <c r="N474" s="12">
        <v>0</v>
      </c>
      <c r="O474" s="12">
        <v>0</v>
      </c>
      <c r="P474" s="12">
        <v>0</v>
      </c>
      <c r="Q474" s="12">
        <v>0</v>
      </c>
      <c r="R474" s="12">
        <v>0</v>
      </c>
      <c r="S474" s="12">
        <v>0</v>
      </c>
      <c r="T474" s="12">
        <v>0</v>
      </c>
      <c r="U474" s="12">
        <v>0</v>
      </c>
      <c r="V474" s="12">
        <v>0</v>
      </c>
      <c r="W474" s="12">
        <v>0</v>
      </c>
      <c r="X474" s="12">
        <v>0</v>
      </c>
      <c r="Y474" s="12">
        <v>-10.236000000000001</v>
      </c>
      <c r="Z474" s="12">
        <v>-51.244999999999997</v>
      </c>
      <c r="AA474" s="12">
        <v>-159.44800000000001</v>
      </c>
      <c r="AB474" s="12">
        <v>0</v>
      </c>
      <c r="AC474" s="12">
        <v>-5.0810000000000004</v>
      </c>
      <c r="AG474" s="32"/>
      <c r="AH474" s="32"/>
      <c r="AI474" s="32"/>
      <c r="AJ474" s="32"/>
      <c r="AK474" s="32"/>
      <c r="AL474" s="32"/>
      <c r="AM474" s="32"/>
      <c r="AN474" s="32"/>
      <c r="AP474" s="12">
        <v>0</v>
      </c>
      <c r="AQ474" s="12">
        <v>0</v>
      </c>
      <c r="AR474" s="12">
        <v>0</v>
      </c>
      <c r="AS474" s="12">
        <v>0</v>
      </c>
      <c r="AT474" s="32">
        <f t="shared" ref="AT474" si="2318">+O474</f>
        <v>0</v>
      </c>
      <c r="AU474" s="32">
        <f t="shared" ref="AU474" si="2319">+S474</f>
        <v>0</v>
      </c>
      <c r="AV474" s="32">
        <f t="shared" ref="AV474" si="2320">+W474</f>
        <v>0</v>
      </c>
      <c r="AW474" s="32">
        <f t="shared" si="2308"/>
        <v>-159.44800000000001</v>
      </c>
    </row>
    <row r="475" spans="2:49" x14ac:dyDescent="0.2">
      <c r="B475" s="79" t="s">
        <v>205</v>
      </c>
      <c r="E475" s="12">
        <v>0</v>
      </c>
      <c r="F475" s="12">
        <v>0</v>
      </c>
      <c r="G475" s="12">
        <v>0</v>
      </c>
      <c r="H475" s="12">
        <v>2.1999999999999999E-2</v>
      </c>
      <c r="I475" s="12">
        <v>4.2999999999999997E-2</v>
      </c>
      <c r="J475" s="12">
        <v>6.5000000000000002E-2</v>
      </c>
      <c r="K475" s="12">
        <v>8.6999999999999994E-2</v>
      </c>
      <c r="L475" s="12">
        <v>2.1999999999999999E-2</v>
      </c>
      <c r="M475" s="12">
        <v>2.8000000000000001E-2</v>
      </c>
      <c r="N475" s="12">
        <v>6.5000000000000002E-2</v>
      </c>
      <c r="O475" s="12">
        <v>9.1999999999999998E-2</v>
      </c>
      <c r="P475" s="12">
        <v>2.5000000000000001E-2</v>
      </c>
      <c r="Q475" s="12">
        <v>4.2999999999999997E-2</v>
      </c>
      <c r="R475" s="12">
        <v>6.4000000000000001E-2</v>
      </c>
      <c r="S475" s="12">
        <v>9.5000000000000001E-2</v>
      </c>
      <c r="T475" s="12">
        <v>2.1000000000000001E-2</v>
      </c>
      <c r="U475" s="12">
        <v>7.0000000000000007E-2</v>
      </c>
      <c r="V475" s="12">
        <v>0.11600000000000001</v>
      </c>
      <c r="W475" s="12">
        <v>0.159</v>
      </c>
      <c r="X475" s="12">
        <v>4.3999999999999997E-2</v>
      </c>
      <c r="Y475" s="12">
        <v>6.4000000000000001E-2</v>
      </c>
      <c r="Z475" s="12">
        <v>8.4000000000000005E-2</v>
      </c>
      <c r="AA475" s="12">
        <v>0.105</v>
      </c>
      <c r="AB475" s="12">
        <v>0.02</v>
      </c>
      <c r="AC475" s="12">
        <v>4.3999999999999997E-2</v>
      </c>
      <c r="AG475" s="32">
        <f t="shared" si="2302"/>
        <v>0</v>
      </c>
      <c r="AH475" s="32">
        <f t="shared" si="2303"/>
        <v>0</v>
      </c>
      <c r="AI475" s="32">
        <f t="shared" si="2271"/>
        <v>4.2999999999999997E-2</v>
      </c>
      <c r="AJ475" s="32">
        <f t="shared" si="2304"/>
        <v>8.6999999999999994E-2</v>
      </c>
      <c r="AK475" s="32">
        <f t="shared" si="2305"/>
        <v>2.8000000000000001E-2</v>
      </c>
      <c r="AL475" s="32">
        <f t="shared" si="2272"/>
        <v>9.1999999999999998E-2</v>
      </c>
      <c r="AM475" s="32">
        <f t="shared" si="2273"/>
        <v>4.2999999999999997E-2</v>
      </c>
      <c r="AN475" s="32">
        <f t="shared" si="2306"/>
        <v>9.5000000000000001E-2</v>
      </c>
      <c r="AP475" s="12">
        <v>0</v>
      </c>
      <c r="AQ475" s="12">
        <v>0</v>
      </c>
      <c r="AR475" s="12">
        <v>0</v>
      </c>
      <c r="AS475" s="12">
        <v>8.6999999999999994E-2</v>
      </c>
      <c r="AT475" s="32">
        <f t="shared" si="2307"/>
        <v>9.1999999999999998E-2</v>
      </c>
      <c r="AU475" s="32">
        <f t="shared" si="2274"/>
        <v>9.5000000000000001E-2</v>
      </c>
      <c r="AV475" s="32">
        <f t="shared" si="2275"/>
        <v>0.159</v>
      </c>
      <c r="AW475" s="32">
        <f t="shared" si="2308"/>
        <v>0.105</v>
      </c>
    </row>
    <row r="476" spans="2:49" x14ac:dyDescent="0.2">
      <c r="B476" s="79" t="s">
        <v>253</v>
      </c>
      <c r="E476" s="12"/>
      <c r="F476" s="12"/>
      <c r="G476" s="12"/>
      <c r="H476" s="12">
        <v>0</v>
      </c>
      <c r="I476" s="12">
        <v>0</v>
      </c>
      <c r="J476" s="12">
        <v>0</v>
      </c>
      <c r="K476" s="12">
        <v>0</v>
      </c>
      <c r="L476" s="12">
        <v>0</v>
      </c>
      <c r="M476" s="12">
        <v>0</v>
      </c>
      <c r="N476" s="12">
        <v>0</v>
      </c>
      <c r="O476" s="12">
        <v>0</v>
      </c>
      <c r="P476" s="12">
        <v>0</v>
      </c>
      <c r="Q476" s="12">
        <v>0</v>
      </c>
      <c r="R476" s="12">
        <v>0</v>
      </c>
      <c r="S476" s="12">
        <v>0</v>
      </c>
      <c r="T476" s="12">
        <v>0</v>
      </c>
      <c r="U476" s="12">
        <v>-9.2999999999999999E-2</v>
      </c>
      <c r="V476" s="12">
        <v>-9.2999999999999999E-2</v>
      </c>
      <c r="W476" s="12">
        <v>-9.2999999999999999E-2</v>
      </c>
      <c r="X476" s="12">
        <v>0</v>
      </c>
      <c r="Y476" s="12">
        <v>0</v>
      </c>
      <c r="Z476" s="12">
        <v>0</v>
      </c>
      <c r="AA476" s="12">
        <v>0</v>
      </c>
      <c r="AB476" s="12">
        <v>0</v>
      </c>
      <c r="AC476" s="12">
        <v>0</v>
      </c>
      <c r="AG476" s="32"/>
      <c r="AH476" s="32"/>
      <c r="AI476" s="32"/>
      <c r="AJ476" s="32"/>
      <c r="AK476" s="32"/>
      <c r="AL476" s="32"/>
      <c r="AM476" s="32"/>
      <c r="AN476" s="32"/>
      <c r="AP476" s="12">
        <v>0</v>
      </c>
      <c r="AQ476" s="12">
        <v>0</v>
      </c>
      <c r="AR476" s="12">
        <v>0</v>
      </c>
      <c r="AS476" s="12">
        <v>0</v>
      </c>
      <c r="AT476" s="32">
        <f t="shared" ref="AT476" si="2321">+O476</f>
        <v>0</v>
      </c>
      <c r="AU476" s="32">
        <f t="shared" ref="AU476" si="2322">+S476</f>
        <v>0</v>
      </c>
      <c r="AV476" s="32">
        <f t="shared" si="2275"/>
        <v>-9.2999999999999999E-2</v>
      </c>
      <c r="AW476" s="32">
        <f t="shared" si="2308"/>
        <v>0</v>
      </c>
    </row>
    <row r="477" spans="2:49" ht="13.5" x14ac:dyDescent="0.35">
      <c r="B477" s="79" t="s">
        <v>212</v>
      </c>
      <c r="E477" s="13">
        <v>0</v>
      </c>
      <c r="F477" s="13">
        <v>0</v>
      </c>
      <c r="G477" s="13">
        <v>-0.64900000000000002</v>
      </c>
      <c r="H477" s="13">
        <v>0</v>
      </c>
      <c r="I477" s="13">
        <v>0</v>
      </c>
      <c r="J477" s="13">
        <v>0</v>
      </c>
      <c r="K477" s="13">
        <v>-0.432</v>
      </c>
      <c r="L477" s="13">
        <v>0</v>
      </c>
      <c r="M477" s="13">
        <v>0</v>
      </c>
      <c r="N477" s="13">
        <v>0</v>
      </c>
      <c r="O477" s="13">
        <v>0.317</v>
      </c>
      <c r="P477" s="13">
        <v>0.09</v>
      </c>
      <c r="Q477" s="13">
        <v>0.20499999999999999</v>
      </c>
      <c r="R477" s="13">
        <v>0.30599999999999999</v>
      </c>
      <c r="S477" s="13">
        <v>0.40400000000000003</v>
      </c>
      <c r="T477" s="13">
        <v>0.10299999999999999</v>
      </c>
      <c r="U477" s="13">
        <v>0.53700000000000003</v>
      </c>
      <c r="V477" s="13">
        <v>0.82699999999999996</v>
      </c>
      <c r="W477" s="13">
        <v>2.11</v>
      </c>
      <c r="X477" s="13">
        <v>1.738</v>
      </c>
      <c r="Y477" s="13">
        <v>4.056</v>
      </c>
      <c r="Z477" s="13">
        <v>5.6360000000000001</v>
      </c>
      <c r="AA477" s="13">
        <v>7.9530000000000003</v>
      </c>
      <c r="AB477" s="13">
        <v>0.42599999999999999</v>
      </c>
      <c r="AC477" s="13">
        <v>1.155</v>
      </c>
      <c r="AG477" s="33">
        <f t="shared" si="2302"/>
        <v>0</v>
      </c>
      <c r="AH477" s="33">
        <f t="shared" si="2303"/>
        <v>-0.64900000000000002</v>
      </c>
      <c r="AI477" s="33">
        <f t="shared" si="2271"/>
        <v>0</v>
      </c>
      <c r="AJ477" s="33">
        <f t="shared" si="2304"/>
        <v>-0.432</v>
      </c>
      <c r="AK477" s="33">
        <f t="shared" si="2305"/>
        <v>0</v>
      </c>
      <c r="AL477" s="33">
        <f t="shared" si="2272"/>
        <v>0.317</v>
      </c>
      <c r="AM477" s="33">
        <f t="shared" si="2273"/>
        <v>0.20499999999999999</v>
      </c>
      <c r="AN477" s="33">
        <f t="shared" si="2306"/>
        <v>0.40400000000000003</v>
      </c>
      <c r="AP477" s="13">
        <v>0</v>
      </c>
      <c r="AQ477" s="13">
        <v>0</v>
      </c>
      <c r="AR477" s="13">
        <v>-0.64900000000000002</v>
      </c>
      <c r="AS477" s="13">
        <v>-0.432</v>
      </c>
      <c r="AT477" s="33">
        <f t="shared" si="2307"/>
        <v>0.317</v>
      </c>
      <c r="AU477" s="33">
        <f t="shared" si="2274"/>
        <v>0.40400000000000003</v>
      </c>
      <c r="AV477" s="33">
        <f t="shared" si="2275"/>
        <v>2.11</v>
      </c>
      <c r="AW477" s="33">
        <f t="shared" si="2308"/>
        <v>7.9530000000000003</v>
      </c>
    </row>
    <row r="478" spans="2:49" s="1" customFormat="1" x14ac:dyDescent="0.2">
      <c r="B478" s="84" t="s">
        <v>207</v>
      </c>
      <c r="E478" s="43">
        <f>SUM(E464:E477)</f>
        <v>3.9489999999999998</v>
      </c>
      <c r="F478" s="43">
        <f>SUM(F464:F477)</f>
        <v>3.944</v>
      </c>
      <c r="G478" s="43">
        <f t="shared" ref="G478:M478" si="2323">SUM(G464:G477)</f>
        <v>3.29</v>
      </c>
      <c r="H478" s="43">
        <f t="shared" si="2323"/>
        <v>-0.20300000000000001</v>
      </c>
      <c r="I478" s="43">
        <f t="shared" si="2323"/>
        <v>2.9510000000000001</v>
      </c>
      <c r="J478" s="43">
        <f t="shared" si="2323"/>
        <v>2.6339999999999995</v>
      </c>
      <c r="K478" s="43">
        <f t="shared" si="2323"/>
        <v>47.367000000000004</v>
      </c>
      <c r="L478" s="43">
        <f t="shared" si="2323"/>
        <v>-0.17300000000000001</v>
      </c>
      <c r="M478" s="43">
        <f t="shared" si="2323"/>
        <v>-0.40499999999999997</v>
      </c>
      <c r="N478" s="43">
        <f>SUM(N464:N477)</f>
        <v>18.434000000000001</v>
      </c>
      <c r="O478" s="43">
        <f>SUM(O464:O477)</f>
        <v>172.27</v>
      </c>
      <c r="P478" s="43">
        <f t="shared" ref="P478:Q478" si="2324">SUM(P464:P477)</f>
        <v>-9.7000000000000031E-2</v>
      </c>
      <c r="Q478" s="43">
        <f t="shared" si="2324"/>
        <v>-0.24900000000000008</v>
      </c>
      <c r="R478" s="43">
        <f t="shared" ref="R478:T478" si="2325">SUM(R464:R477)</f>
        <v>-1.6999999999999904E-2</v>
      </c>
      <c r="S478" s="43">
        <f t="shared" si="2325"/>
        <v>0.42200000000000004</v>
      </c>
      <c r="T478" s="43">
        <f t="shared" si="2325"/>
        <v>0.10300000000000004</v>
      </c>
      <c r="U478" s="43">
        <f t="shared" ref="U478:V478" si="2326">SUM(U464:U477)</f>
        <v>0.17100000000000015</v>
      </c>
      <c r="V478" s="43">
        <f t="shared" si="2326"/>
        <v>0.52999999999999992</v>
      </c>
      <c r="W478" s="43">
        <f t="shared" ref="W478:X478" si="2327">SUM(W464:W477)</f>
        <v>1.5789999999999997</v>
      </c>
      <c r="X478" s="43">
        <f t="shared" si="2327"/>
        <v>1.6950000000000001</v>
      </c>
      <c r="Y478" s="43">
        <f t="shared" ref="Y478:Z478" si="2328">SUM(Y464:Y477)</f>
        <v>-6.6020000000000012</v>
      </c>
      <c r="Z478" s="43">
        <f t="shared" si="2328"/>
        <v>-45.61999999999999</v>
      </c>
      <c r="AA478" s="43">
        <f t="shared" ref="AA478:AB478" si="2329">SUM(AA464:AA477)</f>
        <v>-151.00300000000001</v>
      </c>
      <c r="AB478" s="43">
        <f t="shared" si="2329"/>
        <v>0.52100000000000002</v>
      </c>
      <c r="AC478" s="43">
        <f t="shared" ref="AC478" si="2330">SUM(AC464:AC477)</f>
        <v>-4.2780000000000005</v>
      </c>
      <c r="AG478" s="43">
        <f t="shared" si="2302"/>
        <v>3.9489999999999998</v>
      </c>
      <c r="AH478" s="43">
        <f t="shared" si="2303"/>
        <v>3.29</v>
      </c>
      <c r="AI478" s="43">
        <f t="shared" si="2271"/>
        <v>2.9510000000000001</v>
      </c>
      <c r="AJ478" s="43">
        <f t="shared" si="2304"/>
        <v>47.367000000000004</v>
      </c>
      <c r="AK478" s="43">
        <f t="shared" si="2305"/>
        <v>-0.40499999999999997</v>
      </c>
      <c r="AL478" s="43">
        <f t="shared" si="2272"/>
        <v>172.27</v>
      </c>
      <c r="AM478" s="43">
        <f t="shared" si="2273"/>
        <v>-0.24900000000000008</v>
      </c>
      <c r="AN478" s="43">
        <f t="shared" si="2306"/>
        <v>0.42200000000000004</v>
      </c>
      <c r="AP478" s="43">
        <f>SUM(AP464:AP477)</f>
        <v>-0.04</v>
      </c>
      <c r="AQ478" s="43">
        <f>SUM(AQ464:AQ477)</f>
        <v>5.6524650000000003</v>
      </c>
      <c r="AR478" s="43">
        <f>SUM(AR464:AR477)</f>
        <v>3.29</v>
      </c>
      <c r="AS478" s="43">
        <f>SUM(AS464:AS477)</f>
        <v>47.367000000000004</v>
      </c>
      <c r="AT478" s="43">
        <f t="shared" si="2307"/>
        <v>172.27</v>
      </c>
      <c r="AU478" s="43">
        <f t="shared" si="2274"/>
        <v>0.42200000000000004</v>
      </c>
      <c r="AV478" s="43">
        <f t="shared" si="2275"/>
        <v>1.5789999999999997</v>
      </c>
      <c r="AW478" s="43">
        <f t="shared" si="2308"/>
        <v>-151.00300000000001</v>
      </c>
    </row>
    <row r="479" spans="2:49" ht="15" x14ac:dyDescent="0.25">
      <c r="B479" s="82"/>
      <c r="E479" s="83"/>
      <c r="F479" s="83"/>
      <c r="G479" s="83"/>
      <c r="H479" s="83"/>
      <c r="I479" s="83"/>
      <c r="J479" s="83"/>
      <c r="K479" s="83"/>
      <c r="L479" s="83"/>
      <c r="M479" s="83"/>
      <c r="N479" s="83"/>
      <c r="O479" s="83"/>
      <c r="P479" s="83"/>
      <c r="T479" s="83"/>
      <c r="X479" s="83"/>
      <c r="AB479" s="83"/>
      <c r="AG479" s="85"/>
      <c r="AH479" s="85"/>
      <c r="AI479" s="85"/>
      <c r="AJ479" s="85"/>
      <c r="AK479" s="85"/>
      <c r="AL479" s="85"/>
      <c r="AM479" s="85"/>
      <c r="AN479" s="85"/>
      <c r="AP479" s="83"/>
      <c r="AQ479" s="83"/>
      <c r="AR479" s="83"/>
      <c r="AS479" s="83"/>
      <c r="AT479" s="85"/>
      <c r="AU479" s="85"/>
      <c r="AV479" s="85"/>
      <c r="AW479" s="85"/>
    </row>
    <row r="480" spans="2:49" ht="13.5" x14ac:dyDescent="0.35">
      <c r="B480" s="79" t="s">
        <v>208</v>
      </c>
      <c r="E480" s="13">
        <v>4.9249000000000001E-2</v>
      </c>
      <c r="F480" s="13">
        <v>-1.0999999999999999E-2</v>
      </c>
      <c r="G480" s="13">
        <v>-0.185</v>
      </c>
      <c r="H480" s="13">
        <v>-2.5999999999999999E-2</v>
      </c>
      <c r="I480" s="13">
        <v>-0.188</v>
      </c>
      <c r="J480" s="13">
        <v>1.0999999999999999E-2</v>
      </c>
      <c r="K480" s="13">
        <v>0.10299999999999999</v>
      </c>
      <c r="L480" s="13">
        <v>-0.22700000000000001</v>
      </c>
      <c r="M480" s="13">
        <v>-0.09</v>
      </c>
      <c r="N480" s="13">
        <v>-7.1999999999999995E-2</v>
      </c>
      <c r="O480" s="13">
        <v>-0.15</v>
      </c>
      <c r="P480" s="13">
        <v>0.17699999999999999</v>
      </c>
      <c r="Q480" s="13">
        <v>8.5999999999999993E-2</v>
      </c>
      <c r="R480" s="13">
        <v>8.8999999999999996E-2</v>
      </c>
      <c r="S480" s="13">
        <v>-0.35799999999999998</v>
      </c>
      <c r="T480" s="13">
        <v>-9.8000000000000004E-2</v>
      </c>
      <c r="U480" s="13">
        <v>-0.69899999999999995</v>
      </c>
      <c r="V480" s="13">
        <v>-1.284</v>
      </c>
      <c r="W480" s="13">
        <v>-0.745</v>
      </c>
      <c r="X480" s="13">
        <v>0.13100000000000001</v>
      </c>
      <c r="Y480" s="13">
        <v>0.112</v>
      </c>
      <c r="Z480" s="13">
        <v>-0.24</v>
      </c>
      <c r="AA480" s="13">
        <v>0.218</v>
      </c>
      <c r="AB480" s="13">
        <v>-4.5999999999999999E-2</v>
      </c>
      <c r="AC480" s="13">
        <v>-3.7999999999999999E-2</v>
      </c>
      <c r="AG480" s="33">
        <f>+E480</f>
        <v>4.9249000000000001E-2</v>
      </c>
      <c r="AH480" s="33">
        <f>+G480</f>
        <v>-0.185</v>
      </c>
      <c r="AI480" s="33">
        <f t="shared" si="2271"/>
        <v>-0.188</v>
      </c>
      <c r="AJ480" s="33">
        <f>+K480</f>
        <v>0.10299999999999999</v>
      </c>
      <c r="AK480" s="33">
        <f>+M480</f>
        <v>-0.09</v>
      </c>
      <c r="AL480" s="33">
        <f t="shared" si="2272"/>
        <v>-0.15</v>
      </c>
      <c r="AM480" s="33">
        <f t="shared" si="2273"/>
        <v>8.5999999999999993E-2</v>
      </c>
      <c r="AN480" s="33">
        <f>+S480</f>
        <v>-0.35799999999999998</v>
      </c>
      <c r="AP480" s="13">
        <v>0.26251600000000003</v>
      </c>
      <c r="AQ480" s="13">
        <v>7.3700000000000002E-2</v>
      </c>
      <c r="AR480" s="13">
        <v>-0.185</v>
      </c>
      <c r="AS480" s="13">
        <v>0.10299999999999999</v>
      </c>
      <c r="AT480" s="33">
        <f>+O480</f>
        <v>-0.15</v>
      </c>
      <c r="AU480" s="33">
        <f t="shared" si="2274"/>
        <v>-0.35799999999999998</v>
      </c>
      <c r="AV480" s="33">
        <f t="shared" si="2275"/>
        <v>-0.745</v>
      </c>
      <c r="AW480" s="33">
        <f>+AA480</f>
        <v>0.218</v>
      </c>
    </row>
    <row r="481" spans="2:49" s="1" customFormat="1" x14ac:dyDescent="0.2">
      <c r="B481" s="84" t="s">
        <v>209</v>
      </c>
      <c r="E481" s="43">
        <f>+E455+E462+E478+E480</f>
        <v>2.4141419999999996</v>
      </c>
      <c r="F481" s="43">
        <f>+F455+F462+F478+F480</f>
        <v>1.2000000000000004</v>
      </c>
      <c r="G481" s="43">
        <f t="shared" ref="G481:M481" si="2331">+G455+G462+G478+G480</f>
        <v>0.39500000000000185</v>
      </c>
      <c r="H481" s="43">
        <f t="shared" si="2331"/>
        <v>-0.44999999999999996</v>
      </c>
      <c r="I481" s="43">
        <f t="shared" si="2331"/>
        <v>3.3539999999999996</v>
      </c>
      <c r="J481" s="43">
        <f t="shared" si="2331"/>
        <v>1.2499999999999976</v>
      </c>
      <c r="K481" s="43">
        <f t="shared" si="2331"/>
        <v>42.522000000000006</v>
      </c>
      <c r="L481" s="43">
        <f t="shared" si="2331"/>
        <v>-3.1070000000000002</v>
      </c>
      <c r="M481" s="43">
        <f t="shared" si="2331"/>
        <v>-3.2369999999999997</v>
      </c>
      <c r="N481" s="43">
        <f>+N455+N462+N478+N480</f>
        <v>15.48</v>
      </c>
      <c r="O481" s="43">
        <f>+O455+O462+O478+O480</f>
        <v>173.38</v>
      </c>
      <c r="P481" s="43">
        <f t="shared" ref="P481:Q481" si="2332">+P455+P462+P478+P480</f>
        <v>-2.2739999999999987</v>
      </c>
      <c r="Q481" s="43">
        <f t="shared" si="2332"/>
        <v>-3.3480000000000008</v>
      </c>
      <c r="R481" s="43">
        <f t="shared" ref="R481:T481" si="2333">+R455+R462+R478+R480</f>
        <v>-4.150999999999998</v>
      </c>
      <c r="S481" s="43">
        <f t="shared" si="2333"/>
        <v>-4.3350000000000017</v>
      </c>
      <c r="T481" s="43">
        <f t="shared" si="2333"/>
        <v>-3.3409999999999989</v>
      </c>
      <c r="U481" s="43">
        <f t="shared" ref="U481:V481" si="2334">+U455+U462+U478+U480</f>
        <v>-2.9879999999999991</v>
      </c>
      <c r="V481" s="43">
        <f t="shared" si="2334"/>
        <v>-2.589999999999999</v>
      </c>
      <c r="W481" s="43">
        <f t="shared" ref="W481:X481" si="2335">+W455+W462+W478+W480</f>
        <v>0.9699999999999972</v>
      </c>
      <c r="X481" s="43">
        <f t="shared" si="2335"/>
        <v>-0.46200000000000019</v>
      </c>
      <c r="Y481" s="43">
        <f t="shared" ref="Y481:Z481" si="2336">+Y455+Y462+Y478+Y480</f>
        <v>-12.37</v>
      </c>
      <c r="Z481" s="43">
        <f t="shared" si="2336"/>
        <v>-45.644999999999989</v>
      </c>
      <c r="AA481" s="43">
        <f t="shared" ref="AA481:AB481" si="2337">+AA455+AA462+AA478+AA480</f>
        <v>-144.34300000000002</v>
      </c>
      <c r="AB481" s="43">
        <f t="shared" si="2337"/>
        <v>8.6980000000000004</v>
      </c>
      <c r="AC481" s="43">
        <f t="shared" ref="AC481" si="2338">+AC455+AC462+AC478+AC480</f>
        <v>10.134</v>
      </c>
      <c r="AG481" s="43">
        <f>+E481</f>
        <v>2.4141419999999996</v>
      </c>
      <c r="AH481" s="43">
        <f>+G481</f>
        <v>0.39500000000000185</v>
      </c>
      <c r="AI481" s="43">
        <f t="shared" si="2271"/>
        <v>3.3539999999999996</v>
      </c>
      <c r="AJ481" s="43">
        <f>+K481</f>
        <v>42.522000000000006</v>
      </c>
      <c r="AK481" s="43">
        <f>+M481</f>
        <v>-3.2369999999999997</v>
      </c>
      <c r="AL481" s="43">
        <f t="shared" si="2272"/>
        <v>173.38</v>
      </c>
      <c r="AM481" s="43">
        <f t="shared" si="2273"/>
        <v>-3.3480000000000008</v>
      </c>
      <c r="AN481" s="43">
        <f>+S481</f>
        <v>-4.3350000000000017</v>
      </c>
      <c r="AP481" s="43">
        <f>+AP455+AP462+AP478+AP480</f>
        <v>-1.0725799999999996</v>
      </c>
      <c r="AQ481" s="43">
        <f>+AQ455+AQ462+AQ478+AQ480</f>
        <v>2.0543690000000017</v>
      </c>
      <c r="AR481" s="43">
        <f>+AR455+AR462+AR478+AR480</f>
        <v>0.39500000000000185</v>
      </c>
      <c r="AS481" s="43">
        <f>+AS455+AS462+AS478+AS480</f>
        <v>42.522000000000006</v>
      </c>
      <c r="AT481" s="43">
        <f>+O481</f>
        <v>173.38</v>
      </c>
      <c r="AU481" s="43">
        <f t="shared" si="2274"/>
        <v>-4.3350000000000017</v>
      </c>
      <c r="AV481" s="43">
        <f t="shared" si="2275"/>
        <v>0.9699999999999972</v>
      </c>
      <c r="AW481" s="43">
        <f>+AA481</f>
        <v>-144.34300000000002</v>
      </c>
    </row>
    <row r="482" spans="2:49" x14ac:dyDescent="0.2">
      <c r="B482" s="79"/>
      <c r="AP482" s="80"/>
      <c r="AQ482" s="80"/>
      <c r="AR482" s="80"/>
      <c r="AS482" s="80"/>
    </row>
    <row r="483" spans="2:49" x14ac:dyDescent="0.2">
      <c r="B483" s="86" t="s">
        <v>213</v>
      </c>
      <c r="C483" s="7"/>
      <c r="AP483" s="80"/>
      <c r="AQ483" s="80"/>
      <c r="AR483" s="80"/>
      <c r="AS483" s="80"/>
    </row>
    <row r="484" spans="2:49" x14ac:dyDescent="0.2">
      <c r="B484" s="79"/>
      <c r="P484" s="18"/>
      <c r="Q484" s="18"/>
      <c r="R484" s="18"/>
      <c r="S484" s="18"/>
      <c r="T484" s="18"/>
      <c r="U484" s="18"/>
      <c r="V484" s="18"/>
      <c r="W484" s="18"/>
      <c r="AP484" s="80"/>
      <c r="AQ484" s="80"/>
      <c r="AR484" s="80"/>
      <c r="AS484" s="80"/>
    </row>
    <row r="485" spans="2:49" x14ac:dyDescent="0.2">
      <c r="B485" s="87" t="s">
        <v>214</v>
      </c>
      <c r="P485" s="18"/>
      <c r="Q485" s="18"/>
      <c r="R485" s="18"/>
      <c r="S485" s="18"/>
      <c r="T485" s="18"/>
      <c r="U485" s="18"/>
      <c r="V485" s="18"/>
      <c r="W485" s="18"/>
      <c r="AP485" s="80"/>
      <c r="AQ485" s="80"/>
      <c r="AR485" s="80"/>
      <c r="AS485" s="80"/>
    </row>
    <row r="486" spans="2:49" x14ac:dyDescent="0.2">
      <c r="B486" s="79" t="s">
        <v>215</v>
      </c>
      <c r="I486" s="12">
        <v>7.109801</v>
      </c>
      <c r="J486" s="12">
        <v>5.0060000000000002</v>
      </c>
      <c r="K486" s="12">
        <v>46.277999999999999</v>
      </c>
      <c r="L486" s="12">
        <v>43.170999999999999</v>
      </c>
      <c r="M486" s="12">
        <v>43.040999999999997</v>
      </c>
      <c r="N486" s="12">
        <v>60.835000000000001</v>
      </c>
      <c r="O486" s="12">
        <v>219.65799999999999</v>
      </c>
      <c r="P486" s="12">
        <v>217.38399999999999</v>
      </c>
      <c r="Q486" s="12">
        <v>216.31100000000001</v>
      </c>
      <c r="R486" s="12">
        <v>215.50700000000001</v>
      </c>
      <c r="S486" s="12">
        <v>215.32300000000001</v>
      </c>
      <c r="T486" s="12">
        <v>211.982</v>
      </c>
      <c r="U486" s="12">
        <v>212.33500000000001</v>
      </c>
      <c r="V486" s="12">
        <v>212.733</v>
      </c>
      <c r="W486" s="12">
        <v>216.29300000000001</v>
      </c>
      <c r="X486" s="12">
        <v>215.83099999999999</v>
      </c>
      <c r="Y486" s="12">
        <v>203.923</v>
      </c>
      <c r="Z486" s="12">
        <v>170.648</v>
      </c>
      <c r="AA486" s="12">
        <v>71.95</v>
      </c>
      <c r="AB486" s="12">
        <v>80.647999999999996</v>
      </c>
      <c r="AC486" s="12">
        <v>82.084000000000003</v>
      </c>
      <c r="AH486" s="32">
        <f t="shared" ref="AH486:AH492" si="2339">+AR486</f>
        <v>3.7559999999999998</v>
      </c>
      <c r="AI486" s="32">
        <f>+I486</f>
        <v>7.109801</v>
      </c>
      <c r="AJ486" s="32">
        <f>+K486</f>
        <v>46.277999999999999</v>
      </c>
      <c r="AK486" s="32">
        <f t="shared" ref="AK486:AK492" si="2340">+M486</f>
        <v>43.040999999999997</v>
      </c>
      <c r="AL486" s="32">
        <f>+O486</f>
        <v>219.65799999999999</v>
      </c>
      <c r="AM486" s="32">
        <f>+Q486</f>
        <v>216.31100000000001</v>
      </c>
      <c r="AN486" s="32">
        <f t="shared" ref="AN486:AN492" si="2341">+S486</f>
        <v>215.32300000000001</v>
      </c>
      <c r="AP486" s="80"/>
      <c r="AQ486" s="12">
        <v>3.3609019999999998</v>
      </c>
      <c r="AR486" s="12">
        <v>3.7559999999999998</v>
      </c>
      <c r="AS486" s="12">
        <v>46.277999999999999</v>
      </c>
      <c r="AT486" s="32">
        <f t="shared" ref="AT486:AT492" si="2342">+O486</f>
        <v>219.65799999999999</v>
      </c>
      <c r="AU486" s="32">
        <f t="shared" ref="AU486:AU492" si="2343">+S486</f>
        <v>215.32300000000001</v>
      </c>
      <c r="AV486" s="32">
        <f>+W486</f>
        <v>216.29300000000001</v>
      </c>
      <c r="AW486" s="32">
        <f t="shared" ref="AW486:AW492" si="2344">+AA486</f>
        <v>71.95</v>
      </c>
    </row>
    <row r="487" spans="2:49" x14ac:dyDescent="0.2">
      <c r="B487" s="79" t="s">
        <v>185</v>
      </c>
      <c r="I487" s="12">
        <v>7.2254860000000001</v>
      </c>
      <c r="J487" s="12">
        <v>8.4580000000000002</v>
      </c>
      <c r="K487" s="12">
        <v>10.108000000000001</v>
      </c>
      <c r="L487" s="12">
        <v>13.701000000000001</v>
      </c>
      <c r="M487" s="12">
        <v>14.31</v>
      </c>
      <c r="N487" s="12">
        <v>17.670000000000002</v>
      </c>
      <c r="O487" s="12">
        <v>15.69</v>
      </c>
      <c r="P487" s="12">
        <v>14.278</v>
      </c>
      <c r="Q487" s="12">
        <v>17.631</v>
      </c>
      <c r="R487" s="12">
        <v>20.646999999999998</v>
      </c>
      <c r="S487" s="12">
        <v>27.684999999999999</v>
      </c>
      <c r="T487" s="12">
        <v>31.626999999999999</v>
      </c>
      <c r="U487" s="12">
        <v>28.779</v>
      </c>
      <c r="V487" s="12">
        <v>30.550999999999998</v>
      </c>
      <c r="W487" s="12">
        <v>37.527000000000001</v>
      </c>
      <c r="X487" s="12">
        <v>45.481000000000002</v>
      </c>
      <c r="Y487" s="12">
        <v>39.414000000000001</v>
      </c>
      <c r="Z487" s="12">
        <v>40.886000000000003</v>
      </c>
      <c r="AA487" s="12">
        <v>41.774999999999999</v>
      </c>
      <c r="AB487" s="12">
        <v>45.045999999999999</v>
      </c>
      <c r="AC487" s="12">
        <v>42.244</v>
      </c>
      <c r="AH487" s="32">
        <f t="shared" si="2339"/>
        <v>6.1379999999999999</v>
      </c>
      <c r="AI487" s="32">
        <f t="shared" ref="AI487:AI501" si="2345">+I487</f>
        <v>7.2254860000000001</v>
      </c>
      <c r="AJ487" s="32">
        <f t="shared" ref="AJ487:AJ501" si="2346">+K487</f>
        <v>10.108000000000001</v>
      </c>
      <c r="AK487" s="32">
        <f t="shared" si="2340"/>
        <v>14.31</v>
      </c>
      <c r="AL487" s="32">
        <f t="shared" ref="AL487:AL501" si="2347">+O487</f>
        <v>15.69</v>
      </c>
      <c r="AM487" s="32">
        <f t="shared" ref="AM487:AM501" si="2348">+Q487</f>
        <v>17.631</v>
      </c>
      <c r="AN487" s="32">
        <f t="shared" si="2341"/>
        <v>27.684999999999999</v>
      </c>
      <c r="AP487" s="80"/>
      <c r="AQ487" s="12">
        <v>4.4081149999999996</v>
      </c>
      <c r="AR487" s="12">
        <v>6.1379999999999999</v>
      </c>
      <c r="AS487" s="12">
        <v>10.108000000000001</v>
      </c>
      <c r="AT487" s="32">
        <f t="shared" si="2342"/>
        <v>15.69</v>
      </c>
      <c r="AU487" s="32">
        <f t="shared" si="2343"/>
        <v>27.684999999999999</v>
      </c>
      <c r="AV487" s="32">
        <f t="shared" ref="AV487:AV501" si="2349">+W487</f>
        <v>37.527000000000001</v>
      </c>
      <c r="AW487" s="32">
        <f t="shared" si="2344"/>
        <v>41.774999999999999</v>
      </c>
    </row>
    <row r="488" spans="2:49" x14ac:dyDescent="0.2">
      <c r="B488" s="79" t="s">
        <v>285</v>
      </c>
      <c r="I488" s="12">
        <v>0</v>
      </c>
      <c r="J488" s="12">
        <v>0</v>
      </c>
      <c r="K488" s="12">
        <v>0</v>
      </c>
      <c r="L488" s="12">
        <v>0</v>
      </c>
      <c r="M488" s="12">
        <v>0</v>
      </c>
      <c r="N488" s="12">
        <v>0</v>
      </c>
      <c r="O488" s="12">
        <v>0</v>
      </c>
      <c r="P488" s="12">
        <v>0</v>
      </c>
      <c r="Q488" s="12">
        <v>0</v>
      </c>
      <c r="R488" s="12">
        <v>0</v>
      </c>
      <c r="S488" s="12">
        <v>0</v>
      </c>
      <c r="T488" s="12">
        <v>0</v>
      </c>
      <c r="U488" s="12">
        <v>0</v>
      </c>
      <c r="V488" s="12">
        <v>0.36299999999999999</v>
      </c>
      <c r="W488" s="12">
        <v>0.435</v>
      </c>
      <c r="X488" s="12">
        <v>0.19</v>
      </c>
      <c r="Y488" s="12">
        <v>0.04</v>
      </c>
      <c r="Z488" s="12">
        <v>3.5999999999999997E-2</v>
      </c>
      <c r="AA488" s="12">
        <v>0.96399999999999997</v>
      </c>
      <c r="AB488" s="12">
        <v>0.752</v>
      </c>
      <c r="AC488" s="12">
        <v>0.59899999999999998</v>
      </c>
      <c r="AH488" s="32"/>
      <c r="AI488" s="32"/>
      <c r="AJ488" s="32"/>
      <c r="AK488" s="32"/>
      <c r="AL488" s="32"/>
      <c r="AM488" s="32"/>
      <c r="AN488" s="32"/>
      <c r="AP488" s="80"/>
      <c r="AQ488" s="12">
        <v>0</v>
      </c>
      <c r="AR488" s="12">
        <v>0</v>
      </c>
      <c r="AS488" s="12">
        <v>0</v>
      </c>
      <c r="AT488" s="32">
        <f t="shared" ref="AT488" si="2350">+O488</f>
        <v>0</v>
      </c>
      <c r="AU488" s="32">
        <f t="shared" ref="AU488" si="2351">+S488</f>
        <v>0</v>
      </c>
      <c r="AV488" s="32">
        <f t="shared" si="2349"/>
        <v>0.435</v>
      </c>
      <c r="AW488" s="32">
        <f t="shared" si="2344"/>
        <v>0.96399999999999997</v>
      </c>
    </row>
    <row r="489" spans="2:49" x14ac:dyDescent="0.2">
      <c r="B489" s="79" t="s">
        <v>216</v>
      </c>
      <c r="I489" s="12">
        <v>8.8415999999999995E-2</v>
      </c>
      <c r="J489" s="12">
        <v>8.8999999999999996E-2</v>
      </c>
      <c r="K489" s="12">
        <v>9.1999999999999998E-2</v>
      </c>
      <c r="L489" s="12">
        <v>8.5999999999999993E-2</v>
      </c>
      <c r="M489" s="12">
        <v>9.0999999999999998E-2</v>
      </c>
      <c r="N489" s="12">
        <v>9.4E-2</v>
      </c>
      <c r="O489" s="12">
        <v>9.9000000000000005E-2</v>
      </c>
      <c r="P489" s="12">
        <v>0.1</v>
      </c>
      <c r="Q489" s="12">
        <v>0.10100000000000001</v>
      </c>
      <c r="R489" s="12">
        <v>8.2000000000000003E-2</v>
      </c>
      <c r="S489" s="12">
        <v>9.9000000000000005E-2</v>
      </c>
      <c r="T489" s="12">
        <v>8.2000000000000003E-2</v>
      </c>
      <c r="U489" s="12">
        <v>0.182</v>
      </c>
      <c r="V489" s="12">
        <v>0.17199999999999999</v>
      </c>
      <c r="W489" s="12">
        <v>0.17399999999999999</v>
      </c>
      <c r="X489" s="12">
        <v>8.1000000000000003E-2</v>
      </c>
      <c r="Y489" s="12">
        <v>8.3000000000000004E-2</v>
      </c>
      <c r="Z489" s="12">
        <v>8.1000000000000003E-2</v>
      </c>
      <c r="AA489" s="12">
        <v>8.3000000000000004E-2</v>
      </c>
      <c r="AB489" s="12">
        <v>8.1000000000000003E-2</v>
      </c>
      <c r="AC489" s="12">
        <v>8.1000000000000003E-2</v>
      </c>
      <c r="AH489" s="32">
        <f t="shared" si="2339"/>
        <v>0</v>
      </c>
      <c r="AI489" s="32">
        <f t="shared" si="2345"/>
        <v>8.8415999999999995E-2</v>
      </c>
      <c r="AJ489" s="32">
        <f t="shared" si="2346"/>
        <v>9.1999999999999998E-2</v>
      </c>
      <c r="AK489" s="32">
        <f t="shared" si="2340"/>
        <v>9.0999999999999998E-2</v>
      </c>
      <c r="AL489" s="32">
        <f t="shared" si="2347"/>
        <v>9.9000000000000005E-2</v>
      </c>
      <c r="AM489" s="32">
        <f t="shared" si="2348"/>
        <v>0.10100000000000001</v>
      </c>
      <c r="AN489" s="32">
        <f t="shared" si="2341"/>
        <v>9.9000000000000005E-2</v>
      </c>
      <c r="AP489" s="80"/>
      <c r="AQ489" s="12">
        <v>0</v>
      </c>
      <c r="AR489" s="12">
        <v>0</v>
      </c>
      <c r="AS489" s="12">
        <v>9.1999999999999998E-2</v>
      </c>
      <c r="AT489" s="32">
        <f t="shared" si="2342"/>
        <v>9.9000000000000005E-2</v>
      </c>
      <c r="AU489" s="32">
        <f t="shared" si="2343"/>
        <v>9.9000000000000005E-2</v>
      </c>
      <c r="AV489" s="32">
        <f t="shared" si="2349"/>
        <v>0.17399999999999999</v>
      </c>
      <c r="AW489" s="32">
        <f t="shared" si="2344"/>
        <v>8.3000000000000004E-2</v>
      </c>
    </row>
    <row r="490" spans="2:49" x14ac:dyDescent="0.2">
      <c r="B490" s="79" t="s">
        <v>217</v>
      </c>
      <c r="I490" s="12">
        <v>1.151546</v>
      </c>
      <c r="J490" s="12">
        <v>1.6910000000000001</v>
      </c>
      <c r="K490" s="12">
        <v>1.8580000000000001</v>
      </c>
      <c r="L490" s="12">
        <v>2.1360000000000001</v>
      </c>
      <c r="M490" s="12">
        <v>2.2690000000000001</v>
      </c>
      <c r="N490" s="12">
        <v>2.5569999999999999</v>
      </c>
      <c r="O490" s="12">
        <v>2.9420000000000002</v>
      </c>
      <c r="P490" s="12">
        <v>7.0540000000000003</v>
      </c>
      <c r="Q490" s="12">
        <v>7.23</v>
      </c>
      <c r="R490" s="12">
        <v>5.7370000000000001</v>
      </c>
      <c r="S490" s="12">
        <v>6.992</v>
      </c>
      <c r="T490" s="12">
        <v>7.9669999999999996</v>
      </c>
      <c r="U490" s="12">
        <v>7.907</v>
      </c>
      <c r="V490" s="12">
        <v>6.1870000000000003</v>
      </c>
      <c r="W490" s="12">
        <v>6.3780000000000001</v>
      </c>
      <c r="X490" s="12">
        <v>8.6539999999999999</v>
      </c>
      <c r="Y490" s="12">
        <v>9.8480000000000008</v>
      </c>
      <c r="Z490" s="12">
        <v>7.5289999999999999</v>
      </c>
      <c r="AA490" s="12">
        <v>5.9870000000000001</v>
      </c>
      <c r="AB490" s="12">
        <v>7.4859999999999998</v>
      </c>
      <c r="AC490" s="12">
        <v>8.86</v>
      </c>
      <c r="AH490" s="32">
        <f t="shared" si="2339"/>
        <v>1.502</v>
      </c>
      <c r="AI490" s="32">
        <f t="shared" si="2345"/>
        <v>1.151546</v>
      </c>
      <c r="AJ490" s="32">
        <f t="shared" si="2346"/>
        <v>1.8580000000000001</v>
      </c>
      <c r="AK490" s="32">
        <f t="shared" si="2340"/>
        <v>2.2690000000000001</v>
      </c>
      <c r="AL490" s="32">
        <f t="shared" si="2347"/>
        <v>2.9420000000000002</v>
      </c>
      <c r="AM490" s="32">
        <f t="shared" si="2348"/>
        <v>7.23</v>
      </c>
      <c r="AN490" s="32">
        <f t="shared" si="2341"/>
        <v>6.992</v>
      </c>
      <c r="AP490" s="80"/>
      <c r="AQ490" s="12">
        <v>0.63876999999999995</v>
      </c>
      <c r="AR490" s="12">
        <v>1.502</v>
      </c>
      <c r="AS490" s="12">
        <v>1.8580000000000001</v>
      </c>
      <c r="AT490" s="32">
        <f t="shared" si="2342"/>
        <v>2.9420000000000002</v>
      </c>
      <c r="AU490" s="32">
        <f t="shared" si="2343"/>
        <v>6.992</v>
      </c>
      <c r="AV490" s="32">
        <f t="shared" si="2349"/>
        <v>6.3780000000000001</v>
      </c>
      <c r="AW490" s="32">
        <f t="shared" si="2344"/>
        <v>5.9870000000000001</v>
      </c>
    </row>
    <row r="491" spans="2:49" ht="13.5" x14ac:dyDescent="0.35">
      <c r="B491" s="79" t="s">
        <v>218</v>
      </c>
      <c r="I491" s="13">
        <v>0.40818599999999999</v>
      </c>
      <c r="J491" s="13">
        <v>0.47799999999999998</v>
      </c>
      <c r="K491" s="13">
        <v>0.60499999999999998</v>
      </c>
      <c r="L491" s="13">
        <v>0.64</v>
      </c>
      <c r="M491" s="13">
        <v>0.93300000000000005</v>
      </c>
      <c r="N491" s="13">
        <v>1.1299999999999999</v>
      </c>
      <c r="O491" s="13">
        <v>1.345</v>
      </c>
      <c r="P491" s="13">
        <v>1.5529999999999999</v>
      </c>
      <c r="Q491" s="13">
        <v>1.756</v>
      </c>
      <c r="R491" s="13">
        <v>2.0790000000000002</v>
      </c>
      <c r="S491" s="13">
        <v>1.39</v>
      </c>
      <c r="T491" s="13">
        <v>2.9660000000000002</v>
      </c>
      <c r="U491" s="13">
        <v>2.4870000000000001</v>
      </c>
      <c r="V491" s="13">
        <v>2.21</v>
      </c>
      <c r="W491" s="13">
        <v>2.778</v>
      </c>
      <c r="X491" s="13">
        <v>4.7320000000000002</v>
      </c>
      <c r="Y491" s="13">
        <v>5.5449999999999999</v>
      </c>
      <c r="Z491" s="13">
        <v>5.484</v>
      </c>
      <c r="AA491" s="13">
        <v>6.3940000000000001</v>
      </c>
      <c r="AB491" s="13">
        <v>6.8929999999999998</v>
      </c>
      <c r="AC491" s="13">
        <v>7.6609999999999996</v>
      </c>
      <c r="AH491" s="33">
        <f t="shared" si="2339"/>
        <v>0.24299999999999999</v>
      </c>
      <c r="AI491" s="33">
        <f t="shared" si="2345"/>
        <v>0.40818599999999999</v>
      </c>
      <c r="AJ491" s="33">
        <f t="shared" si="2346"/>
        <v>0.60499999999999998</v>
      </c>
      <c r="AK491" s="33">
        <f t="shared" si="2340"/>
        <v>0.93300000000000005</v>
      </c>
      <c r="AL491" s="33">
        <f t="shared" si="2347"/>
        <v>1.345</v>
      </c>
      <c r="AM491" s="33">
        <f t="shared" si="2348"/>
        <v>1.756</v>
      </c>
      <c r="AN491" s="33">
        <f t="shared" si="2341"/>
        <v>1.39</v>
      </c>
      <c r="AP491" s="80"/>
      <c r="AQ491" s="13">
        <v>0</v>
      </c>
      <c r="AR491" s="13">
        <v>0.24299999999999999</v>
      </c>
      <c r="AS491" s="13">
        <v>0.60499999999999998</v>
      </c>
      <c r="AT491" s="33">
        <f t="shared" si="2342"/>
        <v>1.345</v>
      </c>
      <c r="AU491" s="33">
        <f t="shared" si="2343"/>
        <v>1.39</v>
      </c>
      <c r="AV491" s="33">
        <f t="shared" si="2349"/>
        <v>2.778</v>
      </c>
      <c r="AW491" s="33">
        <f t="shared" si="2344"/>
        <v>6.3940000000000001</v>
      </c>
    </row>
    <row r="492" spans="2:49" s="1" customFormat="1" x14ac:dyDescent="0.2">
      <c r="B492" s="84" t="s">
        <v>219</v>
      </c>
      <c r="I492" s="41">
        <f t="shared" ref="I492:N492" si="2352">+SUM(I486:I491)</f>
        <v>15.983435000000002</v>
      </c>
      <c r="J492" s="41">
        <f t="shared" si="2352"/>
        <v>15.722000000000001</v>
      </c>
      <c r="K492" s="41">
        <f t="shared" si="2352"/>
        <v>58.940999999999988</v>
      </c>
      <c r="L492" s="41">
        <f t="shared" si="2352"/>
        <v>59.734000000000002</v>
      </c>
      <c r="M492" s="41">
        <f t="shared" si="2352"/>
        <v>60.643999999999998</v>
      </c>
      <c r="N492" s="41">
        <f t="shared" si="2352"/>
        <v>82.285999999999987</v>
      </c>
      <c r="O492" s="41">
        <f t="shared" ref="O492" si="2353">+SUM(O486:O491)</f>
        <v>239.73399999999998</v>
      </c>
      <c r="P492" s="41">
        <f t="shared" ref="P492:Q492" si="2354">+SUM(P486:P491)</f>
        <v>240.36899999999997</v>
      </c>
      <c r="Q492" s="41">
        <f t="shared" si="2354"/>
        <v>243.029</v>
      </c>
      <c r="R492" s="41">
        <f t="shared" ref="R492:S492" si="2355">+SUM(R486:R491)</f>
        <v>244.05199999999999</v>
      </c>
      <c r="S492" s="41">
        <f t="shared" si="2355"/>
        <v>251.48899999999998</v>
      </c>
      <c r="T492" s="41">
        <f t="shared" ref="T492:U492" si="2356">+SUM(T486:T491)</f>
        <v>254.62400000000002</v>
      </c>
      <c r="U492" s="41">
        <f t="shared" si="2356"/>
        <v>251.69</v>
      </c>
      <c r="V492" s="41">
        <f t="shared" ref="V492:X492" si="2357">+SUM(V486:V491)</f>
        <v>252.21600000000001</v>
      </c>
      <c r="W492" s="41">
        <f t="shared" si="2357"/>
        <v>263.58500000000004</v>
      </c>
      <c r="X492" s="41">
        <f t="shared" si="2357"/>
        <v>274.96900000000005</v>
      </c>
      <c r="Y492" s="41">
        <f t="shared" ref="Y492:Z492" si="2358">+SUM(Y486:Y491)</f>
        <v>258.85300000000001</v>
      </c>
      <c r="Z492" s="41">
        <f t="shared" si="2358"/>
        <v>224.66399999999999</v>
      </c>
      <c r="AA492" s="41">
        <f t="shared" ref="AA492:AB492" si="2359">+SUM(AA486:AA491)</f>
        <v>127.15299999999999</v>
      </c>
      <c r="AB492" s="41">
        <f t="shared" si="2359"/>
        <v>140.90599999999998</v>
      </c>
      <c r="AC492" s="41">
        <f t="shared" ref="AC492" si="2360">+SUM(AC486:AC491)</f>
        <v>141.529</v>
      </c>
      <c r="AH492" s="43">
        <f t="shared" si="2339"/>
        <v>11.639000000000001</v>
      </c>
      <c r="AI492" s="43">
        <f t="shared" si="2345"/>
        <v>15.983435000000002</v>
      </c>
      <c r="AJ492" s="43">
        <f t="shared" si="2346"/>
        <v>58.940999999999988</v>
      </c>
      <c r="AK492" s="43">
        <f t="shared" si="2340"/>
        <v>60.643999999999998</v>
      </c>
      <c r="AL492" s="43">
        <f t="shared" si="2347"/>
        <v>239.73399999999998</v>
      </c>
      <c r="AM492" s="43">
        <f t="shared" si="2348"/>
        <v>243.029</v>
      </c>
      <c r="AN492" s="43">
        <f t="shared" si="2341"/>
        <v>251.48899999999998</v>
      </c>
      <c r="AP492" s="81"/>
      <c r="AQ492" s="41">
        <f>+SUM(AQ486:AQ491)</f>
        <v>8.407786999999999</v>
      </c>
      <c r="AR492" s="41">
        <f>+SUM(AR486:AR491)</f>
        <v>11.639000000000001</v>
      </c>
      <c r="AS492" s="41">
        <f>+SUM(AS486:AS491)</f>
        <v>58.940999999999988</v>
      </c>
      <c r="AT492" s="43">
        <f t="shared" si="2342"/>
        <v>239.73399999999998</v>
      </c>
      <c r="AU492" s="43">
        <f t="shared" si="2343"/>
        <v>251.48899999999998</v>
      </c>
      <c r="AV492" s="43">
        <f t="shared" si="2349"/>
        <v>263.58500000000004</v>
      </c>
      <c r="AW492" s="43">
        <f t="shared" si="2344"/>
        <v>127.15299999999999</v>
      </c>
    </row>
    <row r="493" spans="2:49" x14ac:dyDescent="0.2">
      <c r="B493" s="79"/>
      <c r="L493" s="10"/>
      <c r="M493" s="10"/>
      <c r="N493" s="10"/>
      <c r="O493" s="10"/>
      <c r="P493" s="10"/>
      <c r="Q493" s="10"/>
      <c r="R493" s="10"/>
      <c r="S493" s="10"/>
      <c r="T493" s="10"/>
      <c r="U493" s="10"/>
      <c r="V493" s="10"/>
      <c r="W493" s="10"/>
      <c r="X493" s="10"/>
      <c r="Y493" s="10"/>
      <c r="Z493" s="10"/>
      <c r="AA493" s="10"/>
      <c r="AB493" s="10"/>
      <c r="AC493" s="10"/>
      <c r="AH493" s="34"/>
      <c r="AI493" s="34"/>
      <c r="AJ493" s="34"/>
      <c r="AK493" s="34"/>
      <c r="AL493" s="34"/>
      <c r="AM493" s="34"/>
      <c r="AN493" s="34"/>
      <c r="AP493" s="80"/>
      <c r="AT493" s="34"/>
      <c r="AU493" s="34"/>
      <c r="AV493" s="34"/>
      <c r="AW493" s="34"/>
    </row>
    <row r="494" spans="2:49" x14ac:dyDescent="0.2">
      <c r="B494" s="79" t="s">
        <v>220</v>
      </c>
      <c r="I494" s="12">
        <v>2.3103210000000001</v>
      </c>
      <c r="J494" s="12">
        <v>2.339</v>
      </c>
      <c r="K494" s="12">
        <v>2.42</v>
      </c>
      <c r="L494" s="12">
        <v>2.9569999999999999</v>
      </c>
      <c r="M494" s="12">
        <v>2.798</v>
      </c>
      <c r="N494" s="12">
        <v>2.702</v>
      </c>
      <c r="O494" s="12">
        <v>2.798</v>
      </c>
      <c r="P494" s="12">
        <v>2.851</v>
      </c>
      <c r="Q494" s="12">
        <v>2.6349999999999998</v>
      </c>
      <c r="R494" s="12">
        <v>3.3210000000000002</v>
      </c>
      <c r="S494" s="12">
        <v>3.0590000000000002</v>
      </c>
      <c r="T494" s="12">
        <v>2.92</v>
      </c>
      <c r="U494" s="12">
        <v>2.4119999999999999</v>
      </c>
      <c r="V494" s="12">
        <v>2.048</v>
      </c>
      <c r="W494" s="12">
        <v>2.0379999999999998</v>
      </c>
      <c r="X494" s="12">
        <v>2.0819999999999999</v>
      </c>
      <c r="Y494" s="12">
        <v>1.79</v>
      </c>
      <c r="Z494" s="12">
        <v>1.5629999999999999</v>
      </c>
      <c r="AA494" s="12">
        <v>1.3420000000000001</v>
      </c>
      <c r="AB494" s="12">
        <v>1.6240000000000001</v>
      </c>
      <c r="AC494" s="12">
        <v>1.647</v>
      </c>
      <c r="AH494" s="32">
        <f t="shared" ref="AH494:AH501" si="2361">+AR494</f>
        <v>0</v>
      </c>
      <c r="AI494" s="32">
        <f t="shared" si="2345"/>
        <v>2.3103210000000001</v>
      </c>
      <c r="AJ494" s="32">
        <f t="shared" si="2346"/>
        <v>2.42</v>
      </c>
      <c r="AK494" s="32">
        <f t="shared" ref="AK494:AK501" si="2362">+M494</f>
        <v>2.798</v>
      </c>
      <c r="AL494" s="32">
        <f t="shared" si="2347"/>
        <v>2.798</v>
      </c>
      <c r="AM494" s="32">
        <f t="shared" si="2348"/>
        <v>2.6349999999999998</v>
      </c>
      <c r="AN494" s="32">
        <f t="shared" ref="AN494:AN501" si="2363">+S494</f>
        <v>3.0590000000000002</v>
      </c>
      <c r="AP494" s="80"/>
      <c r="AQ494" s="12">
        <v>0</v>
      </c>
      <c r="AR494" s="12">
        <v>0</v>
      </c>
      <c r="AS494" s="12">
        <v>2.42</v>
      </c>
      <c r="AT494" s="32">
        <f t="shared" ref="AT494:AT501" si="2364">+O494</f>
        <v>2.798</v>
      </c>
      <c r="AU494" s="32">
        <f t="shared" ref="AU494:AU501" si="2365">+S494</f>
        <v>3.0590000000000002</v>
      </c>
      <c r="AV494" s="32">
        <f t="shared" si="2349"/>
        <v>2.0379999999999998</v>
      </c>
      <c r="AW494" s="32">
        <f t="shared" ref="AW494:AW501" si="2366">+AA494</f>
        <v>1.3420000000000001</v>
      </c>
    </row>
    <row r="495" spans="2:49" x14ac:dyDescent="0.2">
      <c r="B495" s="79" t="s">
        <v>221</v>
      </c>
      <c r="I495" s="12">
        <v>1.390892</v>
      </c>
      <c r="J495" s="12">
        <v>1.381</v>
      </c>
      <c r="K495" s="12">
        <v>1.4770000000000001</v>
      </c>
      <c r="L495" s="12">
        <v>1.516</v>
      </c>
      <c r="M495" s="12">
        <v>1.702</v>
      </c>
      <c r="N495" s="12">
        <v>1.96</v>
      </c>
      <c r="O495" s="12">
        <v>2.29</v>
      </c>
      <c r="P495" s="12">
        <v>2.2599999999999998</v>
      </c>
      <c r="Q495" s="12">
        <v>2.323</v>
      </c>
      <c r="R495" s="12">
        <v>2.7429999999999999</v>
      </c>
      <c r="S495" s="12">
        <v>2.645</v>
      </c>
      <c r="T495" s="12">
        <v>2.6949999999999998</v>
      </c>
      <c r="U495" s="12">
        <v>2.5409999999999999</v>
      </c>
      <c r="V495" s="12">
        <v>2.54</v>
      </c>
      <c r="W495" s="12">
        <v>2.6240000000000001</v>
      </c>
      <c r="X495" s="12">
        <v>2.4689999999999999</v>
      </c>
      <c r="Y495" s="12">
        <v>2.339</v>
      </c>
      <c r="Z495" s="12">
        <v>2.12</v>
      </c>
      <c r="AA495" s="12">
        <v>2.1080000000000001</v>
      </c>
      <c r="AB495" s="12">
        <v>1.9590000000000001</v>
      </c>
      <c r="AC495" s="12">
        <v>1.9390000000000001</v>
      </c>
      <c r="AH495" s="32">
        <f t="shared" si="2361"/>
        <v>1.286</v>
      </c>
      <c r="AI495" s="32">
        <f t="shared" si="2345"/>
        <v>1.390892</v>
      </c>
      <c r="AJ495" s="32">
        <f t="shared" si="2346"/>
        <v>1.4770000000000001</v>
      </c>
      <c r="AK495" s="32">
        <f t="shared" si="2362"/>
        <v>1.702</v>
      </c>
      <c r="AL495" s="32">
        <f t="shared" si="2347"/>
        <v>2.29</v>
      </c>
      <c r="AM495" s="32">
        <f t="shared" si="2348"/>
        <v>2.323</v>
      </c>
      <c r="AN495" s="32">
        <f t="shared" si="2363"/>
        <v>2.645</v>
      </c>
      <c r="AP495" s="80"/>
      <c r="AQ495" s="12">
        <v>1.094632</v>
      </c>
      <c r="AR495" s="12">
        <v>1.286</v>
      </c>
      <c r="AS495" s="12">
        <v>1.4770000000000001</v>
      </c>
      <c r="AT495" s="32">
        <f t="shared" si="2364"/>
        <v>2.29</v>
      </c>
      <c r="AU495" s="32">
        <f t="shared" si="2365"/>
        <v>2.645</v>
      </c>
      <c r="AV495" s="32">
        <f t="shared" si="2349"/>
        <v>2.6240000000000001</v>
      </c>
      <c r="AW495" s="32">
        <f t="shared" si="2366"/>
        <v>2.1080000000000001</v>
      </c>
    </row>
    <row r="496" spans="2:49" x14ac:dyDescent="0.2">
      <c r="B496" s="79" t="s">
        <v>216</v>
      </c>
      <c r="I496" s="12">
        <v>0.34893999999999997</v>
      </c>
      <c r="J496" s="12">
        <v>0.33200000000000002</v>
      </c>
      <c r="K496" s="12">
        <v>0.32400000000000001</v>
      </c>
      <c r="L496" s="12">
        <v>0.28299999999999997</v>
      </c>
      <c r="M496" s="12">
        <v>0.28000000000000003</v>
      </c>
      <c r="N496" s="12">
        <v>0.27200000000000002</v>
      </c>
      <c r="O496" s="12">
        <v>0.27</v>
      </c>
      <c r="P496" s="12">
        <v>0.25700000000000001</v>
      </c>
      <c r="Q496" s="12">
        <v>0.24399999999999999</v>
      </c>
      <c r="R496" s="12">
        <v>0.23799999999999999</v>
      </c>
      <c r="S496" s="12">
        <v>0.20399999999999999</v>
      </c>
      <c r="T496" s="12">
        <v>0.20699999999999999</v>
      </c>
      <c r="U496" s="12">
        <v>0.32800000000000001</v>
      </c>
      <c r="V496" s="12">
        <v>0.27400000000000002</v>
      </c>
      <c r="W496" s="12">
        <v>0.24099999999999999</v>
      </c>
      <c r="X496" s="12">
        <v>0.1</v>
      </c>
      <c r="Y496" s="12">
        <v>8.3000000000000004E-2</v>
      </c>
      <c r="Z496" s="12">
        <v>6.0999999999999999E-2</v>
      </c>
      <c r="AA496" s="12">
        <v>4.4999999999999998E-2</v>
      </c>
      <c r="AB496" s="12">
        <v>2.4E-2</v>
      </c>
      <c r="AC496" s="12">
        <v>4.0000000000000001E-3</v>
      </c>
      <c r="AH496" s="32">
        <f t="shared" si="2361"/>
        <v>0</v>
      </c>
      <c r="AI496" s="32">
        <f t="shared" si="2345"/>
        <v>0.34893999999999997</v>
      </c>
      <c r="AJ496" s="32">
        <f t="shared" si="2346"/>
        <v>0.32400000000000001</v>
      </c>
      <c r="AK496" s="32">
        <f t="shared" si="2362"/>
        <v>0.28000000000000003</v>
      </c>
      <c r="AL496" s="32">
        <f t="shared" si="2347"/>
        <v>0.27</v>
      </c>
      <c r="AM496" s="32">
        <f t="shared" si="2348"/>
        <v>0.24399999999999999</v>
      </c>
      <c r="AN496" s="32">
        <f t="shared" si="2363"/>
        <v>0.20399999999999999</v>
      </c>
      <c r="AP496" s="80"/>
      <c r="AQ496" s="12">
        <v>0</v>
      </c>
      <c r="AR496" s="12">
        <v>0</v>
      </c>
      <c r="AS496" s="12">
        <v>0.32400000000000001</v>
      </c>
      <c r="AT496" s="32">
        <f t="shared" si="2364"/>
        <v>0.27</v>
      </c>
      <c r="AU496" s="32">
        <f t="shared" si="2365"/>
        <v>0.20399999999999999</v>
      </c>
      <c r="AV496" s="32">
        <f t="shared" si="2349"/>
        <v>0.24099999999999999</v>
      </c>
      <c r="AW496" s="32">
        <f t="shared" si="2366"/>
        <v>4.4999999999999998E-2</v>
      </c>
    </row>
    <row r="497" spans="2:49" x14ac:dyDescent="0.2">
      <c r="B497" s="79" t="s">
        <v>218</v>
      </c>
      <c r="I497" s="12">
        <v>0.51280599999999998</v>
      </c>
      <c r="J497" s="12">
        <v>0.56200000000000006</v>
      </c>
      <c r="K497" s="12">
        <v>0.69799999999999995</v>
      </c>
      <c r="L497" s="12">
        <v>1.006</v>
      </c>
      <c r="M497" s="12">
        <v>0.97799999999999998</v>
      </c>
      <c r="N497" s="12">
        <v>1.2050000000000001</v>
      </c>
      <c r="O497" s="12">
        <v>1.456</v>
      </c>
      <c r="P497" s="12">
        <v>1.5840000000000001</v>
      </c>
      <c r="Q497" s="12">
        <v>1.7589999999999999</v>
      </c>
      <c r="R497" s="12">
        <v>2.0550000000000002</v>
      </c>
      <c r="S497" s="12">
        <v>3.8490000000000002</v>
      </c>
      <c r="T497" s="12">
        <v>5.29</v>
      </c>
      <c r="U497" s="12">
        <v>6.4240000000000004</v>
      </c>
      <c r="V497" s="12">
        <v>6.81</v>
      </c>
      <c r="W497" s="12">
        <v>7.931</v>
      </c>
      <c r="X497" s="12">
        <v>8.26</v>
      </c>
      <c r="Y497" s="12">
        <v>8.8840000000000003</v>
      </c>
      <c r="Z497" s="12">
        <v>9.3949999999999996</v>
      </c>
      <c r="AA497" s="12">
        <v>10.75</v>
      </c>
      <c r="AB497" s="12">
        <v>10.606</v>
      </c>
      <c r="AC497" s="12">
        <v>11.638999999999999</v>
      </c>
      <c r="AH497" s="32">
        <f t="shared" si="2361"/>
        <v>0.375</v>
      </c>
      <c r="AI497" s="32">
        <f t="shared" si="2345"/>
        <v>0.51280599999999998</v>
      </c>
      <c r="AJ497" s="32">
        <f t="shared" si="2346"/>
        <v>0.69799999999999995</v>
      </c>
      <c r="AK497" s="32">
        <f t="shared" si="2362"/>
        <v>0.97799999999999998</v>
      </c>
      <c r="AL497" s="32">
        <f t="shared" si="2347"/>
        <v>1.456</v>
      </c>
      <c r="AM497" s="32">
        <f t="shared" si="2348"/>
        <v>1.7589999999999999</v>
      </c>
      <c r="AN497" s="32">
        <f t="shared" si="2363"/>
        <v>3.8490000000000002</v>
      </c>
      <c r="AP497" s="80"/>
      <c r="AQ497" s="12">
        <v>0</v>
      </c>
      <c r="AR497" s="12">
        <v>0.375</v>
      </c>
      <c r="AS497" s="12">
        <v>0.69799999999999995</v>
      </c>
      <c r="AT497" s="32">
        <f t="shared" si="2364"/>
        <v>1.456</v>
      </c>
      <c r="AU497" s="32">
        <f t="shared" si="2365"/>
        <v>3.8490000000000002</v>
      </c>
      <c r="AV497" s="32">
        <f t="shared" si="2349"/>
        <v>7.931</v>
      </c>
      <c r="AW497" s="32">
        <f t="shared" si="2366"/>
        <v>10.75</v>
      </c>
    </row>
    <row r="498" spans="2:49" x14ac:dyDescent="0.2">
      <c r="B498" s="79" t="s">
        <v>222</v>
      </c>
      <c r="I498" s="12">
        <v>0</v>
      </c>
      <c r="J498" s="12">
        <v>0</v>
      </c>
      <c r="K498" s="12">
        <v>0</v>
      </c>
      <c r="L498" s="12">
        <v>0</v>
      </c>
      <c r="M498" s="12">
        <v>0</v>
      </c>
      <c r="N498" s="12">
        <v>0</v>
      </c>
      <c r="O498" s="12">
        <v>2.4580000000000002</v>
      </c>
      <c r="P498" s="12">
        <v>1.9079999999999999</v>
      </c>
      <c r="Q498" s="12">
        <v>1.841</v>
      </c>
      <c r="R498" s="12">
        <v>1.706</v>
      </c>
      <c r="S498" s="12">
        <v>1.5760000000000001</v>
      </c>
      <c r="T498" s="12">
        <v>1.4590000000000001</v>
      </c>
      <c r="U498" s="12">
        <v>1.2869999999999999</v>
      </c>
      <c r="V498" s="12">
        <v>1.1319999999999999</v>
      </c>
      <c r="W498" s="12">
        <v>1.1499999999999999</v>
      </c>
      <c r="X498" s="12">
        <v>1.085</v>
      </c>
      <c r="Y498" s="12">
        <v>6.8120000000000003</v>
      </c>
      <c r="Z498" s="12">
        <v>6.41</v>
      </c>
      <c r="AA498" s="12">
        <v>2.4009999999999998</v>
      </c>
      <c r="AB498" s="12">
        <v>2.206</v>
      </c>
      <c r="AC498" s="12">
        <v>2.0299999999999998</v>
      </c>
      <c r="AH498" s="32"/>
      <c r="AI498" s="32">
        <f t="shared" si="2345"/>
        <v>0</v>
      </c>
      <c r="AJ498" s="32">
        <f t="shared" si="2346"/>
        <v>0</v>
      </c>
      <c r="AK498" s="32">
        <f t="shared" si="2362"/>
        <v>0</v>
      </c>
      <c r="AL498" s="32">
        <f t="shared" si="2347"/>
        <v>2.4580000000000002</v>
      </c>
      <c r="AM498" s="32">
        <f t="shared" si="2348"/>
        <v>1.841</v>
      </c>
      <c r="AN498" s="32">
        <f t="shared" si="2363"/>
        <v>1.5760000000000001</v>
      </c>
      <c r="AP498" s="80"/>
      <c r="AQ498" s="12">
        <v>0</v>
      </c>
      <c r="AR498" s="12">
        <v>0</v>
      </c>
      <c r="AS498" s="12">
        <v>0</v>
      </c>
      <c r="AT498" s="32">
        <f t="shared" si="2364"/>
        <v>2.4580000000000002</v>
      </c>
      <c r="AU498" s="32">
        <f t="shared" si="2365"/>
        <v>1.5760000000000001</v>
      </c>
      <c r="AV498" s="32">
        <f t="shared" si="2349"/>
        <v>1.1499999999999999</v>
      </c>
      <c r="AW498" s="32">
        <f t="shared" si="2366"/>
        <v>2.4009999999999998</v>
      </c>
    </row>
    <row r="499" spans="2:49" x14ac:dyDescent="0.2">
      <c r="B499" s="79" t="s">
        <v>223</v>
      </c>
      <c r="I499" s="12">
        <v>0</v>
      </c>
      <c r="J499" s="12">
        <v>0</v>
      </c>
      <c r="K499" s="12">
        <v>0</v>
      </c>
      <c r="L499" s="12">
        <v>0</v>
      </c>
      <c r="M499" s="12">
        <v>0</v>
      </c>
      <c r="N499" s="12">
        <v>0</v>
      </c>
      <c r="O499" s="12">
        <v>5.6</v>
      </c>
      <c r="P499" s="12">
        <v>5.4850000000000003</v>
      </c>
      <c r="Q499" s="12">
        <v>5.5620000000000003</v>
      </c>
      <c r="R499" s="12">
        <v>5.4290000000000003</v>
      </c>
      <c r="S499" s="12">
        <v>5.3010000000000002</v>
      </c>
      <c r="T499" s="12">
        <v>6.2720000000000002</v>
      </c>
      <c r="U499" s="12">
        <v>5.8739999999999997</v>
      </c>
      <c r="V499" s="12">
        <v>5.5209999999999999</v>
      </c>
      <c r="W499" s="12">
        <v>5.9820000000000002</v>
      </c>
      <c r="X499" s="12">
        <v>6.0590000000000002</v>
      </c>
      <c r="Y499" s="12">
        <v>10.039</v>
      </c>
      <c r="Z499" s="12">
        <v>9.8580000000000005</v>
      </c>
      <c r="AA499" s="12">
        <v>14.250999999999999</v>
      </c>
      <c r="AB499" s="12">
        <v>14.045</v>
      </c>
      <c r="AC499" s="12">
        <v>14.074999999999999</v>
      </c>
      <c r="AH499" s="32"/>
      <c r="AI499" s="32">
        <f t="shared" si="2345"/>
        <v>0</v>
      </c>
      <c r="AJ499" s="32">
        <f t="shared" si="2346"/>
        <v>0</v>
      </c>
      <c r="AK499" s="32">
        <f t="shared" si="2362"/>
        <v>0</v>
      </c>
      <c r="AL499" s="32">
        <f t="shared" si="2347"/>
        <v>5.6</v>
      </c>
      <c r="AM499" s="32">
        <f t="shared" si="2348"/>
        <v>5.5620000000000003</v>
      </c>
      <c r="AN499" s="32">
        <f t="shared" si="2363"/>
        <v>5.3010000000000002</v>
      </c>
      <c r="AP499" s="80"/>
      <c r="AQ499" s="12">
        <v>0</v>
      </c>
      <c r="AR499" s="12">
        <v>0</v>
      </c>
      <c r="AS499" s="12">
        <v>0</v>
      </c>
      <c r="AT499" s="32">
        <f t="shared" si="2364"/>
        <v>5.6</v>
      </c>
      <c r="AU499" s="32">
        <f t="shared" si="2365"/>
        <v>5.3010000000000002</v>
      </c>
      <c r="AV499" s="32">
        <f t="shared" si="2349"/>
        <v>5.9820000000000002</v>
      </c>
      <c r="AW499" s="32">
        <f t="shared" si="2366"/>
        <v>14.250999999999999</v>
      </c>
    </row>
    <row r="500" spans="2:49" ht="13.5" x14ac:dyDescent="0.35">
      <c r="B500" s="79" t="s">
        <v>194</v>
      </c>
      <c r="I500" s="13">
        <v>0</v>
      </c>
      <c r="J500" s="13">
        <v>0</v>
      </c>
      <c r="K500" s="13">
        <v>0</v>
      </c>
      <c r="L500" s="13">
        <v>0</v>
      </c>
      <c r="M500" s="13">
        <v>0.11</v>
      </c>
      <c r="N500" s="13">
        <v>0.313</v>
      </c>
      <c r="O500" s="13">
        <v>0</v>
      </c>
      <c r="P500" s="13">
        <v>0</v>
      </c>
      <c r="Q500" s="13">
        <v>0</v>
      </c>
      <c r="R500" s="13">
        <v>0</v>
      </c>
      <c r="S500" s="13">
        <v>0</v>
      </c>
      <c r="T500" s="13">
        <v>5.1999999999999998E-2</v>
      </c>
      <c r="U500" s="13">
        <v>7.2999999999999995E-2</v>
      </c>
      <c r="V500" s="13">
        <v>0</v>
      </c>
      <c r="W500" s="13">
        <v>0</v>
      </c>
      <c r="X500" s="13">
        <v>0.13</v>
      </c>
      <c r="Y500" s="13">
        <v>0.13</v>
      </c>
      <c r="Z500" s="13">
        <v>0.104</v>
      </c>
      <c r="AA500" s="13">
        <v>0.32500000000000001</v>
      </c>
      <c r="AB500" s="13">
        <v>1.7050000000000001</v>
      </c>
      <c r="AC500" s="13">
        <v>0.84499999999999997</v>
      </c>
      <c r="AH500" s="33">
        <f t="shared" si="2361"/>
        <v>0</v>
      </c>
      <c r="AI500" s="33">
        <f t="shared" si="2345"/>
        <v>0</v>
      </c>
      <c r="AJ500" s="33">
        <f t="shared" si="2346"/>
        <v>0</v>
      </c>
      <c r="AK500" s="33">
        <f t="shared" si="2362"/>
        <v>0.11</v>
      </c>
      <c r="AL500" s="33">
        <f t="shared" si="2347"/>
        <v>0</v>
      </c>
      <c r="AM500" s="33">
        <f t="shared" si="2348"/>
        <v>0</v>
      </c>
      <c r="AN500" s="33">
        <f t="shared" si="2363"/>
        <v>0</v>
      </c>
      <c r="AP500" s="80"/>
      <c r="AQ500" s="13">
        <v>0</v>
      </c>
      <c r="AR500" s="13">
        <v>0</v>
      </c>
      <c r="AS500" s="13">
        <v>0</v>
      </c>
      <c r="AT500" s="33">
        <f t="shared" si="2364"/>
        <v>0</v>
      </c>
      <c r="AU500" s="33">
        <f t="shared" si="2365"/>
        <v>0</v>
      </c>
      <c r="AV500" s="33">
        <f t="shared" si="2349"/>
        <v>0</v>
      </c>
      <c r="AW500" s="33">
        <f t="shared" si="2366"/>
        <v>0.32500000000000001</v>
      </c>
    </row>
    <row r="501" spans="2:49" x14ac:dyDescent="0.2">
      <c r="B501" s="84" t="s">
        <v>224</v>
      </c>
      <c r="I501" s="41">
        <f t="shared" ref="I501:N501" si="2367">SUM(I494:I500,I492)</f>
        <v>20.546394000000003</v>
      </c>
      <c r="J501" s="41">
        <f t="shared" si="2367"/>
        <v>20.336000000000002</v>
      </c>
      <c r="K501" s="41">
        <f t="shared" si="2367"/>
        <v>63.859999999999985</v>
      </c>
      <c r="L501" s="41">
        <f t="shared" si="2367"/>
        <v>65.496000000000009</v>
      </c>
      <c r="M501" s="41">
        <f t="shared" si="2367"/>
        <v>66.512</v>
      </c>
      <c r="N501" s="41">
        <f t="shared" si="2367"/>
        <v>88.737999999999985</v>
      </c>
      <c r="O501" s="41">
        <f t="shared" ref="O501:P501" si="2368">SUM(O494:O500,O492)</f>
        <v>254.60599999999999</v>
      </c>
      <c r="P501" s="41">
        <f t="shared" si="2368"/>
        <v>254.71399999999997</v>
      </c>
      <c r="Q501" s="41">
        <f t="shared" ref="Q501:R501" si="2369">SUM(Q494:Q500,Q492)</f>
        <v>257.39299999999997</v>
      </c>
      <c r="R501" s="41">
        <f t="shared" si="2369"/>
        <v>259.54399999999998</v>
      </c>
      <c r="S501" s="41">
        <f t="shared" ref="S501:T501" si="2370">SUM(S494:S500,S492)</f>
        <v>268.12299999999999</v>
      </c>
      <c r="T501" s="41">
        <f t="shared" si="2370"/>
        <v>273.51900000000001</v>
      </c>
      <c r="U501" s="41">
        <f t="shared" ref="U501:V501" si="2371">SUM(U494:U500,U492)</f>
        <v>270.62900000000002</v>
      </c>
      <c r="V501" s="41">
        <f t="shared" si="2371"/>
        <v>270.541</v>
      </c>
      <c r="W501" s="41">
        <f t="shared" ref="W501:X501" si="2372">SUM(W494:W500,W492)</f>
        <v>283.55100000000004</v>
      </c>
      <c r="X501" s="41">
        <f t="shared" si="2372"/>
        <v>295.15400000000005</v>
      </c>
      <c r="Y501" s="41">
        <f t="shared" ref="Y501:Z501" si="2373">SUM(Y494:Y500,Y492)</f>
        <v>288.93</v>
      </c>
      <c r="Z501" s="41">
        <f t="shared" si="2373"/>
        <v>254.17499999999998</v>
      </c>
      <c r="AA501" s="41">
        <f t="shared" ref="AA501:AB501" si="2374">SUM(AA494:AA500,AA492)</f>
        <v>158.375</v>
      </c>
      <c r="AB501" s="41">
        <f t="shared" si="2374"/>
        <v>173.07499999999999</v>
      </c>
      <c r="AC501" s="41">
        <f t="shared" ref="AC501" si="2375">SUM(AC494:AC500,AC492)</f>
        <v>173.708</v>
      </c>
      <c r="AH501" s="43">
        <f t="shared" si="2361"/>
        <v>13.3</v>
      </c>
      <c r="AI501" s="43">
        <f t="shared" si="2345"/>
        <v>20.546394000000003</v>
      </c>
      <c r="AJ501" s="43">
        <f t="shared" si="2346"/>
        <v>63.859999999999985</v>
      </c>
      <c r="AK501" s="43">
        <f t="shared" si="2362"/>
        <v>66.512</v>
      </c>
      <c r="AL501" s="43">
        <f t="shared" si="2347"/>
        <v>254.60599999999999</v>
      </c>
      <c r="AM501" s="43">
        <f t="shared" si="2348"/>
        <v>257.39299999999997</v>
      </c>
      <c r="AN501" s="43">
        <f t="shared" si="2363"/>
        <v>268.12299999999999</v>
      </c>
      <c r="AP501" s="80"/>
      <c r="AQ501" s="41">
        <f>SUM(AQ494:AQ500,AQ492)</f>
        <v>9.5024189999999997</v>
      </c>
      <c r="AR501" s="41">
        <f>SUM(AR494:AR500,AR492)</f>
        <v>13.3</v>
      </c>
      <c r="AS501" s="41">
        <f>SUM(AS494:AS500,AS492)</f>
        <v>63.859999999999985</v>
      </c>
      <c r="AT501" s="43">
        <f t="shared" si="2364"/>
        <v>254.60599999999999</v>
      </c>
      <c r="AU501" s="43">
        <f t="shared" si="2365"/>
        <v>268.12299999999999</v>
      </c>
      <c r="AV501" s="43">
        <f t="shared" si="2349"/>
        <v>283.55100000000004</v>
      </c>
      <c r="AW501" s="43">
        <f t="shared" si="2366"/>
        <v>158.375</v>
      </c>
    </row>
    <row r="502" spans="2:49" x14ac:dyDescent="0.2">
      <c r="B502" s="79"/>
      <c r="O502" s="18"/>
      <c r="P502" s="18"/>
      <c r="AH502" s="34"/>
      <c r="AI502" s="34"/>
      <c r="AJ502" s="34"/>
      <c r="AK502" s="34"/>
      <c r="AL502" s="34"/>
      <c r="AM502" s="34"/>
      <c r="AN502" s="34"/>
      <c r="AP502" s="80"/>
      <c r="AT502" s="34"/>
      <c r="AU502" s="34"/>
      <c r="AV502" s="34"/>
      <c r="AW502" s="34"/>
    </row>
    <row r="503" spans="2:49" x14ac:dyDescent="0.2">
      <c r="B503" s="87" t="s">
        <v>225</v>
      </c>
      <c r="L503" s="18"/>
      <c r="M503" s="18"/>
      <c r="N503" s="18"/>
      <c r="O503" s="18"/>
      <c r="P503" s="18"/>
      <c r="AH503" s="34"/>
      <c r="AI503" s="34"/>
      <c r="AJ503" s="34"/>
      <c r="AK503" s="34"/>
      <c r="AL503" s="34"/>
      <c r="AM503" s="34"/>
      <c r="AN503" s="34"/>
      <c r="AP503" s="80"/>
      <c r="AT503" s="34"/>
      <c r="AU503" s="34"/>
      <c r="AV503" s="34"/>
      <c r="AW503" s="34"/>
    </row>
    <row r="504" spans="2:49" x14ac:dyDescent="0.2">
      <c r="B504" s="79" t="s">
        <v>186</v>
      </c>
      <c r="I504" s="12">
        <v>8.4306640000000002</v>
      </c>
      <c r="J504" s="12">
        <v>10.401</v>
      </c>
      <c r="K504" s="12">
        <v>9.5890000000000004</v>
      </c>
      <c r="L504" s="12">
        <v>9.5239999999999991</v>
      </c>
      <c r="M504" s="12">
        <v>10.597</v>
      </c>
      <c r="N504" s="12">
        <v>12.516999999999999</v>
      </c>
      <c r="O504" s="12">
        <v>16.120999999999999</v>
      </c>
      <c r="P504" s="12">
        <v>17.27</v>
      </c>
      <c r="Q504" s="12">
        <v>19.995999999999999</v>
      </c>
      <c r="R504" s="12">
        <v>22.234000000000002</v>
      </c>
      <c r="S504" s="12">
        <v>22.817</v>
      </c>
      <c r="T504" s="12">
        <v>23.808</v>
      </c>
      <c r="U504" s="12">
        <v>23.756</v>
      </c>
      <c r="V504" s="12">
        <v>21.777999999999999</v>
      </c>
      <c r="W504" s="12">
        <v>26.024999999999999</v>
      </c>
      <c r="X504" s="12">
        <v>29.43</v>
      </c>
      <c r="Y504" s="12">
        <v>31.498000000000001</v>
      </c>
      <c r="Z504" s="12">
        <v>30.576000000000001</v>
      </c>
      <c r="AA504" s="12">
        <v>31.663</v>
      </c>
      <c r="AB504" s="12">
        <v>29.201000000000001</v>
      </c>
      <c r="AC504" s="12">
        <v>33.738</v>
      </c>
      <c r="AH504" s="32">
        <f t="shared" ref="AH504:AH513" si="2376">+AR504</f>
        <v>6.7839999999999998</v>
      </c>
      <c r="AI504" s="32">
        <f t="shared" ref="AI504:AI534" si="2377">+I504</f>
        <v>8.4306640000000002</v>
      </c>
      <c r="AJ504" s="32">
        <f t="shared" ref="AJ504:AJ534" si="2378">+K504</f>
        <v>9.5890000000000004</v>
      </c>
      <c r="AK504" s="32">
        <f t="shared" ref="AK504:AK513" si="2379">+M504</f>
        <v>10.597</v>
      </c>
      <c r="AL504" s="32">
        <f t="shared" ref="AL504:AL534" si="2380">+O504</f>
        <v>16.120999999999999</v>
      </c>
      <c r="AM504" s="32">
        <f t="shared" ref="AM504:AM534" si="2381">+Q504</f>
        <v>19.995999999999999</v>
      </c>
      <c r="AN504" s="32">
        <f t="shared" ref="AN504:AN513" si="2382">+S504</f>
        <v>22.817</v>
      </c>
      <c r="AP504" s="80"/>
      <c r="AQ504" s="12">
        <v>3.827642</v>
      </c>
      <c r="AR504" s="12">
        <v>6.7839999999999998</v>
      </c>
      <c r="AS504" s="12">
        <v>9.5890000000000004</v>
      </c>
      <c r="AT504" s="32">
        <f t="shared" ref="AT504:AT513" si="2383">+O504</f>
        <v>16.120999999999999</v>
      </c>
      <c r="AU504" s="32">
        <f t="shared" ref="AU504:AU513" si="2384">+S504</f>
        <v>22.817</v>
      </c>
      <c r="AV504" s="32">
        <f t="shared" ref="AV504:AV513" si="2385">+W504</f>
        <v>26.024999999999999</v>
      </c>
      <c r="AW504" s="32">
        <f t="shared" ref="AW504:AW513" si="2386">+AA504</f>
        <v>31.663</v>
      </c>
    </row>
    <row r="505" spans="2:49" x14ac:dyDescent="0.2">
      <c r="B505" s="79" t="s">
        <v>348</v>
      </c>
      <c r="I505" s="12">
        <v>0</v>
      </c>
      <c r="J505" s="12">
        <v>0</v>
      </c>
      <c r="K505" s="12">
        <v>0</v>
      </c>
      <c r="L505" s="12">
        <v>0</v>
      </c>
      <c r="M505" s="12">
        <v>0</v>
      </c>
      <c r="N505" s="12">
        <v>0</v>
      </c>
      <c r="O505" s="12">
        <v>0</v>
      </c>
      <c r="P505" s="12">
        <v>0</v>
      </c>
      <c r="Q505" s="12">
        <v>0</v>
      </c>
      <c r="R505" s="12">
        <v>0</v>
      </c>
      <c r="S505" s="12">
        <v>0</v>
      </c>
      <c r="T505" s="12">
        <v>0</v>
      </c>
      <c r="U505" s="12">
        <v>0</v>
      </c>
      <c r="V505" s="12">
        <v>0</v>
      </c>
      <c r="W505" s="12">
        <v>0</v>
      </c>
      <c r="X505" s="12">
        <v>0</v>
      </c>
      <c r="Y505" s="12">
        <v>41.957999999999998</v>
      </c>
      <c r="Z505" s="12">
        <v>12.763</v>
      </c>
      <c r="AA505" s="12">
        <v>0</v>
      </c>
      <c r="AB505" s="12">
        <v>0</v>
      </c>
      <c r="AC505" s="12">
        <v>17.727</v>
      </c>
      <c r="AH505" s="32"/>
      <c r="AI505" s="32"/>
      <c r="AJ505" s="32"/>
      <c r="AK505" s="32"/>
      <c r="AL505" s="32"/>
      <c r="AM505" s="32"/>
      <c r="AN505" s="32"/>
      <c r="AP505" s="80"/>
      <c r="AQ505" s="12">
        <v>0</v>
      </c>
      <c r="AR505" s="12">
        <v>0</v>
      </c>
      <c r="AS505" s="12">
        <v>0</v>
      </c>
      <c r="AT505" s="32">
        <f t="shared" ref="AT505" si="2387">+O505</f>
        <v>0</v>
      </c>
      <c r="AU505" s="32">
        <f t="shared" ref="AU505" si="2388">+S505</f>
        <v>0</v>
      </c>
      <c r="AV505" s="32">
        <f t="shared" ref="AV505" si="2389">+W505</f>
        <v>0</v>
      </c>
      <c r="AW505" s="32">
        <f t="shared" si="2386"/>
        <v>0</v>
      </c>
    </row>
    <row r="506" spans="2:49" x14ac:dyDescent="0.2">
      <c r="B506" s="79" t="s">
        <v>226</v>
      </c>
      <c r="I506" s="12">
        <v>2.0305E-2</v>
      </c>
      <c r="J506" s="12">
        <v>1.9E-2</v>
      </c>
      <c r="K506" s="12">
        <v>0.02</v>
      </c>
      <c r="L506" s="12">
        <v>2.4E-2</v>
      </c>
      <c r="M506" s="12">
        <v>2E-3</v>
      </c>
      <c r="N506" s="12">
        <v>0.02</v>
      </c>
      <c r="O506" s="12">
        <v>1.4999999999999999E-2</v>
      </c>
      <c r="P506" s="12">
        <v>8.0000000000000002E-3</v>
      </c>
      <c r="Q506" s="12">
        <v>2E-3</v>
      </c>
      <c r="R506" s="12">
        <v>0</v>
      </c>
      <c r="S506" s="12">
        <v>0</v>
      </c>
      <c r="T506" s="12">
        <v>0</v>
      </c>
      <c r="U506" s="12">
        <v>0</v>
      </c>
      <c r="V506" s="12">
        <v>0</v>
      </c>
      <c r="W506" s="12">
        <v>0</v>
      </c>
      <c r="X506" s="12">
        <v>0</v>
      </c>
      <c r="Y506" s="12">
        <v>0</v>
      </c>
      <c r="Z506" s="12">
        <v>0</v>
      </c>
      <c r="AA506" s="12">
        <v>0</v>
      </c>
      <c r="AB506" s="12">
        <v>0</v>
      </c>
      <c r="AC506" s="12">
        <v>0</v>
      </c>
      <c r="AH506" s="32">
        <f t="shared" si="2376"/>
        <v>5.3630000000000004</v>
      </c>
      <c r="AI506" s="32">
        <f t="shared" si="2377"/>
        <v>2.0305E-2</v>
      </c>
      <c r="AJ506" s="32">
        <f t="shared" si="2378"/>
        <v>0.02</v>
      </c>
      <c r="AK506" s="32">
        <f t="shared" si="2379"/>
        <v>2E-3</v>
      </c>
      <c r="AL506" s="32">
        <f t="shared" si="2380"/>
        <v>1.4999999999999999E-2</v>
      </c>
      <c r="AM506" s="32">
        <f t="shared" si="2381"/>
        <v>2E-3</v>
      </c>
      <c r="AN506" s="32">
        <f t="shared" si="2382"/>
        <v>0</v>
      </c>
      <c r="AP506" s="80"/>
      <c r="AQ506" s="12">
        <v>2.035E-2</v>
      </c>
      <c r="AR506" s="12">
        <v>5.3630000000000004</v>
      </c>
      <c r="AS506" s="12">
        <v>0.02</v>
      </c>
      <c r="AT506" s="32">
        <f t="shared" si="2383"/>
        <v>1.4999999999999999E-2</v>
      </c>
      <c r="AU506" s="32">
        <f t="shared" si="2384"/>
        <v>0</v>
      </c>
      <c r="AV506" s="32">
        <f t="shared" si="2385"/>
        <v>0</v>
      </c>
      <c r="AW506" s="32">
        <f t="shared" si="2386"/>
        <v>0</v>
      </c>
    </row>
    <row r="507" spans="2:49" x14ac:dyDescent="0.2">
      <c r="B507" s="79" t="s">
        <v>227</v>
      </c>
      <c r="I507" s="12">
        <v>0.89384399999999997</v>
      </c>
      <c r="J507" s="12">
        <v>0.90200000000000002</v>
      </c>
      <c r="K507" s="12">
        <v>0.93500000000000005</v>
      </c>
      <c r="L507" s="12">
        <v>1.046</v>
      </c>
      <c r="M507" s="12">
        <v>1.08</v>
      </c>
      <c r="N507" s="12">
        <v>1.0900000000000001</v>
      </c>
      <c r="O507" s="12">
        <v>1.26</v>
      </c>
      <c r="P507" s="12">
        <v>1.327</v>
      </c>
      <c r="Q507" s="12">
        <v>1.3049999999999999</v>
      </c>
      <c r="R507" s="12">
        <v>1.3180000000000001</v>
      </c>
      <c r="S507" s="12">
        <v>1.3109999999999999</v>
      </c>
      <c r="T507" s="12">
        <v>1.321</v>
      </c>
      <c r="U507" s="12">
        <v>1.3640000000000001</v>
      </c>
      <c r="V507" s="12">
        <v>1.2529999999999999</v>
      </c>
      <c r="W507" s="12">
        <v>1.3740000000000001</v>
      </c>
      <c r="X507" s="12">
        <v>1.6259999999999999</v>
      </c>
      <c r="Y507" s="12">
        <v>1.544</v>
      </c>
      <c r="Z507" s="12">
        <v>1.5129999999999999</v>
      </c>
      <c r="AA507" s="12">
        <v>1.47</v>
      </c>
      <c r="AB507" s="12">
        <v>1.8069999999999999</v>
      </c>
      <c r="AC507" s="12">
        <v>1.861</v>
      </c>
      <c r="AH507" s="32">
        <f t="shared" si="2376"/>
        <v>0</v>
      </c>
      <c r="AI507" s="32">
        <f t="shared" si="2377"/>
        <v>0.89384399999999997</v>
      </c>
      <c r="AJ507" s="32">
        <f t="shared" si="2378"/>
        <v>0.93500000000000005</v>
      </c>
      <c r="AK507" s="32">
        <f t="shared" si="2379"/>
        <v>1.08</v>
      </c>
      <c r="AL507" s="32">
        <f t="shared" si="2380"/>
        <v>1.26</v>
      </c>
      <c r="AM507" s="32">
        <f t="shared" si="2381"/>
        <v>1.3049999999999999</v>
      </c>
      <c r="AN507" s="32">
        <f t="shared" si="2382"/>
        <v>1.3109999999999999</v>
      </c>
      <c r="AP507" s="80"/>
      <c r="AQ507" s="12">
        <v>0</v>
      </c>
      <c r="AR507" s="12">
        <v>0</v>
      </c>
      <c r="AS507" s="12">
        <v>0.93500000000000005</v>
      </c>
      <c r="AT507" s="32">
        <f t="shared" si="2383"/>
        <v>1.26</v>
      </c>
      <c r="AU507" s="32">
        <f t="shared" si="2384"/>
        <v>1.3109999999999999</v>
      </c>
      <c r="AV507" s="32">
        <f t="shared" si="2385"/>
        <v>1.3740000000000001</v>
      </c>
      <c r="AW507" s="32">
        <f t="shared" si="2386"/>
        <v>1.47</v>
      </c>
    </row>
    <row r="508" spans="2:49" x14ac:dyDescent="0.2">
      <c r="B508" s="79" t="s">
        <v>187</v>
      </c>
      <c r="I508" s="12">
        <v>16.382805999999999</v>
      </c>
      <c r="J508" s="12">
        <v>17.344999999999999</v>
      </c>
      <c r="K508" s="12">
        <v>17.997</v>
      </c>
      <c r="L508" s="12">
        <v>21.35</v>
      </c>
      <c r="M508" s="12">
        <v>22.863</v>
      </c>
      <c r="N508" s="12">
        <v>25.635999999999999</v>
      </c>
      <c r="O508" s="12">
        <v>28.331</v>
      </c>
      <c r="P508" s="12">
        <v>30.687999999999999</v>
      </c>
      <c r="Q508" s="12">
        <v>34.014000000000003</v>
      </c>
      <c r="R508" s="12">
        <v>36.116999999999997</v>
      </c>
      <c r="S508" s="12">
        <v>44.578000000000003</v>
      </c>
      <c r="T508" s="12">
        <v>51.189</v>
      </c>
      <c r="U508" s="12">
        <v>49.985999999999997</v>
      </c>
      <c r="V508" s="12">
        <v>50.648000000000003</v>
      </c>
      <c r="W508" s="12">
        <v>55.779000000000003</v>
      </c>
      <c r="X508" s="12">
        <v>60.593000000000004</v>
      </c>
      <c r="Y508" s="12">
        <v>61.293999999999997</v>
      </c>
      <c r="Z508" s="12">
        <v>64.611999999999995</v>
      </c>
      <c r="AA508" s="12">
        <v>67.268000000000001</v>
      </c>
      <c r="AB508" s="12">
        <v>76.89</v>
      </c>
      <c r="AC508" s="12">
        <v>72.713999999999999</v>
      </c>
      <c r="AH508" s="32">
        <f t="shared" si="2376"/>
        <v>12.686999999999999</v>
      </c>
      <c r="AI508" s="32">
        <f t="shared" si="2377"/>
        <v>16.382805999999999</v>
      </c>
      <c r="AJ508" s="32">
        <f t="shared" si="2378"/>
        <v>17.997</v>
      </c>
      <c r="AK508" s="32">
        <f t="shared" si="2379"/>
        <v>22.863</v>
      </c>
      <c r="AL508" s="32">
        <f t="shared" si="2380"/>
        <v>28.331</v>
      </c>
      <c r="AM508" s="32">
        <f t="shared" si="2381"/>
        <v>34.014000000000003</v>
      </c>
      <c r="AN508" s="32">
        <f t="shared" si="2382"/>
        <v>44.578000000000003</v>
      </c>
      <c r="AP508" s="80"/>
      <c r="AQ508" s="12">
        <v>7.5806810000000002</v>
      </c>
      <c r="AR508" s="12">
        <v>12.686999999999999</v>
      </c>
      <c r="AS508" s="12">
        <v>17.997</v>
      </c>
      <c r="AT508" s="32">
        <f t="shared" si="2383"/>
        <v>28.331</v>
      </c>
      <c r="AU508" s="32">
        <f t="shared" si="2384"/>
        <v>44.578000000000003</v>
      </c>
      <c r="AV508" s="32">
        <f t="shared" si="2385"/>
        <v>55.779000000000003</v>
      </c>
      <c r="AW508" s="32">
        <f t="shared" si="2386"/>
        <v>67.268000000000001</v>
      </c>
    </row>
    <row r="509" spans="2:49" x14ac:dyDescent="0.2">
      <c r="B509" s="79" t="s">
        <v>228</v>
      </c>
      <c r="I509" s="12">
        <v>0</v>
      </c>
      <c r="J509" s="12">
        <v>0</v>
      </c>
      <c r="K509" s="12">
        <v>0</v>
      </c>
      <c r="L509" s="12">
        <v>0</v>
      </c>
      <c r="M509" s="12">
        <v>0</v>
      </c>
      <c r="N509" s="12">
        <v>0</v>
      </c>
      <c r="O509" s="12">
        <v>0</v>
      </c>
      <c r="P509" s="12">
        <v>0.46700000000000003</v>
      </c>
      <c r="Q509" s="12">
        <v>0.46700000000000003</v>
      </c>
      <c r="R509" s="12">
        <v>0.46700000000000003</v>
      </c>
      <c r="S509" s="12">
        <v>0.46700000000000003</v>
      </c>
      <c r="T509" s="12">
        <v>0.46700000000000003</v>
      </c>
      <c r="U509" s="12">
        <v>1.1679999999999999</v>
      </c>
      <c r="V509" s="12">
        <v>1.1679999999999999</v>
      </c>
      <c r="W509" s="12">
        <v>1.083</v>
      </c>
      <c r="X509" s="12">
        <v>1.083</v>
      </c>
      <c r="Y509" s="12">
        <v>1.1359999999999999</v>
      </c>
      <c r="Z509" s="12">
        <v>1.153</v>
      </c>
      <c r="AA509" s="12">
        <v>0</v>
      </c>
      <c r="AB509" s="12">
        <v>0</v>
      </c>
      <c r="AC509" s="12">
        <v>0</v>
      </c>
      <c r="AH509" s="32"/>
      <c r="AI509" s="32">
        <f t="shared" ref="AI509" si="2390">+I509</f>
        <v>0</v>
      </c>
      <c r="AJ509" s="32">
        <f t="shared" ref="AJ509" si="2391">+K509</f>
        <v>0</v>
      </c>
      <c r="AK509" s="32">
        <f t="shared" ref="AK509" si="2392">+M509</f>
        <v>0</v>
      </c>
      <c r="AL509" s="32">
        <f t="shared" ref="AL509" si="2393">+O509</f>
        <v>0</v>
      </c>
      <c r="AM509" s="32">
        <f t="shared" si="2381"/>
        <v>0.46700000000000003</v>
      </c>
      <c r="AN509" s="32">
        <f t="shared" si="2382"/>
        <v>0.46700000000000003</v>
      </c>
      <c r="AP509" s="80"/>
      <c r="AQ509" s="12">
        <v>0</v>
      </c>
      <c r="AR509" s="12">
        <v>0</v>
      </c>
      <c r="AS509" s="12">
        <v>0</v>
      </c>
      <c r="AT509" s="32">
        <f t="shared" si="2383"/>
        <v>0</v>
      </c>
      <c r="AU509" s="32">
        <f t="shared" si="2384"/>
        <v>0.46700000000000003</v>
      </c>
      <c r="AV509" s="32">
        <f t="shared" si="2385"/>
        <v>1.083</v>
      </c>
      <c r="AW509" s="32">
        <f t="shared" si="2386"/>
        <v>0</v>
      </c>
    </row>
    <row r="510" spans="2:49" x14ac:dyDescent="0.2">
      <c r="B510" s="79" t="s">
        <v>254</v>
      </c>
      <c r="I510" s="12">
        <v>0</v>
      </c>
      <c r="J510" s="12">
        <v>0</v>
      </c>
      <c r="K510" s="12">
        <v>0</v>
      </c>
      <c r="L510" s="12">
        <v>0</v>
      </c>
      <c r="M510" s="12">
        <v>0</v>
      </c>
      <c r="N510" s="12">
        <v>0</v>
      </c>
      <c r="O510" s="12">
        <v>0</v>
      </c>
      <c r="P510" s="12">
        <v>0</v>
      </c>
      <c r="Q510" s="12">
        <v>0</v>
      </c>
      <c r="R510" s="12">
        <v>0</v>
      </c>
      <c r="S510" s="12">
        <v>0</v>
      </c>
      <c r="T510" s="12">
        <v>0</v>
      </c>
      <c r="U510" s="12">
        <v>6.5000000000000002E-2</v>
      </c>
      <c r="V510" s="12">
        <v>0.15</v>
      </c>
      <c r="W510" s="12">
        <v>0.10100000000000001</v>
      </c>
      <c r="X510" s="12">
        <v>0.151</v>
      </c>
      <c r="Y510" s="12">
        <v>0.17100000000000001</v>
      </c>
      <c r="Z510" s="12">
        <v>0.21</v>
      </c>
      <c r="AA510" s="12">
        <v>0.251</v>
      </c>
      <c r="AB510" s="12">
        <v>0.23699999999999999</v>
      </c>
      <c r="AC510" s="12">
        <v>0.27400000000000002</v>
      </c>
      <c r="AH510" s="32"/>
      <c r="AI510" s="32"/>
      <c r="AJ510" s="32"/>
      <c r="AK510" s="32"/>
      <c r="AL510" s="32"/>
      <c r="AM510" s="32"/>
      <c r="AN510" s="32"/>
      <c r="AP510" s="80"/>
      <c r="AQ510" s="12">
        <v>0</v>
      </c>
      <c r="AR510" s="12">
        <v>0</v>
      </c>
      <c r="AS510" s="12">
        <v>0</v>
      </c>
      <c r="AT510" s="32">
        <f t="shared" ref="AT510" si="2394">+O510</f>
        <v>0</v>
      </c>
      <c r="AU510" s="32">
        <f t="shared" ref="AU510" si="2395">+S510</f>
        <v>0</v>
      </c>
      <c r="AV510" s="32">
        <f t="shared" si="2385"/>
        <v>0.10100000000000001</v>
      </c>
      <c r="AW510" s="32">
        <f t="shared" si="2386"/>
        <v>0.251</v>
      </c>
    </row>
    <row r="511" spans="2:49" x14ac:dyDescent="0.2">
      <c r="B511" s="79" t="s">
        <v>349</v>
      </c>
      <c r="I511" s="12">
        <v>0</v>
      </c>
      <c r="J511" s="12">
        <v>0</v>
      </c>
      <c r="K511" s="12">
        <v>0</v>
      </c>
      <c r="L511" s="12">
        <v>0</v>
      </c>
      <c r="M511" s="12">
        <v>0</v>
      </c>
      <c r="N511" s="12">
        <v>0</v>
      </c>
      <c r="O511" s="12">
        <v>0</v>
      </c>
      <c r="P511" s="12">
        <v>0</v>
      </c>
      <c r="Q511" s="12">
        <v>0</v>
      </c>
      <c r="R511" s="12">
        <v>0</v>
      </c>
      <c r="S511" s="12">
        <v>0</v>
      </c>
      <c r="T511" s="12">
        <v>0</v>
      </c>
      <c r="U511" s="12">
        <v>0</v>
      </c>
      <c r="V511" s="12">
        <v>0</v>
      </c>
      <c r="W511" s="12">
        <v>0</v>
      </c>
      <c r="X511" s="12">
        <v>0</v>
      </c>
      <c r="Y511" s="12">
        <v>0</v>
      </c>
      <c r="Z511" s="12">
        <v>0</v>
      </c>
      <c r="AA511" s="12">
        <v>0</v>
      </c>
      <c r="AB511" s="12">
        <v>0</v>
      </c>
      <c r="AC511" s="12">
        <v>0.81599999999999995</v>
      </c>
      <c r="AH511" s="32"/>
      <c r="AI511" s="32"/>
      <c r="AJ511" s="32"/>
      <c r="AK511" s="32"/>
      <c r="AL511" s="32"/>
      <c r="AM511" s="32"/>
      <c r="AN511" s="32"/>
      <c r="AP511" s="80"/>
      <c r="AQ511" s="12">
        <v>0</v>
      </c>
      <c r="AR511" s="12">
        <v>0</v>
      </c>
      <c r="AS511" s="12">
        <v>0</v>
      </c>
      <c r="AT511" s="32">
        <f t="shared" ref="AT511" si="2396">+O511</f>
        <v>0</v>
      </c>
      <c r="AU511" s="32">
        <f t="shared" ref="AU511" si="2397">+S511</f>
        <v>0</v>
      </c>
      <c r="AV511" s="32">
        <f t="shared" ref="AV511" si="2398">+W511</f>
        <v>0</v>
      </c>
      <c r="AW511" s="32">
        <f t="shared" ref="AW511" si="2399">+AA511</f>
        <v>0</v>
      </c>
    </row>
    <row r="512" spans="2:49" ht="13.5" x14ac:dyDescent="0.35">
      <c r="B512" s="79" t="s">
        <v>229</v>
      </c>
      <c r="I512" s="13">
        <v>0</v>
      </c>
      <c r="J512" s="13">
        <v>0</v>
      </c>
      <c r="K512" s="13">
        <v>0</v>
      </c>
      <c r="L512" s="13">
        <v>0</v>
      </c>
      <c r="M512" s="13">
        <v>0</v>
      </c>
      <c r="N512" s="13">
        <v>0</v>
      </c>
      <c r="O512" s="13">
        <v>0</v>
      </c>
      <c r="P512" s="13">
        <v>0</v>
      </c>
      <c r="Q512" s="13">
        <v>0</v>
      </c>
      <c r="R512" s="13">
        <v>0</v>
      </c>
      <c r="S512" s="13">
        <v>0</v>
      </c>
      <c r="T512" s="13">
        <v>0.20699999999999999</v>
      </c>
      <c r="U512" s="13">
        <v>0</v>
      </c>
      <c r="V512" s="13">
        <v>0</v>
      </c>
      <c r="W512" s="13">
        <v>0</v>
      </c>
      <c r="X512" s="13">
        <v>0</v>
      </c>
      <c r="Y512" s="13">
        <v>0</v>
      </c>
      <c r="Z512" s="13">
        <v>0</v>
      </c>
      <c r="AA512" s="13">
        <v>0</v>
      </c>
      <c r="AB512" s="13">
        <v>0</v>
      </c>
      <c r="AC512" s="13">
        <v>0</v>
      </c>
      <c r="AH512" s="33">
        <f t="shared" si="2376"/>
        <v>5.5E-2</v>
      </c>
      <c r="AI512" s="33">
        <f t="shared" si="2377"/>
        <v>0</v>
      </c>
      <c r="AJ512" s="33">
        <f t="shared" si="2378"/>
        <v>0</v>
      </c>
      <c r="AK512" s="33">
        <f t="shared" si="2379"/>
        <v>0</v>
      </c>
      <c r="AL512" s="33">
        <f t="shared" si="2380"/>
        <v>0</v>
      </c>
      <c r="AM512" s="33">
        <f t="shared" si="2381"/>
        <v>0</v>
      </c>
      <c r="AN512" s="33">
        <f t="shared" si="2382"/>
        <v>0</v>
      </c>
      <c r="AP512" s="80"/>
      <c r="AQ512" s="13">
        <v>3.5069999999999997E-2</v>
      </c>
      <c r="AR512" s="13">
        <v>5.5E-2</v>
      </c>
      <c r="AS512" s="13">
        <v>0</v>
      </c>
      <c r="AT512" s="33">
        <f t="shared" si="2383"/>
        <v>0</v>
      </c>
      <c r="AU512" s="33">
        <f t="shared" si="2384"/>
        <v>0</v>
      </c>
      <c r="AV512" s="33">
        <f t="shared" si="2385"/>
        <v>0</v>
      </c>
      <c r="AW512" s="33">
        <f t="shared" si="2386"/>
        <v>0</v>
      </c>
    </row>
    <row r="513" spans="2:49" s="1" customFormat="1" x14ac:dyDescent="0.2">
      <c r="B513" s="84" t="s">
        <v>230</v>
      </c>
      <c r="I513" s="41">
        <f t="shared" ref="I513:N513" si="2400">SUM(I504:I512)</f>
        <v>25.727618999999997</v>
      </c>
      <c r="J513" s="41">
        <f t="shared" si="2400"/>
        <v>28.666999999999998</v>
      </c>
      <c r="K513" s="41">
        <f t="shared" si="2400"/>
        <v>28.541</v>
      </c>
      <c r="L513" s="41">
        <f t="shared" si="2400"/>
        <v>31.943999999999999</v>
      </c>
      <c r="M513" s="41">
        <f t="shared" si="2400"/>
        <v>34.542000000000002</v>
      </c>
      <c r="N513" s="41">
        <f t="shared" si="2400"/>
        <v>39.262999999999998</v>
      </c>
      <c r="O513" s="41">
        <f t="shared" ref="O513:P513" si="2401">SUM(O504:O512)</f>
        <v>45.727000000000004</v>
      </c>
      <c r="P513" s="41">
        <f t="shared" si="2401"/>
        <v>49.759999999999991</v>
      </c>
      <c r="Q513" s="41">
        <f t="shared" ref="Q513:R513" si="2402">SUM(Q504:Q512)</f>
        <v>55.783999999999999</v>
      </c>
      <c r="R513" s="41">
        <f t="shared" si="2402"/>
        <v>60.135999999999996</v>
      </c>
      <c r="S513" s="41">
        <f t="shared" ref="S513:T513" si="2403">SUM(S504:S512)</f>
        <v>69.173000000000002</v>
      </c>
      <c r="T513" s="41">
        <f t="shared" si="2403"/>
        <v>76.99199999999999</v>
      </c>
      <c r="U513" s="41">
        <f t="shared" ref="U513:V513" si="2404">SUM(U504:U512)</f>
        <v>76.338999999999999</v>
      </c>
      <c r="V513" s="41">
        <f t="shared" si="2404"/>
        <v>74.997000000000014</v>
      </c>
      <c r="W513" s="41">
        <f t="shared" ref="W513:X513" si="2405">SUM(W504:W512)</f>
        <v>84.361999999999995</v>
      </c>
      <c r="X513" s="41">
        <f t="shared" si="2405"/>
        <v>92.882999999999996</v>
      </c>
      <c r="Y513" s="41">
        <f t="shared" ref="Y513:Z513" si="2406">SUM(Y504:Y512)</f>
        <v>137.60099999999997</v>
      </c>
      <c r="Z513" s="41">
        <f t="shared" si="2406"/>
        <v>110.827</v>
      </c>
      <c r="AA513" s="41">
        <f t="shared" ref="AA513:AB513" si="2407">SUM(AA504:AA512)</f>
        <v>100.65200000000002</v>
      </c>
      <c r="AB513" s="41">
        <f t="shared" si="2407"/>
        <v>108.13499999999999</v>
      </c>
      <c r="AC513" s="41">
        <f t="shared" ref="AC513" si="2408">SUM(AC504:AC512)</f>
        <v>127.13</v>
      </c>
      <c r="AH513" s="43">
        <f t="shared" si="2376"/>
        <v>24.888999999999999</v>
      </c>
      <c r="AI513" s="43">
        <f t="shared" si="2377"/>
        <v>25.727618999999997</v>
      </c>
      <c r="AJ513" s="43">
        <f t="shared" si="2378"/>
        <v>28.541</v>
      </c>
      <c r="AK513" s="43">
        <f t="shared" si="2379"/>
        <v>34.542000000000002</v>
      </c>
      <c r="AL513" s="43">
        <f t="shared" si="2380"/>
        <v>45.727000000000004</v>
      </c>
      <c r="AM513" s="43">
        <f t="shared" si="2381"/>
        <v>55.783999999999999</v>
      </c>
      <c r="AN513" s="43">
        <f t="shared" si="2382"/>
        <v>69.173000000000002</v>
      </c>
      <c r="AP513" s="81"/>
      <c r="AQ513" s="41">
        <f>SUM(AQ504:AQ512)</f>
        <v>11.463742999999999</v>
      </c>
      <c r="AR513" s="41">
        <f>SUM(AR504:AR512)</f>
        <v>24.888999999999999</v>
      </c>
      <c r="AS513" s="41">
        <f>SUM(AS504:AS512)</f>
        <v>28.541</v>
      </c>
      <c r="AT513" s="43">
        <f t="shared" si="2383"/>
        <v>45.727000000000004</v>
      </c>
      <c r="AU513" s="43">
        <f t="shared" si="2384"/>
        <v>69.173000000000002</v>
      </c>
      <c r="AV513" s="43">
        <f t="shared" si="2385"/>
        <v>84.361999999999995</v>
      </c>
      <c r="AW513" s="43">
        <f t="shared" si="2386"/>
        <v>100.65200000000002</v>
      </c>
    </row>
    <row r="514" spans="2:49" x14ac:dyDescent="0.2">
      <c r="B514" s="79"/>
      <c r="AH514" s="34"/>
      <c r="AI514" s="34"/>
      <c r="AJ514" s="34"/>
      <c r="AK514" s="34"/>
      <c r="AL514" s="34"/>
      <c r="AM514" s="34"/>
      <c r="AN514" s="34"/>
      <c r="AP514" s="80"/>
      <c r="AT514" s="34"/>
      <c r="AU514" s="34"/>
      <c r="AV514" s="34"/>
      <c r="AW514" s="34"/>
    </row>
    <row r="515" spans="2:49" x14ac:dyDescent="0.2">
      <c r="B515" s="79" t="s">
        <v>226</v>
      </c>
      <c r="I515" s="12">
        <v>7.0117789999999998</v>
      </c>
      <c r="J515" s="12">
        <v>6.8869999999999996</v>
      </c>
      <c r="K515" s="12">
        <v>1.6E-2</v>
      </c>
      <c r="L515" s="12">
        <v>6.0000000000000001E-3</v>
      </c>
      <c r="M515" s="12">
        <v>2.3E-2</v>
      </c>
      <c r="N515" s="12">
        <v>0</v>
      </c>
      <c r="O515" s="12">
        <v>0</v>
      </c>
      <c r="P515" s="12">
        <v>0</v>
      </c>
      <c r="Q515" s="12">
        <v>0</v>
      </c>
      <c r="R515" s="12">
        <v>0</v>
      </c>
      <c r="S515" s="12">
        <v>0</v>
      </c>
      <c r="T515" s="12">
        <v>0</v>
      </c>
      <c r="U515" s="12">
        <v>0</v>
      </c>
      <c r="V515" s="12">
        <v>0</v>
      </c>
      <c r="W515" s="12">
        <v>0</v>
      </c>
      <c r="X515" s="12">
        <v>0</v>
      </c>
      <c r="Y515" s="12">
        <v>0</v>
      </c>
      <c r="Z515" s="12">
        <v>0</v>
      </c>
      <c r="AA515" s="12">
        <v>0</v>
      </c>
      <c r="AB515" s="12">
        <v>0</v>
      </c>
      <c r="AC515" s="12">
        <v>0</v>
      </c>
      <c r="AH515" s="32">
        <f>+AR515</f>
        <v>4.0149999999999997</v>
      </c>
      <c r="AI515" s="32">
        <f t="shared" si="2377"/>
        <v>7.0117789999999998</v>
      </c>
      <c r="AJ515" s="32">
        <f t="shared" si="2378"/>
        <v>1.6E-2</v>
      </c>
      <c r="AK515" s="32">
        <f>+M515</f>
        <v>2.3E-2</v>
      </c>
      <c r="AL515" s="32">
        <f t="shared" si="2380"/>
        <v>0</v>
      </c>
      <c r="AM515" s="32">
        <f t="shared" si="2381"/>
        <v>0</v>
      </c>
      <c r="AN515" s="32">
        <f>+S515</f>
        <v>0</v>
      </c>
      <c r="AP515" s="80"/>
      <c r="AQ515" s="12">
        <v>3.322635</v>
      </c>
      <c r="AR515" s="12">
        <v>4.0149999999999997</v>
      </c>
      <c r="AS515" s="12">
        <v>1.6E-2</v>
      </c>
      <c r="AT515" s="32">
        <f t="shared" ref="AT515:AT523" si="2409">+O515</f>
        <v>0</v>
      </c>
      <c r="AU515" s="32">
        <f t="shared" ref="AU515:AU523" si="2410">+S515</f>
        <v>0</v>
      </c>
      <c r="AV515" s="32">
        <f t="shared" ref="AV515:AV523" si="2411">+W515</f>
        <v>0</v>
      </c>
      <c r="AW515" s="32">
        <f t="shared" ref="AW515:AW523" si="2412">+AA515</f>
        <v>0</v>
      </c>
    </row>
    <row r="516" spans="2:49" x14ac:dyDescent="0.2">
      <c r="B516" s="79" t="s">
        <v>349</v>
      </c>
      <c r="I516" s="12">
        <v>0</v>
      </c>
      <c r="J516" s="12">
        <v>0</v>
      </c>
      <c r="K516" s="12">
        <v>0</v>
      </c>
      <c r="L516" s="12">
        <v>0</v>
      </c>
      <c r="M516" s="12">
        <v>0</v>
      </c>
      <c r="N516" s="12">
        <v>0</v>
      </c>
      <c r="O516" s="12">
        <v>0</v>
      </c>
      <c r="P516" s="12">
        <v>0</v>
      </c>
      <c r="Q516" s="12">
        <v>0</v>
      </c>
      <c r="R516" s="12">
        <v>0</v>
      </c>
      <c r="S516" s="12">
        <v>0</v>
      </c>
      <c r="T516" s="12">
        <v>0</v>
      </c>
      <c r="U516" s="12">
        <v>0</v>
      </c>
      <c r="V516" s="12">
        <v>0</v>
      </c>
      <c r="W516" s="12">
        <v>0</v>
      </c>
      <c r="X516" s="12">
        <v>0</v>
      </c>
      <c r="Y516" s="12">
        <v>1.022</v>
      </c>
      <c r="Z516" s="12">
        <v>1.034</v>
      </c>
      <c r="AA516" s="12">
        <v>1.0449999999999999</v>
      </c>
      <c r="AB516" s="12">
        <v>0.80300000000000005</v>
      </c>
      <c r="AC516" s="12">
        <v>0</v>
      </c>
      <c r="AH516" s="32"/>
      <c r="AI516" s="32"/>
      <c r="AJ516" s="32"/>
      <c r="AK516" s="32"/>
      <c r="AL516" s="32"/>
      <c r="AM516" s="32"/>
      <c r="AN516" s="32"/>
      <c r="AP516" s="80"/>
      <c r="AQ516" s="12">
        <v>0</v>
      </c>
      <c r="AR516" s="12">
        <v>0</v>
      </c>
      <c r="AS516" s="12">
        <v>0</v>
      </c>
      <c r="AT516" s="32">
        <f t="shared" si="2409"/>
        <v>0</v>
      </c>
      <c r="AU516" s="32">
        <f t="shared" si="2410"/>
        <v>0</v>
      </c>
      <c r="AV516" s="32">
        <f t="shared" si="2411"/>
        <v>0</v>
      </c>
      <c r="AW516" s="32">
        <f t="shared" si="2412"/>
        <v>1.0449999999999999</v>
      </c>
    </row>
    <row r="517" spans="2:49" x14ac:dyDescent="0.2">
      <c r="B517" s="79" t="s">
        <v>227</v>
      </c>
      <c r="I517" s="12">
        <v>2.217028</v>
      </c>
      <c r="J517" s="12">
        <v>2.2930000000000001</v>
      </c>
      <c r="K517" s="12">
        <v>2.4790000000000001</v>
      </c>
      <c r="L517" s="12">
        <v>2.8570000000000002</v>
      </c>
      <c r="M517" s="12">
        <v>2.69</v>
      </c>
      <c r="N517" s="12">
        <v>2.593</v>
      </c>
      <c r="O517" s="12">
        <v>2.544</v>
      </c>
      <c r="P517" s="12">
        <v>2.5329999999999999</v>
      </c>
      <c r="Q517" s="12">
        <v>2.3180000000000001</v>
      </c>
      <c r="R517" s="12">
        <v>2.948</v>
      </c>
      <c r="S517" s="12">
        <v>2.69</v>
      </c>
      <c r="T517" s="12">
        <v>2.5390000000000001</v>
      </c>
      <c r="U517" s="12">
        <v>2.1970000000000001</v>
      </c>
      <c r="V517" s="12">
        <v>1.8480000000000001</v>
      </c>
      <c r="W517" s="12">
        <v>1.6919999999999999</v>
      </c>
      <c r="X517" s="12">
        <v>1.431</v>
      </c>
      <c r="Y517" s="12">
        <v>1.169</v>
      </c>
      <c r="Z517" s="12">
        <v>0.88100000000000001</v>
      </c>
      <c r="AA517" s="12">
        <v>0.63900000000000001</v>
      </c>
      <c r="AB517" s="12">
        <v>0.499</v>
      </c>
      <c r="AC517" s="12">
        <v>0.38400000000000001</v>
      </c>
      <c r="AH517" s="32">
        <f>+AR517</f>
        <v>0</v>
      </c>
      <c r="AI517" s="32">
        <f t="shared" si="2377"/>
        <v>2.217028</v>
      </c>
      <c r="AJ517" s="32">
        <f t="shared" si="2378"/>
        <v>2.4790000000000001</v>
      </c>
      <c r="AK517" s="32">
        <f>+M517</f>
        <v>2.69</v>
      </c>
      <c r="AL517" s="32">
        <f t="shared" si="2380"/>
        <v>2.544</v>
      </c>
      <c r="AM517" s="32">
        <f t="shared" si="2381"/>
        <v>2.3180000000000001</v>
      </c>
      <c r="AN517" s="32">
        <f>+S517</f>
        <v>2.69</v>
      </c>
      <c r="AP517" s="80"/>
      <c r="AQ517" s="12">
        <v>0</v>
      </c>
      <c r="AR517" s="12">
        <v>0</v>
      </c>
      <c r="AS517" s="12">
        <v>2.4790000000000001</v>
      </c>
      <c r="AT517" s="32">
        <f t="shared" si="2409"/>
        <v>2.544</v>
      </c>
      <c r="AU517" s="32">
        <f t="shared" si="2410"/>
        <v>2.69</v>
      </c>
      <c r="AV517" s="32">
        <f t="shared" si="2411"/>
        <v>1.6919999999999999</v>
      </c>
      <c r="AW517" s="32">
        <f t="shared" si="2412"/>
        <v>0.63900000000000001</v>
      </c>
    </row>
    <row r="518" spans="2:49" x14ac:dyDescent="0.2">
      <c r="B518" s="79" t="s">
        <v>231</v>
      </c>
      <c r="I518" s="12">
        <v>1.0991599999999999</v>
      </c>
      <c r="J518" s="12">
        <v>1.1339999999999999</v>
      </c>
      <c r="K518" s="12">
        <v>1.4430000000000001</v>
      </c>
      <c r="L518" s="12">
        <v>1.508</v>
      </c>
      <c r="M518" s="12">
        <v>1.675</v>
      </c>
      <c r="N518" s="12">
        <v>1.8839999999999999</v>
      </c>
      <c r="O518" s="12">
        <v>2.33</v>
      </c>
      <c r="P518" s="12">
        <v>2.3959999999999999</v>
      </c>
      <c r="Q518" s="12">
        <v>2.5649999999999999</v>
      </c>
      <c r="R518" s="12">
        <v>2.5950000000000002</v>
      </c>
      <c r="S518" s="12">
        <v>2.56</v>
      </c>
      <c r="T518" s="12">
        <v>2.6219999999999999</v>
      </c>
      <c r="U518" s="12">
        <v>2.6419999999999999</v>
      </c>
      <c r="V518" s="12">
        <v>2.6819999999999999</v>
      </c>
      <c r="W518" s="12">
        <v>2.423</v>
      </c>
      <c r="X518" s="12">
        <v>2.6520000000000001</v>
      </c>
      <c r="Y518" s="12">
        <v>2.794</v>
      </c>
      <c r="Z518" s="12">
        <v>2.8570000000000002</v>
      </c>
      <c r="AA518" s="12">
        <v>3.2850000000000001</v>
      </c>
      <c r="AB518" s="12">
        <v>3.3050000000000002</v>
      </c>
      <c r="AC518" s="12">
        <v>3.468</v>
      </c>
      <c r="AH518" s="32">
        <f>+AR518</f>
        <v>0.92900000000000005</v>
      </c>
      <c r="AI518" s="32">
        <f t="shared" si="2377"/>
        <v>1.0991599999999999</v>
      </c>
      <c r="AJ518" s="32">
        <f t="shared" si="2378"/>
        <v>1.4430000000000001</v>
      </c>
      <c r="AK518" s="32">
        <f>+M518</f>
        <v>1.675</v>
      </c>
      <c r="AL518" s="32">
        <f t="shared" si="2380"/>
        <v>2.33</v>
      </c>
      <c r="AM518" s="32">
        <f t="shared" si="2381"/>
        <v>2.5649999999999999</v>
      </c>
      <c r="AN518" s="32">
        <f>+S518</f>
        <v>2.56</v>
      </c>
      <c r="AP518" s="80"/>
      <c r="AQ518" s="12">
        <v>0.67152999999999996</v>
      </c>
      <c r="AR518" s="12">
        <v>0.92900000000000005</v>
      </c>
      <c r="AS518" s="12">
        <v>1.4430000000000001</v>
      </c>
      <c r="AT518" s="32">
        <f t="shared" si="2409"/>
        <v>2.33</v>
      </c>
      <c r="AU518" s="32">
        <f t="shared" si="2410"/>
        <v>2.56</v>
      </c>
      <c r="AV518" s="32">
        <f t="shared" si="2411"/>
        <v>2.423</v>
      </c>
      <c r="AW518" s="32">
        <f t="shared" si="2412"/>
        <v>3.2850000000000001</v>
      </c>
    </row>
    <row r="519" spans="2:49" x14ac:dyDescent="0.2">
      <c r="B519" s="79" t="s">
        <v>232</v>
      </c>
      <c r="I519" s="12">
        <v>0</v>
      </c>
      <c r="J519" s="12">
        <v>0</v>
      </c>
      <c r="K519" s="12">
        <v>0</v>
      </c>
      <c r="L519" s="12">
        <v>0</v>
      </c>
      <c r="M519" s="12">
        <v>0</v>
      </c>
      <c r="N519" s="12">
        <v>0</v>
      </c>
      <c r="O519" s="12">
        <v>0.70699999999999996</v>
      </c>
      <c r="P519" s="12">
        <v>0.58699999999999997</v>
      </c>
      <c r="Q519" s="12">
        <v>0.68799999999999994</v>
      </c>
      <c r="R519" s="12">
        <v>0.64500000000000002</v>
      </c>
      <c r="S519" s="12">
        <v>0.69199999999999995</v>
      </c>
      <c r="T519" s="12">
        <v>0.71</v>
      </c>
      <c r="U519" s="12">
        <v>0.85599999999999998</v>
      </c>
      <c r="V519" s="12">
        <v>0.89600000000000002</v>
      </c>
      <c r="W519" s="12">
        <v>1.276</v>
      </c>
      <c r="X519" s="12">
        <v>1.3580000000000001</v>
      </c>
      <c r="Y519" s="12">
        <v>1.5229999999999999</v>
      </c>
      <c r="Z519" s="12">
        <v>2.0939999999999999</v>
      </c>
      <c r="AA519" s="12">
        <v>1.4159999999999999</v>
      </c>
      <c r="AB519" s="12">
        <v>0</v>
      </c>
      <c r="AC519" s="12">
        <v>0</v>
      </c>
      <c r="AH519" s="32"/>
      <c r="AI519" s="32">
        <f t="shared" ref="AI519:AI520" si="2413">+I519</f>
        <v>0</v>
      </c>
      <c r="AJ519" s="32">
        <f t="shared" ref="AJ519:AJ520" si="2414">+K519</f>
        <v>0</v>
      </c>
      <c r="AK519" s="32">
        <f t="shared" ref="AK519:AK520" si="2415">+M519</f>
        <v>0</v>
      </c>
      <c r="AL519" s="32">
        <f t="shared" si="2380"/>
        <v>0.70699999999999996</v>
      </c>
      <c r="AM519" s="32">
        <f t="shared" si="2381"/>
        <v>0.68799999999999994</v>
      </c>
      <c r="AN519" s="32">
        <f>+S519</f>
        <v>0.69199999999999995</v>
      </c>
      <c r="AP519" s="80"/>
      <c r="AQ519" s="12">
        <v>0</v>
      </c>
      <c r="AR519" s="12">
        <v>0</v>
      </c>
      <c r="AS519" s="12">
        <v>0</v>
      </c>
      <c r="AT519" s="32">
        <f t="shared" si="2409"/>
        <v>0.70699999999999996</v>
      </c>
      <c r="AU519" s="32">
        <f t="shared" si="2410"/>
        <v>0.69199999999999995</v>
      </c>
      <c r="AV519" s="32">
        <f t="shared" si="2411"/>
        <v>1.276</v>
      </c>
      <c r="AW519" s="32">
        <f t="shared" si="2412"/>
        <v>1.4159999999999999</v>
      </c>
    </row>
    <row r="520" spans="2:49" x14ac:dyDescent="0.2">
      <c r="B520" s="79" t="s">
        <v>228</v>
      </c>
      <c r="I520" s="12">
        <v>0</v>
      </c>
      <c r="J520" s="12">
        <v>0</v>
      </c>
      <c r="K520" s="12">
        <v>0</v>
      </c>
      <c r="L520" s="12">
        <v>0</v>
      </c>
      <c r="M520" s="12">
        <v>0</v>
      </c>
      <c r="N520" s="12">
        <v>0</v>
      </c>
      <c r="O520" s="12">
        <v>2.63</v>
      </c>
      <c r="P520" s="12">
        <v>2.181</v>
      </c>
      <c r="Q520" s="12">
        <v>2.1989999999999998</v>
      </c>
      <c r="R520" s="12">
        <v>2.218</v>
      </c>
      <c r="S520" s="12">
        <v>2.2360000000000002</v>
      </c>
      <c r="T520" s="12">
        <v>2.2519999999999998</v>
      </c>
      <c r="U520" s="12">
        <v>1.123</v>
      </c>
      <c r="V520" s="12">
        <v>1.1499999999999999</v>
      </c>
      <c r="W520" s="12">
        <v>1.177</v>
      </c>
      <c r="X520" s="12">
        <v>1.1930000000000001</v>
      </c>
      <c r="Y520" s="12">
        <v>0</v>
      </c>
      <c r="Z520" s="12">
        <v>0</v>
      </c>
      <c r="AA520" s="12">
        <v>0</v>
      </c>
      <c r="AB520" s="12">
        <v>0</v>
      </c>
      <c r="AC520" s="12">
        <v>0</v>
      </c>
      <c r="AH520" s="32"/>
      <c r="AI520" s="32">
        <f t="shared" si="2413"/>
        <v>0</v>
      </c>
      <c r="AJ520" s="32">
        <f t="shared" si="2414"/>
        <v>0</v>
      </c>
      <c r="AK520" s="32">
        <f t="shared" si="2415"/>
        <v>0</v>
      </c>
      <c r="AL520" s="32">
        <f t="shared" si="2380"/>
        <v>2.63</v>
      </c>
      <c r="AM520" s="32">
        <f t="shared" si="2381"/>
        <v>2.1989999999999998</v>
      </c>
      <c r="AN520" s="32">
        <f>+S520</f>
        <v>2.2360000000000002</v>
      </c>
      <c r="AP520" s="80"/>
      <c r="AQ520" s="12">
        <v>0</v>
      </c>
      <c r="AR520" s="12">
        <v>0</v>
      </c>
      <c r="AS520" s="12">
        <v>0</v>
      </c>
      <c r="AT520" s="32">
        <f t="shared" si="2409"/>
        <v>2.63</v>
      </c>
      <c r="AU520" s="32">
        <f t="shared" si="2410"/>
        <v>2.2360000000000002</v>
      </c>
      <c r="AV520" s="32">
        <f t="shared" si="2411"/>
        <v>1.177</v>
      </c>
      <c r="AW520" s="32">
        <f t="shared" si="2412"/>
        <v>0</v>
      </c>
    </row>
    <row r="521" spans="2:49" x14ac:dyDescent="0.2">
      <c r="B521" s="79" t="s">
        <v>187</v>
      </c>
      <c r="I521" s="12">
        <v>0</v>
      </c>
      <c r="J521" s="12">
        <v>0</v>
      </c>
      <c r="K521" s="12">
        <v>0</v>
      </c>
      <c r="L521" s="12">
        <v>0</v>
      </c>
      <c r="M521" s="12">
        <v>0</v>
      </c>
      <c r="N521" s="12">
        <v>0</v>
      </c>
      <c r="O521" s="12">
        <v>0</v>
      </c>
      <c r="P521" s="12">
        <v>0</v>
      </c>
      <c r="Q521" s="12">
        <v>0</v>
      </c>
      <c r="R521" s="12">
        <v>0</v>
      </c>
      <c r="S521" s="12">
        <v>0.11600000000000001</v>
      </c>
      <c r="T521" s="12">
        <v>7.6999999999999999E-2</v>
      </c>
      <c r="U521" s="12">
        <v>8.4000000000000005E-2</v>
      </c>
      <c r="V521" s="12">
        <v>0.60399999999999998</v>
      </c>
      <c r="W521" s="12">
        <v>0.52800000000000002</v>
      </c>
      <c r="X521" s="12">
        <v>0.39100000000000001</v>
      </c>
      <c r="Y521" s="12">
        <v>0.316</v>
      </c>
      <c r="Z521" s="12">
        <v>0.78200000000000003</v>
      </c>
      <c r="AA521" s="12">
        <v>0.61699999999999999</v>
      </c>
      <c r="AB521" s="12">
        <v>0.442</v>
      </c>
      <c r="AC521" s="12">
        <v>0.26600000000000001</v>
      </c>
      <c r="AH521" s="32"/>
      <c r="AI521" s="32"/>
      <c r="AJ521" s="32"/>
      <c r="AK521" s="32"/>
      <c r="AL521" s="32"/>
      <c r="AM521" s="32"/>
      <c r="AN521" s="32"/>
      <c r="AP521" s="80"/>
      <c r="AQ521" s="12">
        <v>0</v>
      </c>
      <c r="AR521" s="12">
        <v>0</v>
      </c>
      <c r="AS521" s="12">
        <v>0</v>
      </c>
      <c r="AT521" s="32">
        <f t="shared" si="2409"/>
        <v>0</v>
      </c>
      <c r="AU521" s="32">
        <f t="shared" si="2410"/>
        <v>0.11600000000000001</v>
      </c>
      <c r="AV521" s="32">
        <f t="shared" si="2411"/>
        <v>0.52800000000000002</v>
      </c>
      <c r="AW521" s="32">
        <f t="shared" si="2412"/>
        <v>0.61699999999999999</v>
      </c>
    </row>
    <row r="522" spans="2:49" ht="13.5" x14ac:dyDescent="0.35">
      <c r="B522" s="79" t="s">
        <v>229</v>
      </c>
      <c r="I522" s="13">
        <v>0</v>
      </c>
      <c r="J522" s="13">
        <v>0</v>
      </c>
      <c r="K522" s="13">
        <v>0</v>
      </c>
      <c r="L522" s="13">
        <v>0</v>
      </c>
      <c r="M522" s="13">
        <v>0</v>
      </c>
      <c r="N522" s="13">
        <v>0</v>
      </c>
      <c r="O522" s="13">
        <v>0</v>
      </c>
      <c r="P522" s="13">
        <v>0</v>
      </c>
      <c r="Q522" s="13">
        <v>0</v>
      </c>
      <c r="R522" s="13">
        <v>0</v>
      </c>
      <c r="S522" s="13">
        <v>0</v>
      </c>
      <c r="T522" s="13">
        <v>0</v>
      </c>
      <c r="U522" s="13">
        <v>0</v>
      </c>
      <c r="V522" s="13">
        <v>0</v>
      </c>
      <c r="W522" s="13">
        <v>0</v>
      </c>
      <c r="X522" s="13">
        <v>0</v>
      </c>
      <c r="Y522" s="13">
        <v>0</v>
      </c>
      <c r="Z522" s="13">
        <v>0</v>
      </c>
      <c r="AA522" s="13">
        <v>0</v>
      </c>
      <c r="AB522" s="13">
        <v>0</v>
      </c>
      <c r="AC522" s="13">
        <v>0</v>
      </c>
      <c r="AH522" s="33">
        <f>+AR522</f>
        <v>0.24299999999999999</v>
      </c>
      <c r="AI522" s="33">
        <f t="shared" si="2377"/>
        <v>0</v>
      </c>
      <c r="AJ522" s="33">
        <f t="shared" si="2378"/>
        <v>0</v>
      </c>
      <c r="AK522" s="33">
        <f>+M522</f>
        <v>0</v>
      </c>
      <c r="AL522" s="33">
        <f t="shared" si="2380"/>
        <v>0</v>
      </c>
      <c r="AM522" s="33">
        <f t="shared" si="2381"/>
        <v>0</v>
      </c>
      <c r="AN522" s="33">
        <f>+S522</f>
        <v>0</v>
      </c>
      <c r="AP522" s="80"/>
      <c r="AQ522" s="13">
        <v>0.200184</v>
      </c>
      <c r="AR522" s="13">
        <v>0.24299999999999999</v>
      </c>
      <c r="AS522" s="13">
        <v>0</v>
      </c>
      <c r="AT522" s="33">
        <f t="shared" si="2409"/>
        <v>0</v>
      </c>
      <c r="AU522" s="33">
        <f t="shared" si="2410"/>
        <v>0</v>
      </c>
      <c r="AV522" s="33">
        <f t="shared" si="2411"/>
        <v>0</v>
      </c>
      <c r="AW522" s="33">
        <f t="shared" si="2412"/>
        <v>0</v>
      </c>
    </row>
    <row r="523" spans="2:49" x14ac:dyDescent="0.2">
      <c r="B523" s="84" t="s">
        <v>233</v>
      </c>
      <c r="I523" s="41">
        <f t="shared" ref="I523:N523" si="2416">SUM(I515:I522,I513)</f>
        <v>36.055585999999998</v>
      </c>
      <c r="J523" s="41">
        <f t="shared" si="2416"/>
        <v>38.980999999999995</v>
      </c>
      <c r="K523" s="41">
        <f t="shared" si="2416"/>
        <v>32.478999999999999</v>
      </c>
      <c r="L523" s="41">
        <f t="shared" si="2416"/>
        <v>36.314999999999998</v>
      </c>
      <c r="M523" s="41">
        <f t="shared" si="2416"/>
        <v>38.93</v>
      </c>
      <c r="N523" s="41">
        <f t="shared" si="2416"/>
        <v>43.739999999999995</v>
      </c>
      <c r="O523" s="41">
        <f t="shared" ref="O523:P523" si="2417">SUM(O515:O522,O513)</f>
        <v>53.938000000000002</v>
      </c>
      <c r="P523" s="41">
        <f t="shared" si="2417"/>
        <v>57.456999999999994</v>
      </c>
      <c r="Q523" s="41">
        <f t="shared" ref="Q523:R523" si="2418">SUM(Q515:Q522,Q513)</f>
        <v>63.554000000000002</v>
      </c>
      <c r="R523" s="41">
        <f t="shared" si="2418"/>
        <v>68.542000000000002</v>
      </c>
      <c r="S523" s="41">
        <f t="shared" ref="S523:T523" si="2419">SUM(S515:S522,S513)</f>
        <v>77.466999999999999</v>
      </c>
      <c r="T523" s="41">
        <f t="shared" si="2419"/>
        <v>85.191999999999993</v>
      </c>
      <c r="U523" s="41">
        <f t="shared" ref="U523:V523" si="2420">SUM(U515:U522,U513)</f>
        <v>83.241</v>
      </c>
      <c r="V523" s="41">
        <f t="shared" si="2420"/>
        <v>82.177000000000021</v>
      </c>
      <c r="W523" s="41">
        <f t="shared" ref="W523:X523" si="2421">SUM(W515:W522,W513)</f>
        <v>91.457999999999998</v>
      </c>
      <c r="X523" s="41">
        <f t="shared" si="2421"/>
        <v>99.908000000000001</v>
      </c>
      <c r="Y523" s="41">
        <f t="shared" ref="Y523:Z523" si="2422">SUM(Y515:Y522,Y513)</f>
        <v>144.42499999999998</v>
      </c>
      <c r="Z523" s="41">
        <f t="shared" si="2422"/>
        <v>118.47499999999999</v>
      </c>
      <c r="AA523" s="41">
        <f t="shared" ref="AA523:AB523" si="2423">SUM(AA515:AA522,AA513)</f>
        <v>107.65400000000001</v>
      </c>
      <c r="AB523" s="41">
        <f t="shared" si="2423"/>
        <v>113.184</v>
      </c>
      <c r="AC523" s="41">
        <f t="shared" ref="AC523" si="2424">SUM(AC515:AC522,AC513)</f>
        <v>131.24799999999999</v>
      </c>
      <c r="AH523" s="43">
        <f>+AR523</f>
        <v>30.076000000000001</v>
      </c>
      <c r="AI523" s="43">
        <f t="shared" si="2377"/>
        <v>36.055585999999998</v>
      </c>
      <c r="AJ523" s="43">
        <f t="shared" si="2378"/>
        <v>32.478999999999999</v>
      </c>
      <c r="AK523" s="43">
        <f>+M523</f>
        <v>38.93</v>
      </c>
      <c r="AL523" s="43">
        <f t="shared" si="2380"/>
        <v>53.938000000000002</v>
      </c>
      <c r="AM523" s="43">
        <f t="shared" si="2381"/>
        <v>63.554000000000002</v>
      </c>
      <c r="AN523" s="43">
        <f>+S523</f>
        <v>77.466999999999999</v>
      </c>
      <c r="AP523" s="80"/>
      <c r="AQ523" s="41">
        <f>SUM(AQ515:AQ522,AQ513)</f>
        <v>15.658092</v>
      </c>
      <c r="AR523" s="41">
        <f>SUM(AR515:AR522,AR513)</f>
        <v>30.076000000000001</v>
      </c>
      <c r="AS523" s="41">
        <f>SUM(AS515:AS522,AS513)</f>
        <v>32.478999999999999</v>
      </c>
      <c r="AT523" s="43">
        <f t="shared" si="2409"/>
        <v>53.938000000000002</v>
      </c>
      <c r="AU523" s="43">
        <f t="shared" si="2410"/>
        <v>77.466999999999999</v>
      </c>
      <c r="AV523" s="43">
        <f t="shared" si="2411"/>
        <v>91.457999999999998</v>
      </c>
      <c r="AW523" s="43">
        <f t="shared" si="2412"/>
        <v>107.65400000000001</v>
      </c>
    </row>
    <row r="524" spans="2:49" x14ac:dyDescent="0.2">
      <c r="B524" s="84"/>
      <c r="AH524" s="34"/>
      <c r="AI524" s="34"/>
      <c r="AJ524" s="34"/>
      <c r="AK524" s="34"/>
      <c r="AL524" s="34"/>
      <c r="AM524" s="34"/>
      <c r="AN524" s="34"/>
      <c r="AP524" s="80"/>
      <c r="AT524" s="34"/>
      <c r="AU524" s="34"/>
      <c r="AV524" s="34"/>
      <c r="AW524" s="34"/>
    </row>
    <row r="525" spans="2:49" x14ac:dyDescent="0.2">
      <c r="B525" s="79" t="s">
        <v>234</v>
      </c>
      <c r="I525" s="12">
        <v>37.270085999999999</v>
      </c>
      <c r="J525" s="12">
        <v>37.331000000000003</v>
      </c>
      <c r="K525" s="12">
        <v>89.745000000000005</v>
      </c>
      <c r="L525" s="12">
        <v>89.793000000000006</v>
      </c>
      <c r="M525" s="12">
        <v>89.846000000000004</v>
      </c>
      <c r="N525" s="12">
        <v>108.048</v>
      </c>
      <c r="O525" s="12">
        <v>264.35700000000003</v>
      </c>
      <c r="P525" s="12">
        <v>264.5</v>
      </c>
      <c r="Q525" s="12">
        <v>264.62099999999998</v>
      </c>
      <c r="R525" s="12">
        <v>265.197</v>
      </c>
      <c r="S525" s="12">
        <v>266.19900000000001</v>
      </c>
      <c r="T525" s="12">
        <v>266.51400000000001</v>
      </c>
      <c r="U525" s="12">
        <v>267.28100000000001</v>
      </c>
      <c r="V525" s="12">
        <v>267.92599999999999</v>
      </c>
      <c r="W525" s="12">
        <v>268.19400000000002</v>
      </c>
      <c r="X525" s="12">
        <v>268.88900000000001</v>
      </c>
      <c r="Y525" s="12">
        <v>268.70100000000002</v>
      </c>
      <c r="Z525" s="12">
        <v>261.64299999999997</v>
      </c>
      <c r="AA525" s="12">
        <v>247.49600000000001</v>
      </c>
      <c r="AB525" s="12">
        <v>249.274</v>
      </c>
      <c r="AC525" s="12">
        <v>248.94800000000001</v>
      </c>
      <c r="AH525" s="32">
        <f t="shared" ref="AH525:AH534" si="2425">+AR525</f>
        <v>30.716000000000001</v>
      </c>
      <c r="AI525" s="32">
        <f t="shared" si="2377"/>
        <v>37.270085999999999</v>
      </c>
      <c r="AJ525" s="32">
        <f t="shared" si="2378"/>
        <v>89.745000000000005</v>
      </c>
      <c r="AK525" s="32">
        <f t="shared" ref="AK525:AK534" si="2426">+M525</f>
        <v>89.846000000000004</v>
      </c>
      <c r="AL525" s="32">
        <f t="shared" si="2380"/>
        <v>264.35700000000003</v>
      </c>
      <c r="AM525" s="32">
        <f t="shared" si="2381"/>
        <v>264.62099999999998</v>
      </c>
      <c r="AN525" s="32">
        <f t="shared" ref="AN525:AN534" si="2427">+S525</f>
        <v>266.19900000000001</v>
      </c>
      <c r="AP525" s="80"/>
      <c r="AQ525" s="12">
        <v>9.9612660000000002</v>
      </c>
      <c r="AR525" s="12">
        <v>30.716000000000001</v>
      </c>
      <c r="AS525" s="12">
        <v>89.745000000000005</v>
      </c>
      <c r="AT525" s="32">
        <f t="shared" ref="AT525:AT534" si="2428">+O525</f>
        <v>264.35700000000003</v>
      </c>
      <c r="AU525" s="32">
        <f t="shared" ref="AU525:AU534" si="2429">+S525</f>
        <v>266.19900000000001</v>
      </c>
      <c r="AV525" s="32">
        <f t="shared" ref="AV525:AV534" si="2430">+W525</f>
        <v>268.19400000000002</v>
      </c>
      <c r="AW525" s="32">
        <f t="shared" ref="AW525:AW534" si="2431">+AA525</f>
        <v>247.49600000000001</v>
      </c>
    </row>
    <row r="526" spans="2:49" x14ac:dyDescent="0.2">
      <c r="B526" s="79" t="s">
        <v>235</v>
      </c>
      <c r="I526" s="12">
        <v>0.61002599999999996</v>
      </c>
      <c r="J526" s="12">
        <v>0.69399999999999995</v>
      </c>
      <c r="K526" s="12">
        <v>1.1020000000000001</v>
      </c>
      <c r="L526" s="12">
        <v>1.4530000000000001</v>
      </c>
      <c r="M526" s="12">
        <v>1.875</v>
      </c>
      <c r="N526" s="12">
        <v>2.3639999999999999</v>
      </c>
      <c r="O526" s="12">
        <v>2.5369999999999999</v>
      </c>
      <c r="P526" s="12">
        <v>2.875</v>
      </c>
      <c r="Q526" s="12">
        <v>3.3740000000000001</v>
      </c>
      <c r="R526" s="12">
        <v>3.9910000000000001</v>
      </c>
      <c r="S526" s="12">
        <v>4.3120000000000003</v>
      </c>
      <c r="T526" s="12">
        <v>5.335</v>
      </c>
      <c r="U526" s="12">
        <v>6.8310000000000004</v>
      </c>
      <c r="V526" s="12">
        <v>7.5529999999999999</v>
      </c>
      <c r="W526" s="12">
        <v>8.4580000000000002</v>
      </c>
      <c r="X526" s="12">
        <v>9.3940000000000001</v>
      </c>
      <c r="Y526" s="12">
        <v>10.291</v>
      </c>
      <c r="Z526" s="12">
        <v>11.637</v>
      </c>
      <c r="AA526" s="12">
        <v>13.96</v>
      </c>
      <c r="AB526" s="12">
        <v>16.829999999999998</v>
      </c>
      <c r="AC526" s="12">
        <v>17.492999999999999</v>
      </c>
      <c r="AH526" s="32">
        <f t="shared" si="2425"/>
        <v>0.56399999999999995</v>
      </c>
      <c r="AI526" s="32">
        <f t="shared" si="2377"/>
        <v>0.61002599999999996</v>
      </c>
      <c r="AJ526" s="32">
        <f t="shared" si="2378"/>
        <v>1.1020000000000001</v>
      </c>
      <c r="AK526" s="32">
        <f t="shared" si="2426"/>
        <v>1.875</v>
      </c>
      <c r="AL526" s="32">
        <f t="shared" si="2380"/>
        <v>2.5369999999999999</v>
      </c>
      <c r="AM526" s="32">
        <f t="shared" si="2381"/>
        <v>3.3740000000000001</v>
      </c>
      <c r="AN526" s="32">
        <f t="shared" si="2427"/>
        <v>4.3120000000000003</v>
      </c>
      <c r="AP526" s="80"/>
      <c r="AQ526" s="12">
        <v>0.31067</v>
      </c>
      <c r="AR526" s="12">
        <v>0.56399999999999995</v>
      </c>
      <c r="AS526" s="12">
        <v>1.1020000000000001</v>
      </c>
      <c r="AT526" s="32">
        <f t="shared" si="2428"/>
        <v>2.5369999999999999</v>
      </c>
      <c r="AU526" s="32">
        <f t="shared" si="2429"/>
        <v>4.3120000000000003</v>
      </c>
      <c r="AV526" s="32">
        <f t="shared" si="2430"/>
        <v>8.4580000000000002</v>
      </c>
      <c r="AW526" s="32">
        <f t="shared" si="2431"/>
        <v>13.96</v>
      </c>
    </row>
    <row r="527" spans="2:49" x14ac:dyDescent="0.2">
      <c r="B527" s="79" t="s">
        <v>236</v>
      </c>
      <c r="I527" s="12">
        <v>-53.23</v>
      </c>
      <c r="J527" s="12">
        <v>-56.972000000000001</v>
      </c>
      <c r="K527" s="12">
        <v>-60.271000000000001</v>
      </c>
      <c r="L527" s="12">
        <v>-59.527999999999999</v>
      </c>
      <c r="M527" s="12">
        <v>-63.026000000000003</v>
      </c>
      <c r="N527" s="12">
        <v>-64.183999999999997</v>
      </c>
      <c r="O527" s="12">
        <v>-67.924999999999997</v>
      </c>
      <c r="P527" s="12">
        <v>-73.930999999999997</v>
      </c>
      <c r="Q527" s="12">
        <v>-81.120999999999995</v>
      </c>
      <c r="R527" s="12">
        <v>-80.459999999999994</v>
      </c>
      <c r="S527" s="12">
        <v>-81.888000000000005</v>
      </c>
      <c r="T527" s="12">
        <v>-88.846999999999994</v>
      </c>
      <c r="U527" s="12">
        <v>-86.744</v>
      </c>
      <c r="V527" s="12">
        <v>-76.47</v>
      </c>
      <c r="W527" s="12">
        <v>-74.87</v>
      </c>
      <c r="X527" s="12">
        <v>-73.625</v>
      </c>
      <c r="Y527" s="12">
        <v>-129.251</v>
      </c>
      <c r="Z527" s="12">
        <v>-128.601</v>
      </c>
      <c r="AA527" s="12">
        <v>-204.78899999999999</v>
      </c>
      <c r="AB527" s="12">
        <v>-199.62</v>
      </c>
      <c r="AC527" s="12">
        <v>-216.691</v>
      </c>
      <c r="AH527" s="32">
        <f t="shared" si="2425"/>
        <v>-48.319000000000003</v>
      </c>
      <c r="AI527" s="32">
        <f t="shared" si="2377"/>
        <v>-53.23</v>
      </c>
      <c r="AJ527" s="32">
        <f t="shared" si="2378"/>
        <v>-60.271000000000001</v>
      </c>
      <c r="AK527" s="32">
        <f t="shared" si="2426"/>
        <v>-63.026000000000003</v>
      </c>
      <c r="AL527" s="32">
        <f t="shared" si="2380"/>
        <v>-67.924999999999997</v>
      </c>
      <c r="AM527" s="32">
        <f t="shared" si="2381"/>
        <v>-81.120999999999995</v>
      </c>
      <c r="AN527" s="32">
        <f t="shared" si="2427"/>
        <v>-81.888000000000005</v>
      </c>
      <c r="AP527" s="80"/>
      <c r="AQ527" s="12">
        <v>-14.858000000000001</v>
      </c>
      <c r="AR527" s="12">
        <v>-48.319000000000003</v>
      </c>
      <c r="AS527" s="12">
        <v>-60.271000000000001</v>
      </c>
      <c r="AT527" s="32">
        <f t="shared" si="2428"/>
        <v>-67.924999999999997</v>
      </c>
      <c r="AU527" s="32">
        <f t="shared" si="2429"/>
        <v>-81.888000000000005</v>
      </c>
      <c r="AV527" s="32">
        <f t="shared" si="2430"/>
        <v>-74.87</v>
      </c>
      <c r="AW527" s="32">
        <f t="shared" si="2431"/>
        <v>-204.78899999999999</v>
      </c>
    </row>
    <row r="528" spans="2:49" x14ac:dyDescent="0.2">
      <c r="B528" s="79" t="s">
        <v>237</v>
      </c>
      <c r="I528" s="12">
        <v>-6.6000000000000003E-2</v>
      </c>
      <c r="J528" s="12">
        <v>0.40500000000000003</v>
      </c>
      <c r="K528" s="12">
        <v>0</v>
      </c>
      <c r="L528" s="12">
        <v>0</v>
      </c>
      <c r="M528" s="12">
        <v>0</v>
      </c>
      <c r="N528" s="12">
        <v>0</v>
      </c>
      <c r="O528" s="12">
        <v>0</v>
      </c>
      <c r="P528" s="12">
        <v>0</v>
      </c>
      <c r="Q528" s="12">
        <v>0</v>
      </c>
      <c r="R528" s="12">
        <v>0</v>
      </c>
      <c r="S528" s="12">
        <v>0</v>
      </c>
      <c r="T528" s="12">
        <v>0</v>
      </c>
      <c r="U528" s="12">
        <v>0</v>
      </c>
      <c r="V528" s="12">
        <v>0</v>
      </c>
      <c r="W528" s="12">
        <v>0</v>
      </c>
      <c r="X528" s="12">
        <v>0</v>
      </c>
      <c r="Y528" s="12">
        <v>0</v>
      </c>
      <c r="Z528" s="12">
        <v>0</v>
      </c>
      <c r="AA528" s="12">
        <v>0</v>
      </c>
      <c r="AB528" s="12">
        <v>0</v>
      </c>
      <c r="AC528" s="12">
        <v>0</v>
      </c>
      <c r="AH528" s="32">
        <f t="shared" si="2425"/>
        <v>0</v>
      </c>
      <c r="AI528" s="32">
        <f t="shared" si="2377"/>
        <v>-6.6000000000000003E-2</v>
      </c>
      <c r="AJ528" s="32">
        <f t="shared" si="2378"/>
        <v>0</v>
      </c>
      <c r="AK528" s="32">
        <f t="shared" si="2426"/>
        <v>0</v>
      </c>
      <c r="AL528" s="32">
        <f t="shared" si="2380"/>
        <v>0</v>
      </c>
      <c r="AM528" s="32">
        <f t="shared" si="2381"/>
        <v>0</v>
      </c>
      <c r="AN528" s="32">
        <f t="shared" si="2427"/>
        <v>0</v>
      </c>
      <c r="AP528" s="80"/>
      <c r="AQ528" s="12">
        <v>-0.48299999999999998</v>
      </c>
      <c r="AR528" s="12">
        <v>0</v>
      </c>
      <c r="AS528" s="12">
        <v>0</v>
      </c>
      <c r="AT528" s="32">
        <f t="shared" si="2428"/>
        <v>0</v>
      </c>
      <c r="AU528" s="32">
        <f t="shared" si="2429"/>
        <v>0</v>
      </c>
      <c r="AV528" s="32">
        <f t="shared" si="2430"/>
        <v>0</v>
      </c>
      <c r="AW528" s="32">
        <f t="shared" si="2431"/>
        <v>0</v>
      </c>
    </row>
    <row r="529" spans="1:49" x14ac:dyDescent="0.2">
      <c r="B529" s="79" t="s">
        <v>238</v>
      </c>
      <c r="I529" s="12">
        <v>0</v>
      </c>
      <c r="J529" s="12">
        <v>0</v>
      </c>
      <c r="K529" s="12">
        <v>0.80500000000000005</v>
      </c>
      <c r="L529" s="12">
        <v>-2.5369999999999999</v>
      </c>
      <c r="M529" s="12">
        <v>-1.113</v>
      </c>
      <c r="N529" s="12">
        <v>-1.23</v>
      </c>
      <c r="O529" s="12">
        <v>1.6990000000000001</v>
      </c>
      <c r="P529" s="12">
        <v>3.8130000000000002</v>
      </c>
      <c r="Q529" s="12">
        <v>6.9649999999999999</v>
      </c>
      <c r="R529" s="12">
        <v>2.274</v>
      </c>
      <c r="S529" s="12">
        <v>2.113</v>
      </c>
      <c r="T529" s="12">
        <v>5.3250000000000002</v>
      </c>
      <c r="U529" s="12">
        <v>0.17</v>
      </c>
      <c r="V529" s="12">
        <v>-10.52</v>
      </c>
      <c r="W529" s="12">
        <v>-9.5709999999999997</v>
      </c>
      <c r="X529" s="12">
        <v>-9.4120000000000008</v>
      </c>
      <c r="Y529" s="12">
        <v>-5.2030000000000003</v>
      </c>
      <c r="Z529" s="12">
        <v>-8.9789999999999992</v>
      </c>
      <c r="AA529" s="12">
        <v>-5.9459999999999997</v>
      </c>
      <c r="AB529" s="12">
        <v>-6.843</v>
      </c>
      <c r="AC529" s="12">
        <v>-7.29</v>
      </c>
      <c r="AH529" s="32">
        <f t="shared" si="2425"/>
        <v>0.26300000000000001</v>
      </c>
      <c r="AI529" s="32">
        <f t="shared" si="2377"/>
        <v>0</v>
      </c>
      <c r="AJ529" s="32">
        <f t="shared" si="2378"/>
        <v>0.80500000000000005</v>
      </c>
      <c r="AK529" s="32">
        <f t="shared" si="2426"/>
        <v>-1.113</v>
      </c>
      <c r="AL529" s="32">
        <f t="shared" si="2380"/>
        <v>1.6990000000000001</v>
      </c>
      <c r="AM529" s="32">
        <f t="shared" si="2381"/>
        <v>6.9649999999999999</v>
      </c>
      <c r="AN529" s="32">
        <f t="shared" si="2427"/>
        <v>2.113</v>
      </c>
      <c r="AP529" s="80"/>
      <c r="AQ529" s="12">
        <v>0</v>
      </c>
      <c r="AR529" s="12">
        <v>0.26300000000000001</v>
      </c>
      <c r="AS529" s="12">
        <v>0.80500000000000005</v>
      </c>
      <c r="AT529" s="32">
        <f t="shared" si="2428"/>
        <v>1.6990000000000001</v>
      </c>
      <c r="AU529" s="32">
        <f t="shared" si="2429"/>
        <v>2.113</v>
      </c>
      <c r="AV529" s="32">
        <f t="shared" si="2430"/>
        <v>-9.5709999999999997</v>
      </c>
      <c r="AW529" s="32">
        <f t="shared" si="2431"/>
        <v>-5.9459999999999997</v>
      </c>
    </row>
    <row r="530" spans="1:49" ht="13.5" x14ac:dyDescent="0.35">
      <c r="B530" s="79" t="s">
        <v>239</v>
      </c>
      <c r="I530" s="13">
        <v>-9.2999999999999999E-2</v>
      </c>
      <c r="J530" s="13">
        <v>-0.10299999999999999</v>
      </c>
      <c r="K530" s="13">
        <v>0</v>
      </c>
      <c r="L530" s="13">
        <v>0</v>
      </c>
      <c r="M530" s="13">
        <v>0</v>
      </c>
      <c r="N530" s="13">
        <v>0</v>
      </c>
      <c r="O530" s="13">
        <v>0</v>
      </c>
      <c r="P530" s="13">
        <v>0</v>
      </c>
      <c r="Q530" s="13">
        <v>0</v>
      </c>
      <c r="R530" s="13">
        <v>0</v>
      </c>
      <c r="S530" s="13">
        <v>0</v>
      </c>
      <c r="T530" s="13">
        <v>0</v>
      </c>
      <c r="U530" s="13">
        <v>0</v>
      </c>
      <c r="V530" s="13">
        <v>0</v>
      </c>
      <c r="W530" s="13">
        <v>0</v>
      </c>
      <c r="X530" s="13">
        <v>0</v>
      </c>
      <c r="Y530" s="13">
        <v>0</v>
      </c>
      <c r="Z530" s="13">
        <v>0</v>
      </c>
      <c r="AA530" s="13">
        <v>0</v>
      </c>
      <c r="AB530" s="13">
        <v>0</v>
      </c>
      <c r="AC530" s="13">
        <v>0</v>
      </c>
      <c r="AH530" s="33">
        <f t="shared" si="2425"/>
        <v>0</v>
      </c>
      <c r="AI530" s="33">
        <f t="shared" si="2377"/>
        <v>-9.2999999999999999E-2</v>
      </c>
      <c r="AJ530" s="33">
        <f t="shared" si="2378"/>
        <v>0</v>
      </c>
      <c r="AK530" s="33">
        <f t="shared" si="2426"/>
        <v>0</v>
      </c>
      <c r="AL530" s="33">
        <f t="shared" si="2380"/>
        <v>0</v>
      </c>
      <c r="AM530" s="33">
        <f t="shared" si="2381"/>
        <v>0</v>
      </c>
      <c r="AN530" s="33">
        <f t="shared" si="2427"/>
        <v>0</v>
      </c>
      <c r="AP530" s="80"/>
      <c r="AQ530" s="13">
        <v>-3.2000000000000001E-2</v>
      </c>
      <c r="AR530" s="13">
        <v>0</v>
      </c>
      <c r="AS530" s="13">
        <v>0</v>
      </c>
      <c r="AT530" s="33">
        <f t="shared" si="2428"/>
        <v>0</v>
      </c>
      <c r="AU530" s="33">
        <f t="shared" si="2429"/>
        <v>0</v>
      </c>
      <c r="AV530" s="33">
        <f t="shared" si="2430"/>
        <v>0</v>
      </c>
      <c r="AW530" s="33">
        <f t="shared" si="2431"/>
        <v>0</v>
      </c>
    </row>
    <row r="531" spans="1:49" x14ac:dyDescent="0.2">
      <c r="B531" s="84" t="s">
        <v>240</v>
      </c>
      <c r="C531" s="1"/>
      <c r="D531" s="1"/>
      <c r="E531" s="1"/>
      <c r="F531" s="1"/>
      <c r="G531" s="1"/>
      <c r="H531" s="1"/>
      <c r="I531" s="41">
        <f t="shared" ref="I531:N531" si="2432">SUM(I525:I530)</f>
        <v>-15.508888000000001</v>
      </c>
      <c r="J531" s="41">
        <f t="shared" si="2432"/>
        <v>-18.644999999999996</v>
      </c>
      <c r="K531" s="41">
        <f t="shared" si="2432"/>
        <v>31.381000000000007</v>
      </c>
      <c r="L531" s="41">
        <f t="shared" si="2432"/>
        <v>29.181000000000012</v>
      </c>
      <c r="M531" s="41">
        <f t="shared" si="2432"/>
        <v>27.582000000000001</v>
      </c>
      <c r="N531" s="41">
        <f t="shared" si="2432"/>
        <v>44.998000000000012</v>
      </c>
      <c r="O531" s="41">
        <f t="shared" ref="O531:P531" si="2433">SUM(O525:O530)</f>
        <v>200.66800000000001</v>
      </c>
      <c r="P531" s="41">
        <f t="shared" si="2433"/>
        <v>197.25700000000001</v>
      </c>
      <c r="Q531" s="41">
        <f t="shared" ref="Q531:R531" si="2434">SUM(Q525:Q530)</f>
        <v>193.83900000000003</v>
      </c>
      <c r="R531" s="41">
        <f t="shared" si="2434"/>
        <v>191.00200000000001</v>
      </c>
      <c r="S531" s="41">
        <f t="shared" ref="S531:T531" si="2435">SUM(S525:S530)</f>
        <v>190.73600000000002</v>
      </c>
      <c r="T531" s="41">
        <f t="shared" si="2435"/>
        <v>188.327</v>
      </c>
      <c r="U531" s="41">
        <f t="shared" ref="U531:V531" si="2436">SUM(U525:U530)</f>
        <v>187.53800000000001</v>
      </c>
      <c r="V531" s="41">
        <f t="shared" si="2436"/>
        <v>188.48899999999998</v>
      </c>
      <c r="W531" s="41">
        <f t="shared" ref="W531:X531" si="2437">SUM(W525:W530)</f>
        <v>192.21100000000004</v>
      </c>
      <c r="X531" s="41">
        <f t="shared" si="2437"/>
        <v>195.24600000000001</v>
      </c>
      <c r="Y531" s="41">
        <f t="shared" ref="Y531:Z531" si="2438">SUM(Y525:Y530)</f>
        <v>144.53800000000001</v>
      </c>
      <c r="Z531" s="41">
        <f t="shared" si="2438"/>
        <v>135.69999999999999</v>
      </c>
      <c r="AA531" s="41">
        <f t="shared" ref="AA531:AB531" si="2439">SUM(AA525:AA530)</f>
        <v>50.721000000000032</v>
      </c>
      <c r="AB531" s="41">
        <f t="shared" si="2439"/>
        <v>59.640999999999977</v>
      </c>
      <c r="AC531" s="41">
        <f t="shared" ref="AC531" si="2440">SUM(AC525:AC530)</f>
        <v>42.460000000000029</v>
      </c>
      <c r="AD531" s="1"/>
      <c r="AE531" s="1"/>
      <c r="AF531" s="1"/>
      <c r="AG531" s="1"/>
      <c r="AH531" s="43">
        <f t="shared" si="2425"/>
        <v>-16.776</v>
      </c>
      <c r="AI531" s="43">
        <f t="shared" si="2377"/>
        <v>-15.508888000000001</v>
      </c>
      <c r="AJ531" s="43">
        <f t="shared" si="2378"/>
        <v>31.381000000000007</v>
      </c>
      <c r="AK531" s="43">
        <f t="shared" si="2426"/>
        <v>27.582000000000001</v>
      </c>
      <c r="AL531" s="43">
        <f t="shared" si="2380"/>
        <v>200.66800000000001</v>
      </c>
      <c r="AM531" s="43">
        <f t="shared" si="2381"/>
        <v>193.83900000000003</v>
      </c>
      <c r="AN531" s="43">
        <f t="shared" si="2427"/>
        <v>190.73600000000002</v>
      </c>
      <c r="AO531" s="1"/>
      <c r="AP531" s="81"/>
      <c r="AQ531" s="41">
        <f>SUM(AQ525:AQ530)</f>
        <v>-5.101064</v>
      </c>
      <c r="AR531" s="41">
        <f>SUM(AR525:AR530)</f>
        <v>-16.776</v>
      </c>
      <c r="AS531" s="41">
        <f>SUM(AS525:AS530)</f>
        <v>31.381000000000007</v>
      </c>
      <c r="AT531" s="43">
        <f t="shared" si="2428"/>
        <v>200.66800000000001</v>
      </c>
      <c r="AU531" s="43">
        <f t="shared" si="2429"/>
        <v>190.73600000000002</v>
      </c>
      <c r="AV531" s="43">
        <f t="shared" si="2430"/>
        <v>192.21100000000004</v>
      </c>
      <c r="AW531" s="43">
        <f t="shared" si="2431"/>
        <v>50.721000000000032</v>
      </c>
    </row>
    <row r="532" spans="1:49" ht="13.5" x14ac:dyDescent="0.35">
      <c r="B532" s="79" t="s">
        <v>241</v>
      </c>
      <c r="I532" s="13">
        <v>0</v>
      </c>
      <c r="J532" s="13">
        <v>0</v>
      </c>
      <c r="K532" s="13">
        <v>0</v>
      </c>
      <c r="L532" s="13">
        <v>0</v>
      </c>
      <c r="M532" s="13">
        <v>0</v>
      </c>
      <c r="N532" s="13">
        <v>0</v>
      </c>
      <c r="O532" s="13">
        <v>0</v>
      </c>
      <c r="P532" s="13">
        <v>0</v>
      </c>
      <c r="Q532" s="13">
        <v>0</v>
      </c>
      <c r="R532" s="13">
        <v>0</v>
      </c>
      <c r="S532" s="13">
        <v>0</v>
      </c>
      <c r="T532" s="13">
        <v>0</v>
      </c>
      <c r="U532" s="13">
        <v>0</v>
      </c>
      <c r="V532" s="13">
        <v>0</v>
      </c>
      <c r="W532" s="13">
        <v>0</v>
      </c>
      <c r="X532" s="13">
        <v>0</v>
      </c>
      <c r="Y532" s="13">
        <v>0</v>
      </c>
      <c r="Z532" s="13">
        <v>0</v>
      </c>
      <c r="AA532" s="13">
        <v>0</v>
      </c>
      <c r="AB532" s="13">
        <v>0</v>
      </c>
      <c r="AC532" s="13">
        <v>0</v>
      </c>
      <c r="AH532" s="33">
        <f t="shared" si="2425"/>
        <v>0</v>
      </c>
      <c r="AI532" s="33">
        <f t="shared" si="2377"/>
        <v>0</v>
      </c>
      <c r="AJ532" s="33">
        <f t="shared" si="2378"/>
        <v>0</v>
      </c>
      <c r="AK532" s="33">
        <f t="shared" si="2426"/>
        <v>0</v>
      </c>
      <c r="AL532" s="33">
        <f t="shared" si="2380"/>
        <v>0</v>
      </c>
      <c r="AM532" s="33">
        <f t="shared" si="2381"/>
        <v>0</v>
      </c>
      <c r="AN532" s="33">
        <f t="shared" si="2427"/>
        <v>0</v>
      </c>
      <c r="AP532" s="80"/>
      <c r="AQ532" s="13">
        <v>-1.0549999999999999</v>
      </c>
      <c r="AR532" s="13">
        <v>0</v>
      </c>
      <c r="AS532" s="13">
        <v>0</v>
      </c>
      <c r="AT532" s="33">
        <f t="shared" si="2428"/>
        <v>0</v>
      </c>
      <c r="AU532" s="33">
        <f t="shared" si="2429"/>
        <v>0</v>
      </c>
      <c r="AV532" s="33">
        <f t="shared" si="2430"/>
        <v>0</v>
      </c>
      <c r="AW532" s="33">
        <f t="shared" si="2431"/>
        <v>0</v>
      </c>
    </row>
    <row r="533" spans="1:49" ht="13.5" x14ac:dyDescent="0.35">
      <c r="B533" s="84" t="s">
        <v>242</v>
      </c>
      <c r="I533" s="89">
        <f t="shared" ref="I533:N533" si="2441">+SUM(I531:I532)</f>
        <v>-15.508888000000001</v>
      </c>
      <c r="J533" s="89">
        <f t="shared" si="2441"/>
        <v>-18.644999999999996</v>
      </c>
      <c r="K533" s="89">
        <f t="shared" si="2441"/>
        <v>31.381000000000007</v>
      </c>
      <c r="L533" s="89">
        <f t="shared" si="2441"/>
        <v>29.181000000000012</v>
      </c>
      <c r="M533" s="89">
        <f t="shared" si="2441"/>
        <v>27.582000000000001</v>
      </c>
      <c r="N533" s="89">
        <f t="shared" si="2441"/>
        <v>44.998000000000012</v>
      </c>
      <c r="O533" s="89">
        <f t="shared" ref="O533" si="2442">+SUM(O531:O532)</f>
        <v>200.66800000000001</v>
      </c>
      <c r="P533" s="89">
        <f t="shared" ref="P533:Q533" si="2443">+SUM(P531:P532)</f>
        <v>197.25700000000001</v>
      </c>
      <c r="Q533" s="89">
        <f t="shared" si="2443"/>
        <v>193.83900000000003</v>
      </c>
      <c r="R533" s="89">
        <f t="shared" ref="R533:S533" si="2444">+SUM(R531:R532)</f>
        <v>191.00200000000001</v>
      </c>
      <c r="S533" s="89">
        <f t="shared" si="2444"/>
        <v>190.73600000000002</v>
      </c>
      <c r="T533" s="89">
        <f t="shared" ref="T533:U533" si="2445">+SUM(T531:T532)</f>
        <v>188.327</v>
      </c>
      <c r="U533" s="89">
        <f t="shared" si="2445"/>
        <v>187.53800000000001</v>
      </c>
      <c r="V533" s="89">
        <f t="shared" ref="V533:X533" si="2446">+SUM(V531:V532)</f>
        <v>188.48899999999998</v>
      </c>
      <c r="W533" s="89">
        <f t="shared" si="2446"/>
        <v>192.21100000000004</v>
      </c>
      <c r="X533" s="89">
        <f t="shared" si="2446"/>
        <v>195.24600000000001</v>
      </c>
      <c r="Y533" s="89">
        <f t="shared" ref="Y533:Z533" si="2447">+SUM(Y531:Y532)</f>
        <v>144.53800000000001</v>
      </c>
      <c r="Z533" s="89">
        <f t="shared" si="2447"/>
        <v>135.69999999999999</v>
      </c>
      <c r="AA533" s="89">
        <f t="shared" ref="AA533:AB533" si="2448">+SUM(AA531:AA532)</f>
        <v>50.721000000000032</v>
      </c>
      <c r="AB533" s="89">
        <f t="shared" si="2448"/>
        <v>59.640999999999977</v>
      </c>
      <c r="AC533" s="89">
        <f t="shared" ref="AC533" si="2449">+SUM(AC531:AC532)</f>
        <v>42.460000000000029</v>
      </c>
      <c r="AH533" s="89">
        <f t="shared" si="2425"/>
        <v>-16.776</v>
      </c>
      <c r="AI533" s="89">
        <f t="shared" si="2377"/>
        <v>-15.508888000000001</v>
      </c>
      <c r="AJ533" s="89">
        <f t="shared" si="2378"/>
        <v>31.381000000000007</v>
      </c>
      <c r="AK533" s="89">
        <f t="shared" si="2426"/>
        <v>27.582000000000001</v>
      </c>
      <c r="AL533" s="89">
        <f t="shared" si="2380"/>
        <v>200.66800000000001</v>
      </c>
      <c r="AM533" s="89">
        <f t="shared" si="2381"/>
        <v>193.83900000000003</v>
      </c>
      <c r="AN533" s="89">
        <f t="shared" si="2427"/>
        <v>190.73600000000002</v>
      </c>
      <c r="AP533" s="80"/>
      <c r="AQ533" s="89">
        <f>+SUM(AQ531:AQ532)</f>
        <v>-6.1560639999999998</v>
      </c>
      <c r="AR533" s="89">
        <f>+SUM(AR531:AR532)</f>
        <v>-16.776</v>
      </c>
      <c r="AS533" s="89">
        <f>+SUM(AS531:AS532)</f>
        <v>31.381000000000007</v>
      </c>
      <c r="AT533" s="89">
        <f t="shared" si="2428"/>
        <v>200.66800000000001</v>
      </c>
      <c r="AU533" s="89">
        <f t="shared" si="2429"/>
        <v>190.73600000000002</v>
      </c>
      <c r="AV533" s="89">
        <f t="shared" si="2430"/>
        <v>192.21100000000004</v>
      </c>
      <c r="AW533" s="89">
        <f t="shared" si="2431"/>
        <v>50.721000000000032</v>
      </c>
    </row>
    <row r="534" spans="1:49" x14ac:dyDescent="0.2">
      <c r="B534" s="88" t="s">
        <v>243</v>
      </c>
      <c r="I534" s="41">
        <f t="shared" ref="I534:N534" si="2450">+I523+I533</f>
        <v>20.546697999999999</v>
      </c>
      <c r="J534" s="41">
        <f t="shared" si="2450"/>
        <v>20.335999999999999</v>
      </c>
      <c r="K534" s="41">
        <f t="shared" si="2450"/>
        <v>63.860000000000007</v>
      </c>
      <c r="L534" s="41">
        <f t="shared" si="2450"/>
        <v>65.496000000000009</v>
      </c>
      <c r="M534" s="41">
        <f t="shared" si="2450"/>
        <v>66.512</v>
      </c>
      <c r="N534" s="41">
        <f t="shared" si="2450"/>
        <v>88.738</v>
      </c>
      <c r="O534" s="41">
        <f t="shared" ref="O534:P534" si="2451">+O523+O533</f>
        <v>254.60599999999999</v>
      </c>
      <c r="P534" s="41">
        <f t="shared" si="2451"/>
        <v>254.714</v>
      </c>
      <c r="Q534" s="41">
        <f t="shared" ref="Q534:R534" si="2452">+Q523+Q533</f>
        <v>257.39300000000003</v>
      </c>
      <c r="R534" s="41">
        <f t="shared" si="2452"/>
        <v>259.54399999999998</v>
      </c>
      <c r="S534" s="41">
        <f t="shared" ref="S534:T534" si="2453">+S523+S533</f>
        <v>268.20300000000003</v>
      </c>
      <c r="T534" s="41">
        <f t="shared" si="2453"/>
        <v>273.51900000000001</v>
      </c>
      <c r="U534" s="41">
        <f t="shared" ref="U534:V534" si="2454">+U523+U533</f>
        <v>270.779</v>
      </c>
      <c r="V534" s="41">
        <f t="shared" si="2454"/>
        <v>270.666</v>
      </c>
      <c r="W534" s="41">
        <f t="shared" ref="W534:X534" si="2455">+W523+W533</f>
        <v>283.66900000000004</v>
      </c>
      <c r="X534" s="41">
        <f t="shared" si="2455"/>
        <v>295.154</v>
      </c>
      <c r="Y534" s="41">
        <f t="shared" ref="Y534:Z534" si="2456">+Y523+Y533</f>
        <v>288.96299999999997</v>
      </c>
      <c r="Z534" s="41">
        <f t="shared" si="2456"/>
        <v>254.17499999999998</v>
      </c>
      <c r="AA534" s="41">
        <f t="shared" ref="AA534:AB534" si="2457">+AA523+AA533</f>
        <v>158.37500000000006</v>
      </c>
      <c r="AB534" s="41">
        <f t="shared" si="2457"/>
        <v>172.82499999999999</v>
      </c>
      <c r="AC534" s="41">
        <f t="shared" ref="AC534" si="2458">+AC523+AC533</f>
        <v>173.70800000000003</v>
      </c>
      <c r="AH534" s="43">
        <f t="shared" si="2425"/>
        <v>13.3</v>
      </c>
      <c r="AI534" s="43">
        <f t="shared" si="2377"/>
        <v>20.546697999999999</v>
      </c>
      <c r="AJ534" s="43">
        <f t="shared" si="2378"/>
        <v>63.860000000000007</v>
      </c>
      <c r="AK534" s="43">
        <f t="shared" si="2426"/>
        <v>66.512</v>
      </c>
      <c r="AL534" s="43">
        <f t="shared" si="2380"/>
        <v>254.60599999999999</v>
      </c>
      <c r="AM534" s="43">
        <f t="shared" si="2381"/>
        <v>257.39300000000003</v>
      </c>
      <c r="AN534" s="43">
        <f t="shared" si="2427"/>
        <v>268.20300000000003</v>
      </c>
      <c r="AP534" s="80"/>
      <c r="AQ534" s="41">
        <f>+AQ523+AQ533</f>
        <v>9.5020279999999993</v>
      </c>
      <c r="AR534" s="41">
        <f>+AR523+AR533</f>
        <v>13.3</v>
      </c>
      <c r="AS534" s="41">
        <f>+AS523+AS533</f>
        <v>63.860000000000007</v>
      </c>
      <c r="AT534" s="43">
        <f t="shared" si="2428"/>
        <v>254.60599999999999</v>
      </c>
      <c r="AU534" s="43">
        <f t="shared" si="2429"/>
        <v>268.20300000000003</v>
      </c>
      <c r="AV534" s="43">
        <f t="shared" si="2430"/>
        <v>283.66900000000004</v>
      </c>
      <c r="AW534" s="43">
        <f t="shared" si="2431"/>
        <v>158.37500000000006</v>
      </c>
    </row>
    <row r="535" spans="1:49" x14ac:dyDescent="0.2">
      <c r="AJ535" s="10"/>
      <c r="AT535" s="10"/>
      <c r="AU535" s="10"/>
    </row>
    <row r="536" spans="1:49" x14ac:dyDescent="0.2">
      <c r="AT536" s="10"/>
      <c r="AU536" s="10"/>
    </row>
    <row r="539" spans="1:49" x14ac:dyDescent="0.2">
      <c r="A539" s="18"/>
      <c r="L539" s="18"/>
      <c r="M539" s="18"/>
      <c r="N539" s="18"/>
      <c r="O539" s="18"/>
      <c r="P539" s="18"/>
    </row>
  </sheetData>
  <phoneticPr fontId="14" type="noConversion"/>
  <pageMargins left="0.3" right="0.3" top="0.3" bottom="0.3" header="0.3" footer="0.3"/>
  <pageSetup scale="49" fitToHeight="8" orientation="landscape" r:id="rId1"/>
  <headerFooter>
    <oddFooter>&amp;C&amp;10Page &amp;P of &amp;N</oddFooter>
  </headerFooter>
  <rowBreaks count="7" manualBreakCount="7">
    <brk id="93" min="1" max="49" man="1"/>
    <brk id="187" min="1" max="49" man="1"/>
    <brk id="245" min="1" max="49" man="1"/>
    <brk id="315" min="1" max="49" man="1"/>
    <brk id="391" min="1" max="49" man="1"/>
    <brk id="436" min="1" max="49" man="1"/>
    <brk id="482" min="1" max="49"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5E30-69CB-4531-915D-D90F894DF58C}">
  <sheetPr>
    <pageSetUpPr fitToPage="1"/>
  </sheetPr>
  <dimension ref="B2:AB19"/>
  <sheetViews>
    <sheetView showGridLines="0" view="pageBreakPreview" zoomScaleNormal="85" zoomScaleSheetLayoutView="100" workbookViewId="0">
      <selection activeCell="F19" sqref="F19"/>
    </sheetView>
  </sheetViews>
  <sheetFormatPr defaultRowHeight="11.25" outlineLevelCol="1" x14ac:dyDescent="0.2"/>
  <cols>
    <col min="1" max="1" width="2.83203125" customWidth="1"/>
    <col min="2" max="2" width="8.83203125" customWidth="1"/>
    <col min="3" max="3" width="7.83203125" customWidth="1"/>
    <col min="4" max="4" width="7.83203125" hidden="1" customWidth="1" outlineLevel="1"/>
    <col min="5" max="5" width="7.83203125" customWidth="1" collapsed="1"/>
    <col min="6" max="11" width="7.83203125" customWidth="1"/>
    <col min="12" max="12" width="1.83203125" customWidth="1"/>
    <col min="13" max="19" width="7.83203125" customWidth="1"/>
    <col min="20" max="20" width="9.33203125" customWidth="1"/>
    <col min="21" max="21" width="1.83203125" customWidth="1"/>
    <col min="22" max="28" width="9.33203125" customWidth="1"/>
  </cols>
  <sheetData>
    <row r="2" spans="2:28" s="1" customFormat="1" x14ac:dyDescent="0.2">
      <c r="B2" s="1" t="s">
        <v>322</v>
      </c>
      <c r="S2" s="260"/>
      <c r="T2" s="260"/>
      <c r="AB2" s="260">
        <f ca="1">+TODAY()</f>
        <v>45796</v>
      </c>
    </row>
    <row r="3" spans="2:28" s="2" customFormat="1" x14ac:dyDescent="0.2">
      <c r="B3" s="2" t="s">
        <v>321</v>
      </c>
    </row>
    <row r="4" spans="2:28" s="1" customFormat="1" x14ac:dyDescent="0.2">
      <c r="B4" s="15" t="s">
        <v>320</v>
      </c>
      <c r="C4" s="15"/>
      <c r="D4" s="15"/>
    </row>
    <row r="5" spans="2:28" x14ac:dyDescent="0.2">
      <c r="E5" s="259" t="s">
        <v>15</v>
      </c>
      <c r="F5" s="258"/>
      <c r="G5" s="258"/>
      <c r="H5" s="258"/>
      <c r="I5" s="258"/>
      <c r="J5" s="258"/>
      <c r="K5" s="257"/>
      <c r="M5" s="259" t="s">
        <v>319</v>
      </c>
      <c r="N5" s="258"/>
      <c r="O5" s="258"/>
      <c r="P5" s="258"/>
      <c r="Q5" s="258"/>
      <c r="R5" s="258"/>
      <c r="S5" s="257"/>
      <c r="T5" s="257"/>
      <c r="V5" s="259" t="s">
        <v>318</v>
      </c>
      <c r="W5" s="258"/>
      <c r="X5" s="258"/>
      <c r="Y5" s="258"/>
      <c r="Z5" s="258"/>
      <c r="AA5" s="258"/>
      <c r="AB5" s="257"/>
    </row>
    <row r="6" spans="2:28" ht="33.75" x14ac:dyDescent="0.2">
      <c r="E6" s="158"/>
      <c r="F6" s="254" t="s">
        <v>317</v>
      </c>
      <c r="G6" s="158"/>
      <c r="H6" s="245" t="s">
        <v>15</v>
      </c>
      <c r="I6" s="251"/>
      <c r="J6" s="252" t="s">
        <v>311</v>
      </c>
      <c r="K6" s="251"/>
      <c r="M6" s="158"/>
      <c r="N6" s="254" t="s">
        <v>316</v>
      </c>
      <c r="O6" s="158"/>
      <c r="P6" s="256" t="s">
        <v>315</v>
      </c>
      <c r="Q6" s="251"/>
      <c r="R6" s="252" t="s">
        <v>311</v>
      </c>
      <c r="S6" s="251"/>
      <c r="T6" s="255" t="s">
        <v>314</v>
      </c>
      <c r="V6" s="158"/>
      <c r="W6" s="254" t="s">
        <v>313</v>
      </c>
      <c r="X6" s="158"/>
      <c r="Y6" s="253" t="s">
        <v>312</v>
      </c>
      <c r="Z6" s="251"/>
      <c r="AA6" s="252" t="s">
        <v>311</v>
      </c>
      <c r="AB6" s="251"/>
    </row>
    <row r="7" spans="2:28" ht="13.5" x14ac:dyDescent="0.35">
      <c r="B7" s="250" t="s">
        <v>310</v>
      </c>
      <c r="C7" s="249" t="s">
        <v>309</v>
      </c>
      <c r="D7" s="4" t="s">
        <v>90</v>
      </c>
      <c r="E7" s="4" t="s">
        <v>307</v>
      </c>
      <c r="F7" s="4" t="s">
        <v>306</v>
      </c>
      <c r="G7" s="4" t="s">
        <v>305</v>
      </c>
      <c r="H7" s="4" t="s">
        <v>308</v>
      </c>
      <c r="I7" s="247" t="s">
        <v>307</v>
      </c>
      <c r="J7" s="247" t="s">
        <v>306</v>
      </c>
      <c r="K7" s="247" t="s">
        <v>305</v>
      </c>
      <c r="M7" s="4" t="s">
        <v>307</v>
      </c>
      <c r="N7" s="4" t="s">
        <v>306</v>
      </c>
      <c r="O7" s="4" t="s">
        <v>305</v>
      </c>
      <c r="P7" s="4" t="s">
        <v>308</v>
      </c>
      <c r="Q7" s="247" t="s">
        <v>307</v>
      </c>
      <c r="R7" s="247" t="s">
        <v>306</v>
      </c>
      <c r="S7" s="247" t="s">
        <v>305</v>
      </c>
      <c r="T7" s="248" t="s">
        <v>306</v>
      </c>
      <c r="V7" s="4" t="s">
        <v>307</v>
      </c>
      <c r="W7" s="4" t="s">
        <v>306</v>
      </c>
      <c r="X7" s="4" t="s">
        <v>305</v>
      </c>
      <c r="Y7" s="4" t="s">
        <v>308</v>
      </c>
      <c r="Z7" s="247" t="s">
        <v>307</v>
      </c>
      <c r="AA7" s="247" t="s">
        <v>306</v>
      </c>
      <c r="AB7" s="247" t="s">
        <v>305</v>
      </c>
    </row>
    <row r="8" spans="2:28" x14ac:dyDescent="0.2">
      <c r="B8" s="1"/>
      <c r="C8" s="1"/>
      <c r="D8" s="245"/>
      <c r="E8" s="245"/>
      <c r="F8" s="245"/>
      <c r="G8" s="245"/>
      <c r="H8" s="245"/>
      <c r="I8" s="244"/>
      <c r="J8" s="244"/>
      <c r="K8" s="244"/>
      <c r="M8" s="245"/>
      <c r="N8" s="245"/>
      <c r="O8" s="245"/>
      <c r="P8" s="245"/>
      <c r="Q8" s="244"/>
      <c r="R8" s="244"/>
      <c r="S8" s="244"/>
      <c r="T8" s="246"/>
      <c r="V8" s="245"/>
      <c r="W8" s="245"/>
      <c r="X8" s="245"/>
      <c r="Y8" s="245"/>
      <c r="Z8" s="244"/>
      <c r="AA8" s="244"/>
      <c r="AB8" s="244"/>
    </row>
    <row r="9" spans="2:28" x14ac:dyDescent="0.2">
      <c r="B9" s="24" t="s">
        <v>304</v>
      </c>
      <c r="C9" s="24"/>
      <c r="D9" s="245"/>
      <c r="E9" s="245"/>
      <c r="F9" s="245"/>
      <c r="G9" s="245"/>
      <c r="H9" s="245"/>
      <c r="I9" s="244"/>
      <c r="J9" s="244"/>
      <c r="K9" s="244"/>
      <c r="M9" s="245"/>
      <c r="N9" s="245"/>
      <c r="O9" s="245"/>
      <c r="P9" s="245"/>
      <c r="Q9" s="244"/>
      <c r="R9" s="244"/>
      <c r="S9" s="244"/>
      <c r="T9" s="246"/>
      <c r="V9" s="245"/>
      <c r="W9" s="245"/>
      <c r="X9" s="245"/>
      <c r="Y9" s="245"/>
      <c r="Z9" s="244"/>
      <c r="AA9" s="244"/>
      <c r="AB9" s="244"/>
    </row>
    <row r="10" spans="2:28" x14ac:dyDescent="0.2">
      <c r="B10" s="293">
        <v>44994</v>
      </c>
      <c r="C10" t="s">
        <v>336</v>
      </c>
      <c r="D10" s="5">
        <v>45016</v>
      </c>
      <c r="E10" s="12">
        <v>41.3</v>
      </c>
      <c r="F10" s="10">
        <f t="shared" ref="F10:F15" si="0">+AVERAGE(E10,G10)</f>
        <v>41.45</v>
      </c>
      <c r="G10" s="12">
        <v>41.6</v>
      </c>
      <c r="H10" s="54">
        <v>41.459000000000003</v>
      </c>
      <c r="I10" s="294">
        <f t="shared" ref="I10:K11" si="1">+IFERROR($H10/E10-1,"n/a")</f>
        <v>3.8498789346248508E-3</v>
      </c>
      <c r="J10" s="294">
        <f t="shared" si="1"/>
        <v>2.1712907117010793E-4</v>
      </c>
      <c r="K10" s="294">
        <f t="shared" si="1"/>
        <v>-3.389423076923026E-3</v>
      </c>
      <c r="M10" s="46">
        <f t="shared" ref="M10:M15" si="2">+V10*E10</f>
        <v>1.6519999999999999</v>
      </c>
      <c r="N10" s="46">
        <f t="shared" ref="N10:N15" si="3">+AVERAGE(M10,O10)</f>
        <v>1.8660000000000001</v>
      </c>
      <c r="O10" s="46">
        <f t="shared" ref="O10:O15" si="4">+X10*G10</f>
        <v>2.08</v>
      </c>
      <c r="P10" s="54">
        <v>2.2100000000000026</v>
      </c>
      <c r="Q10" s="294">
        <f t="shared" ref="Q10:S11" si="5">+IFERROR($P10/M10-1,"n/a")</f>
        <v>0.33777239709443263</v>
      </c>
      <c r="R10" s="294">
        <f t="shared" si="5"/>
        <v>0.18435155412647508</v>
      </c>
      <c r="S10" s="294">
        <f t="shared" si="5"/>
        <v>6.2500000000001332E-2</v>
      </c>
      <c r="T10" s="212">
        <f t="shared" ref="T10:T15" si="6">+IFERROR((P10-N10)/(H10-F10),"n/a")</f>
        <v>38.222222222221056</v>
      </c>
      <c r="V10" s="295">
        <v>0.04</v>
      </c>
      <c r="W10" s="296">
        <f t="shared" ref="W10:W15" si="7">+AVERAGE(V10,X10)</f>
        <v>4.4999999999999998E-2</v>
      </c>
      <c r="X10" s="295">
        <v>0.05</v>
      </c>
      <c r="Y10" s="296">
        <f t="shared" ref="Y10:Y15" si="8">+IFERROR(P10/H10,"n/a")</f>
        <v>5.3305675486625403E-2</v>
      </c>
      <c r="Z10" s="297">
        <f t="shared" ref="Z10:AB11" si="9">+IFERROR($Y10-V10,"n/a")</f>
        <v>1.3305675486625403E-2</v>
      </c>
      <c r="AA10" s="297">
        <f t="shared" si="9"/>
        <v>8.3056754866254051E-3</v>
      </c>
      <c r="AB10" s="297">
        <f t="shared" si="9"/>
        <v>3.3056754866254007E-3</v>
      </c>
    </row>
    <row r="11" spans="2:28" x14ac:dyDescent="0.2">
      <c r="B11" s="293">
        <v>45057</v>
      </c>
      <c r="C11" t="s">
        <v>343</v>
      </c>
      <c r="D11" s="5"/>
      <c r="E11" s="12">
        <v>42.9</v>
      </c>
      <c r="F11" s="10">
        <f t="shared" si="0"/>
        <v>43.05</v>
      </c>
      <c r="G11" s="12">
        <v>43.2</v>
      </c>
      <c r="H11" s="54">
        <v>43.594000000000001</v>
      </c>
      <c r="I11" s="294">
        <f t="shared" si="1"/>
        <v>1.6177156177156204E-2</v>
      </c>
      <c r="J11" s="294">
        <f t="shared" si="1"/>
        <v>1.2636469221835256E-2</v>
      </c>
      <c r="K11" s="294">
        <f t="shared" si="1"/>
        <v>9.1203703703703898E-3</v>
      </c>
      <c r="M11" s="46">
        <f t="shared" si="2"/>
        <v>2.3595000000000002</v>
      </c>
      <c r="N11" s="46">
        <f t="shared" si="3"/>
        <v>2.5837500000000002</v>
      </c>
      <c r="O11" s="46">
        <f t="shared" si="4"/>
        <v>2.8080000000000003</v>
      </c>
      <c r="P11" s="54">
        <v>3.0549999999999953</v>
      </c>
      <c r="Q11" s="294">
        <f t="shared" si="5"/>
        <v>0.29476584022038366</v>
      </c>
      <c r="R11" s="294">
        <f t="shared" si="5"/>
        <v>0.18238993710691642</v>
      </c>
      <c r="S11" s="294">
        <f t="shared" si="5"/>
        <v>8.7962962962961244E-2</v>
      </c>
      <c r="T11" s="212">
        <f t="shared" si="6"/>
        <v>0.86626838235292569</v>
      </c>
      <c r="V11" s="295">
        <v>5.5E-2</v>
      </c>
      <c r="W11" s="296">
        <f t="shared" si="7"/>
        <v>0.06</v>
      </c>
      <c r="X11" s="295">
        <v>6.5000000000000002E-2</v>
      </c>
      <c r="Y11" s="296">
        <f t="shared" si="8"/>
        <v>7.0078451163003971E-2</v>
      </c>
      <c r="Z11" s="297">
        <f t="shared" si="9"/>
        <v>1.5078451163003971E-2</v>
      </c>
      <c r="AA11" s="297">
        <f t="shared" si="9"/>
        <v>1.0078451163003974E-2</v>
      </c>
      <c r="AB11" s="297">
        <f t="shared" si="9"/>
        <v>5.0784511630039691E-3</v>
      </c>
    </row>
    <row r="12" spans="2:28" x14ac:dyDescent="0.2">
      <c r="B12" s="293">
        <v>45148</v>
      </c>
      <c r="C12" t="s">
        <v>353</v>
      </c>
      <c r="D12" s="5"/>
      <c r="E12" s="12">
        <v>45.9</v>
      </c>
      <c r="F12" s="10">
        <f t="shared" si="0"/>
        <v>46</v>
      </c>
      <c r="G12" s="12">
        <v>46.1</v>
      </c>
      <c r="H12" s="54">
        <v>46.506</v>
      </c>
      <c r="I12" s="294">
        <f t="shared" ref="I12" si="10">+IFERROR($H12/E12-1,"n/a")</f>
        <v>1.3202614379085098E-2</v>
      </c>
      <c r="J12" s="294">
        <f t="shared" ref="J12" si="11">+IFERROR($H12/F12-1,"n/a")</f>
        <v>1.0999999999999899E-2</v>
      </c>
      <c r="K12" s="294">
        <f t="shared" ref="K12" si="12">+IFERROR($H12/G12-1,"n/a")</f>
        <v>8.8069414316702677E-3</v>
      </c>
      <c r="M12" s="46">
        <f t="shared" si="2"/>
        <v>3.4424999999999999</v>
      </c>
      <c r="N12" s="46">
        <f t="shared" si="3"/>
        <v>3.5652499999999998</v>
      </c>
      <c r="O12" s="46">
        <f t="shared" si="4"/>
        <v>3.6880000000000002</v>
      </c>
      <c r="P12" s="54">
        <v>4.5120000000000093</v>
      </c>
      <c r="Q12" s="294">
        <f t="shared" ref="Q12" si="13">+IFERROR($P12/M12-1,"n/a")</f>
        <v>0.31067538126361938</v>
      </c>
      <c r="R12" s="294">
        <f t="shared" ref="R12" si="14">+IFERROR($P12/N12-1,"n/a")</f>
        <v>0.2655494004628034</v>
      </c>
      <c r="S12" s="294">
        <f t="shared" ref="S12" si="15">+IFERROR($P12/O12-1,"n/a")</f>
        <v>0.22342733188720421</v>
      </c>
      <c r="T12" s="212">
        <f t="shared" si="6"/>
        <v>1.8710474308300575</v>
      </c>
      <c r="V12" s="295">
        <v>7.4999999999999997E-2</v>
      </c>
      <c r="W12" s="296">
        <f t="shared" si="7"/>
        <v>7.7499999999999999E-2</v>
      </c>
      <c r="X12" s="295">
        <v>0.08</v>
      </c>
      <c r="Y12" s="296">
        <f t="shared" si="8"/>
        <v>9.7019739388466211E-2</v>
      </c>
      <c r="Z12" s="297">
        <f t="shared" ref="Z12" si="16">+IFERROR($Y12-V12,"n/a")</f>
        <v>2.2019739388466214E-2</v>
      </c>
      <c r="AA12" s="297">
        <f t="shared" ref="AA12" si="17">+IFERROR($Y12-W12,"n/a")</f>
        <v>1.9519739388466212E-2</v>
      </c>
      <c r="AB12" s="297">
        <f t="shared" ref="AB12" si="18">+IFERROR($Y12-X12,"n/a")</f>
        <v>1.701973938846621E-2</v>
      </c>
    </row>
    <row r="13" spans="2:28" x14ac:dyDescent="0.2">
      <c r="B13" s="293">
        <v>45239</v>
      </c>
      <c r="C13" t="s">
        <v>358</v>
      </c>
      <c r="D13" s="5"/>
      <c r="E13" s="12">
        <v>48.3</v>
      </c>
      <c r="F13" s="10">
        <f t="shared" si="0"/>
        <v>48.4</v>
      </c>
      <c r="G13" s="12">
        <v>48.5</v>
      </c>
      <c r="H13" s="54">
        <v>49.28</v>
      </c>
      <c r="I13" s="294">
        <f t="shared" ref="I13" si="19">+IFERROR($H13/E13-1,"n/a")</f>
        <v>2.0289855072463947E-2</v>
      </c>
      <c r="J13" s="294">
        <f t="shared" ref="J13" si="20">+IFERROR($H13/F13-1,"n/a")</f>
        <v>1.8181818181818299E-2</v>
      </c>
      <c r="K13" s="294">
        <f t="shared" ref="K13" si="21">+IFERROR($H13/G13-1,"n/a")</f>
        <v>1.60824742268042E-2</v>
      </c>
      <c r="M13" s="46">
        <f t="shared" si="2"/>
        <v>4.83</v>
      </c>
      <c r="N13" s="46">
        <f t="shared" si="3"/>
        <v>4.9612499999999997</v>
      </c>
      <c r="O13" s="46">
        <f t="shared" si="4"/>
        <v>5.0925000000000002</v>
      </c>
      <c r="P13" s="54">
        <v>6.5</v>
      </c>
      <c r="Q13" s="294">
        <f t="shared" ref="Q13" si="22">+IFERROR($P13/M13-1,"n/a")</f>
        <v>0.34575569358178049</v>
      </c>
      <c r="R13" s="294">
        <f t="shared" ref="R13" si="23">+IFERROR($P13/N13-1,"n/a")</f>
        <v>0.31015369110607205</v>
      </c>
      <c r="S13" s="294">
        <f t="shared" ref="S13" si="24">+IFERROR($P13/O13-1,"n/a")</f>
        <v>0.27638684339715258</v>
      </c>
      <c r="T13" s="212">
        <f t="shared" si="6"/>
        <v>1.7485795454545408</v>
      </c>
      <c r="V13" s="295">
        <v>0.1</v>
      </c>
      <c r="W13" s="296">
        <f t="shared" si="7"/>
        <v>0.10250000000000001</v>
      </c>
      <c r="X13" s="295">
        <v>0.105</v>
      </c>
      <c r="Y13" s="296">
        <f t="shared" si="8"/>
        <v>0.13189935064935066</v>
      </c>
      <c r="Z13" s="297">
        <f t="shared" ref="Z13" si="25">+IFERROR($Y13-V13,"n/a")</f>
        <v>3.189935064935065E-2</v>
      </c>
      <c r="AA13" s="297">
        <f t="shared" ref="AA13" si="26">+IFERROR($Y13-W13,"n/a")</f>
        <v>2.9399350649350647E-2</v>
      </c>
      <c r="AB13" s="297">
        <f t="shared" ref="AB13" si="27">+IFERROR($Y13-X13,"n/a")</f>
        <v>2.6899350649350659E-2</v>
      </c>
    </row>
    <row r="14" spans="2:28" x14ac:dyDescent="0.2">
      <c r="B14" s="293">
        <v>45345</v>
      </c>
      <c r="C14" t="s">
        <v>364</v>
      </c>
      <c r="D14" s="5"/>
      <c r="E14" s="12">
        <v>51</v>
      </c>
      <c r="F14" s="10">
        <f t="shared" si="0"/>
        <v>51.15</v>
      </c>
      <c r="G14" s="12">
        <v>51.3</v>
      </c>
      <c r="H14" s="54">
        <v>51.402999999999999</v>
      </c>
      <c r="I14" s="294">
        <f t="shared" ref="I14" si="28">+IFERROR($H14/E14-1,"n/a")</f>
        <v>7.9019607843135997E-3</v>
      </c>
      <c r="J14" s="294">
        <f t="shared" ref="J14" si="29">+IFERROR($H14/F14-1,"n/a")</f>
        <v>4.9462365591397273E-3</v>
      </c>
      <c r="K14" s="294">
        <f t="shared" ref="K14" si="30">+IFERROR($H14/G14-1,"n/a")</f>
        <v>2.0077972709551251E-3</v>
      </c>
      <c r="M14" s="46">
        <f t="shared" si="2"/>
        <v>6.375</v>
      </c>
      <c r="N14" s="46">
        <f t="shared" si="3"/>
        <v>6.6502499999999998</v>
      </c>
      <c r="O14" s="46">
        <f t="shared" si="4"/>
        <v>6.9255000000000004</v>
      </c>
      <c r="P14" s="54">
        <v>7.4669999999999961</v>
      </c>
      <c r="Q14" s="294">
        <f t="shared" ref="Q14" si="31">+IFERROR($P14/M14-1,"n/a")</f>
        <v>0.17129411764705815</v>
      </c>
      <c r="R14" s="294">
        <f t="shared" ref="R14" si="32">+IFERROR($P14/N14-1,"n/a")</f>
        <v>0.12281493176948177</v>
      </c>
      <c r="S14" s="294">
        <f t="shared" ref="S14" si="33">+IFERROR($P14/O14-1,"n/a")</f>
        <v>7.8189300411521945E-2</v>
      </c>
      <c r="T14" s="212">
        <f t="shared" si="6"/>
        <v>3.2282608695652013</v>
      </c>
      <c r="V14" s="295">
        <v>0.125</v>
      </c>
      <c r="W14" s="296">
        <f t="shared" si="7"/>
        <v>0.13</v>
      </c>
      <c r="X14" s="295">
        <v>0.13500000000000001</v>
      </c>
      <c r="Y14" s="296">
        <f t="shared" si="8"/>
        <v>0.14526389510339857</v>
      </c>
      <c r="Z14" s="297">
        <f t="shared" ref="Z14" si="34">+IFERROR($Y14-V14,"n/a")</f>
        <v>2.0263895103398571E-2</v>
      </c>
      <c r="AA14" s="297">
        <f t="shared" ref="AA14" si="35">+IFERROR($Y14-W14,"n/a")</f>
        <v>1.5263895103398567E-2</v>
      </c>
      <c r="AB14" s="297">
        <f t="shared" ref="AB14" si="36">+IFERROR($Y14-X14,"n/a")</f>
        <v>1.0263895103398563E-2</v>
      </c>
    </row>
    <row r="15" spans="2:28" x14ac:dyDescent="0.2">
      <c r="B15" s="293">
        <v>45421</v>
      </c>
      <c r="C15" t="s">
        <v>369</v>
      </c>
      <c r="D15" s="5"/>
      <c r="E15" s="12">
        <v>52.2</v>
      </c>
      <c r="F15" s="10">
        <f t="shared" si="0"/>
        <v>52.3</v>
      </c>
      <c r="G15" s="12">
        <v>52.4</v>
      </c>
      <c r="H15" s="54">
        <v>53.054000000000002</v>
      </c>
      <c r="I15" s="294">
        <f t="shared" ref="I15" si="37">+IFERROR($H15/E15-1,"n/a")</f>
        <v>1.6360153256705035E-2</v>
      </c>
      <c r="J15" s="294">
        <f t="shared" ref="J15" si="38">+IFERROR($H15/F15-1,"n/a")</f>
        <v>1.4416826003824212E-2</v>
      </c>
      <c r="K15" s="294">
        <f t="shared" ref="K15" si="39">+IFERROR($H15/G15-1,"n/a")</f>
        <v>1.2480916030534361E-2</v>
      </c>
      <c r="M15" s="46">
        <f t="shared" si="2"/>
        <v>7.3080000000000007</v>
      </c>
      <c r="N15" s="46">
        <f t="shared" si="3"/>
        <v>7.5839999999999996</v>
      </c>
      <c r="O15" s="46">
        <f t="shared" si="4"/>
        <v>7.8599999999999994</v>
      </c>
      <c r="P15" s="54">
        <v>7.9540000000000104</v>
      </c>
      <c r="Q15" s="294">
        <f t="shared" ref="Q15" si="40">+IFERROR($P15/M15-1,"n/a")</f>
        <v>8.8396278051451782E-2</v>
      </c>
      <c r="R15" s="294">
        <f t="shared" ref="R15" si="41">+IFERROR($P15/N15-1,"n/a")</f>
        <v>4.8786919831224962E-2</v>
      </c>
      <c r="S15" s="294">
        <f t="shared" ref="S15" si="42">+IFERROR($P15/O15-1,"n/a")</f>
        <v>1.1959287531807972E-2</v>
      </c>
      <c r="T15" s="212">
        <f t="shared" si="6"/>
        <v>0.49071618037136389</v>
      </c>
      <c r="V15" s="295">
        <v>0.14000000000000001</v>
      </c>
      <c r="W15" s="296">
        <f t="shared" si="7"/>
        <v>0.14500000000000002</v>
      </c>
      <c r="X15" s="295">
        <v>0.15</v>
      </c>
      <c r="Y15" s="296">
        <f t="shared" si="8"/>
        <v>0.14992272024729539</v>
      </c>
      <c r="Z15" s="297">
        <f t="shared" ref="Z15" si="43">+IFERROR($Y15-V15,"n/a")</f>
        <v>9.9227202472953746E-3</v>
      </c>
      <c r="AA15" s="297">
        <f t="shared" ref="AA15" si="44">+IFERROR($Y15-W15,"n/a")</f>
        <v>4.9227202472953702E-3</v>
      </c>
      <c r="AB15" s="297">
        <f t="shared" ref="AB15" si="45">+IFERROR($Y15-X15,"n/a")</f>
        <v>-7.7279752704606519E-5</v>
      </c>
    </row>
    <row r="16" spans="2:28" s="158" customFormat="1" ht="10.15" x14ac:dyDescent="0.2">
      <c r="B16" s="243">
        <v>45512</v>
      </c>
      <c r="C16" s="158" t="s">
        <v>378</v>
      </c>
      <c r="D16" s="242"/>
      <c r="E16" s="240">
        <v>54</v>
      </c>
      <c r="F16" s="241">
        <f t="shared" ref="F16" si="46">+AVERAGE(E16,G16)</f>
        <v>54.1</v>
      </c>
      <c r="G16" s="240">
        <v>54.2</v>
      </c>
      <c r="H16" s="159" t="s">
        <v>119</v>
      </c>
      <c r="I16" s="239" t="str">
        <f t="shared" ref="I16" si="47">+IFERROR($H16/E16-1,"n/a")</f>
        <v>n/a</v>
      </c>
      <c r="J16" s="239" t="str">
        <f t="shared" ref="J16" si="48">+IFERROR($H16/F16-1,"n/a")</f>
        <v>n/a</v>
      </c>
      <c r="K16" s="239" t="str">
        <f t="shared" ref="K16" si="49">+IFERROR($H16/G16-1,"n/a")</f>
        <v>n/a</v>
      </c>
      <c r="M16" s="238">
        <f t="shared" ref="M16" si="50">+V16*E16</f>
        <v>8.1</v>
      </c>
      <c r="N16" s="238">
        <f t="shared" ref="N16" si="51">+AVERAGE(M16,O16)</f>
        <v>8.2504999999999988</v>
      </c>
      <c r="O16" s="238">
        <f t="shared" ref="O16" si="52">+X16*G16</f>
        <v>8.4009999999999998</v>
      </c>
      <c r="P16" s="159" t="s">
        <v>119</v>
      </c>
      <c r="Q16" s="239" t="str">
        <f t="shared" ref="Q16" si="53">+IFERROR($P16/M16-1,"n/a")</f>
        <v>n/a</v>
      </c>
      <c r="R16" s="239" t="str">
        <f t="shared" ref="R16" si="54">+IFERROR($P16/N16-1,"n/a")</f>
        <v>n/a</v>
      </c>
      <c r="S16" s="239" t="str">
        <f t="shared" ref="S16" si="55">+IFERROR($P16/O16-1,"n/a")</f>
        <v>n/a</v>
      </c>
      <c r="T16" s="237" t="str">
        <f t="shared" ref="T16" si="56">+IFERROR((P16-N16)/(H16-F16),"n/a")</f>
        <v>n/a</v>
      </c>
      <c r="V16" s="236">
        <v>0.15</v>
      </c>
      <c r="W16" s="235">
        <f t="shared" ref="W16" si="57">+AVERAGE(V16,X16)</f>
        <v>0.1525</v>
      </c>
      <c r="X16" s="236">
        <v>0.155</v>
      </c>
      <c r="Y16" s="235" t="str">
        <f t="shared" ref="Y16" si="58">+IFERROR(P16/H16,"n/a")</f>
        <v>n/a</v>
      </c>
      <c r="Z16" s="234" t="str">
        <f t="shared" ref="Z16" si="59">+IFERROR($Y16-V16,"n/a")</f>
        <v>n/a</v>
      </c>
      <c r="AA16" s="234" t="str">
        <f t="shared" ref="AA16" si="60">+IFERROR($Y16-W16,"n/a")</f>
        <v>n/a</v>
      </c>
      <c r="AB16" s="234" t="str">
        <f t="shared" ref="AB16" si="61">+IFERROR($Y16-X16,"n/a")</f>
        <v>n/a</v>
      </c>
    </row>
    <row r="17" spans="2:28" x14ac:dyDescent="0.2">
      <c r="B17" s="1" t="s">
        <v>303</v>
      </c>
      <c r="C17" s="1"/>
      <c r="I17" s="233">
        <f>+IFERROR(AVERAGE(I10:I16),"n/a")</f>
        <v>1.2963603100724789E-2</v>
      </c>
      <c r="J17" s="233">
        <f>+IFERROR(AVERAGE(J10:J16),"n/a")</f>
        <v>1.0233079839631251E-2</v>
      </c>
      <c r="K17" s="233">
        <f>+IFERROR(AVERAGE(K10:K16),"n/a")</f>
        <v>7.5181793755685527E-3</v>
      </c>
      <c r="Q17" s="233">
        <f>+IFERROR(AVERAGE(Q10:Q16),"n/a")</f>
        <v>0.2581099513097877</v>
      </c>
      <c r="R17" s="233">
        <f>+IFERROR(AVERAGE(R10:R16),"n/a")</f>
        <v>0.18567440573382896</v>
      </c>
      <c r="S17" s="233">
        <f>+IFERROR(AVERAGE(S10:S16),"n/a")</f>
        <v>0.12340428769844154</v>
      </c>
      <c r="T17" s="232">
        <f>+IFERROR(AVERAGE(T10:T16),"n/a")</f>
        <v>7.7378491051325256</v>
      </c>
      <c r="Z17" s="231">
        <f>+IFERROR(AVERAGE(Z10:Z16),"n/a")</f>
        <v>1.8748305339690029E-2</v>
      </c>
      <c r="AA17" s="231">
        <f>+IFERROR(AVERAGE(AA10:AA16),"n/a")</f>
        <v>1.4581638673023362E-2</v>
      </c>
      <c r="AB17" s="231">
        <f>+IFERROR(AVERAGE(AB10:AB16),"n/a")</f>
        <v>1.04149720063567E-2</v>
      </c>
    </row>
    <row r="18" spans="2:28" x14ac:dyDescent="0.2">
      <c r="B18" s="1" t="s">
        <v>302</v>
      </c>
      <c r="C18" s="1"/>
      <c r="I18" s="233">
        <f>+IFERROR(MEDIAN(I10:I16),"n/a")</f>
        <v>1.4689885278120651E-2</v>
      </c>
      <c r="J18" s="233">
        <f>+IFERROR(MEDIAN(J10:J16),"n/a")</f>
        <v>1.1818234610917577E-2</v>
      </c>
      <c r="K18" s="233">
        <f>+IFERROR(MEDIAN(K10:K16),"n/a")</f>
        <v>8.9636559010203287E-3</v>
      </c>
      <c r="Q18" s="233">
        <f>+IFERROR(MEDIAN(Q10:Q16),"n/a")</f>
        <v>0.30272061074200152</v>
      </c>
      <c r="R18" s="233">
        <f>+IFERROR(MEDIAN(R10:R16),"n/a")</f>
        <v>0.18337074561669575</v>
      </c>
      <c r="S18" s="233">
        <f>+IFERROR(MEDIAN(S10:S16),"n/a")</f>
        <v>8.3076131687241594E-2</v>
      </c>
      <c r="T18" s="232">
        <f>+IFERROR(MEDIAN(T10:T16),"n/a")</f>
        <v>1.8098134881422991</v>
      </c>
      <c r="Z18" s="231">
        <f>+IFERROR(MEDIAN(Z10:Z16),"n/a")</f>
        <v>1.7671173133201271E-2</v>
      </c>
      <c r="AA18" s="231">
        <f>+IFERROR(MEDIAN(AA10:AA16),"n/a")</f>
        <v>1.267117313320127E-2</v>
      </c>
      <c r="AB18" s="231">
        <f>+IFERROR(MEDIAN(AB10:AB16),"n/a")</f>
        <v>7.6711731332012659E-3</v>
      </c>
    </row>
    <row r="19" spans="2:28" x14ac:dyDescent="0.2">
      <c r="G19" s="18"/>
    </row>
  </sheetData>
  <pageMargins left="0.3" right="0.3" top="0.3" bottom="0.5" header="0.3" footer="0.3"/>
  <pageSetup scale="62" orientation="portrait" r:id="rId1"/>
  <headerFoot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80C9-4377-4C1C-BCE3-5B85E1CA819F}">
  <sheetPr>
    <pageSetUpPr fitToPage="1"/>
  </sheetPr>
  <dimension ref="B2:D10"/>
  <sheetViews>
    <sheetView showGridLines="0" view="pageBreakPreview" zoomScale="130" zoomScaleNormal="130" zoomScaleSheetLayoutView="130" workbookViewId="0">
      <selection activeCell="D10" sqref="D10"/>
    </sheetView>
  </sheetViews>
  <sheetFormatPr defaultRowHeight="11.25" x14ac:dyDescent="0.2"/>
  <cols>
    <col min="1" max="1" width="2.83203125" customWidth="1"/>
    <col min="2" max="2" width="8.83203125" customWidth="1"/>
    <col min="3" max="3" width="7.83203125" customWidth="1"/>
    <col min="4" max="4" width="150.83203125" customWidth="1"/>
  </cols>
  <sheetData>
    <row r="2" spans="2:4" s="1" customFormat="1" x14ac:dyDescent="0.2">
      <c r="B2" s="1" t="s">
        <v>322</v>
      </c>
      <c r="D2" s="260">
        <f ca="1">+TODAY()</f>
        <v>45796</v>
      </c>
    </row>
    <row r="3" spans="2:4" s="2" customFormat="1" x14ac:dyDescent="0.2">
      <c r="B3" s="2" t="s">
        <v>321</v>
      </c>
    </row>
    <row r="4" spans="2:4" s="1" customFormat="1" x14ac:dyDescent="0.2">
      <c r="B4" s="15" t="s">
        <v>320</v>
      </c>
      <c r="C4" s="15"/>
    </row>
    <row r="7" spans="2:4" ht="13.5" x14ac:dyDescent="0.35">
      <c r="B7" s="250" t="s">
        <v>310</v>
      </c>
      <c r="C7" s="249" t="s">
        <v>309</v>
      </c>
      <c r="D7" s="4" t="s">
        <v>325</v>
      </c>
    </row>
    <row r="8" spans="2:4" ht="56.25" x14ac:dyDescent="0.2">
      <c r="B8" s="263">
        <v>44994</v>
      </c>
      <c r="C8" s="262" t="s">
        <v>336</v>
      </c>
      <c r="D8" s="261" t="s">
        <v>324</v>
      </c>
    </row>
    <row r="9" spans="2:4" ht="22.5" x14ac:dyDescent="0.2">
      <c r="B9" s="263">
        <v>44994</v>
      </c>
      <c r="C9" s="262" t="s">
        <v>344</v>
      </c>
      <c r="D9" s="261" t="s">
        <v>323</v>
      </c>
    </row>
    <row r="10" spans="2:4" ht="67.5" x14ac:dyDescent="0.2">
      <c r="B10" s="263">
        <v>45057</v>
      </c>
      <c r="C10" s="262" t="s">
        <v>343</v>
      </c>
      <c r="D10" s="261" t="s">
        <v>345</v>
      </c>
    </row>
  </sheetData>
  <pageMargins left="0.3" right="0.3" top="0.3" bottom="0.5" header="0.3" footer="0.3"/>
  <pageSetup scale="76" orientation="portrait" r:id="rId1"/>
  <headerFoot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C71A-2948-4A8E-8499-EA216B85C2F8}">
  <dimension ref="B2:P30"/>
  <sheetViews>
    <sheetView workbookViewId="0">
      <selection activeCell="P20" sqref="B2:P20"/>
    </sheetView>
  </sheetViews>
  <sheetFormatPr defaultRowHeight="11.25" outlineLevelRow="1" outlineLevelCol="1" x14ac:dyDescent="0.2"/>
  <cols>
    <col min="1" max="1" width="2.5" customWidth="1"/>
    <col min="2" max="2" width="20.5" customWidth="1"/>
    <col min="3" max="3" width="2.5" customWidth="1"/>
    <col min="4" max="7" width="9" hidden="1" customWidth="1" outlineLevel="1"/>
    <col min="8" max="8" width="12.5" customWidth="1" collapsed="1"/>
    <col min="9" max="17" width="12.5" customWidth="1"/>
  </cols>
  <sheetData>
    <row r="2" spans="2:16" s="1" customFormat="1" x14ac:dyDescent="0.2">
      <c r="B2" s="1" t="s">
        <v>322</v>
      </c>
      <c r="P2" s="260">
        <f ca="1">TODAY()</f>
        <v>45796</v>
      </c>
    </row>
    <row r="3" spans="2:16" s="2" customFormat="1" x14ac:dyDescent="0.2">
      <c r="B3" s="2" t="s">
        <v>326</v>
      </c>
    </row>
    <row r="4" spans="2:16" x14ac:dyDescent="0.2">
      <c r="B4" t="s">
        <v>320</v>
      </c>
    </row>
    <row r="5" spans="2:16" x14ac:dyDescent="0.2">
      <c r="M5" s="278" t="s">
        <v>335</v>
      </c>
      <c r="N5" s="51"/>
      <c r="O5" s="51"/>
      <c r="P5" s="51"/>
    </row>
    <row r="6" spans="2:16" ht="40.5" x14ac:dyDescent="0.35">
      <c r="H6" s="276" t="s">
        <v>333</v>
      </c>
      <c r="I6" s="276" t="s">
        <v>331</v>
      </c>
      <c r="J6" s="276" t="s">
        <v>334</v>
      </c>
      <c r="K6" s="276" t="s">
        <v>330</v>
      </c>
      <c r="L6" s="279" t="s">
        <v>332</v>
      </c>
      <c r="M6" s="277" t="s">
        <v>333</v>
      </c>
      <c r="N6" s="277" t="s">
        <v>331</v>
      </c>
      <c r="O6" s="277" t="s">
        <v>334</v>
      </c>
      <c r="P6" s="277" t="s">
        <v>330</v>
      </c>
    </row>
    <row r="7" spans="2:16" x14ac:dyDescent="0.2">
      <c r="H7" s="245"/>
      <c r="I7" s="245"/>
      <c r="J7" s="245"/>
      <c r="K7" s="275"/>
      <c r="L7" s="280"/>
    </row>
    <row r="8" spans="2:16" x14ac:dyDescent="0.2">
      <c r="B8" t="s">
        <v>327</v>
      </c>
      <c r="D8" s="266">
        <f>'Historical Financials'!T114</f>
        <v>129.30000000000001</v>
      </c>
      <c r="E8" s="266">
        <f>'Historical Financials'!U114</f>
        <v>138.19999999999999</v>
      </c>
      <c r="F8" s="266">
        <f>'Historical Financials'!V114</f>
        <v>144.6</v>
      </c>
      <c r="G8" s="266">
        <f>'Historical Financials'!W114</f>
        <v>157.13999999999999</v>
      </c>
      <c r="H8" s="266">
        <f>'Historical Financials'!X114</f>
        <v>164.9</v>
      </c>
      <c r="I8" s="264">
        <v>167.5</v>
      </c>
      <c r="J8" s="269" t="s">
        <v>119</v>
      </c>
      <c r="K8" s="269" t="s">
        <v>119</v>
      </c>
      <c r="L8" s="281">
        <v>164.9</v>
      </c>
      <c r="M8" s="268">
        <f>IFERROR($L8/H8-1,"n/a")</f>
        <v>0</v>
      </c>
      <c r="N8" s="268">
        <f>IFERROR($L8/I8-1,"n/a")</f>
        <v>-1.5522388059701409E-2</v>
      </c>
      <c r="O8" s="268" t="str">
        <f>IFERROR($L8/J8-1,"n/a")</f>
        <v>n/a</v>
      </c>
      <c r="P8" s="268" t="str">
        <f>IFERROR($L8/K8-1,"n/a")</f>
        <v>n/a</v>
      </c>
    </row>
    <row r="9" spans="2:16" x14ac:dyDescent="0.2">
      <c r="B9" s="14" t="s">
        <v>16</v>
      </c>
      <c r="H9" s="268">
        <f t="shared" ref="H9:K9" si="0">IFERROR(H8/$D8-1,"n/a")</f>
        <v>0.27532869296210349</v>
      </c>
      <c r="I9" s="268">
        <f t="shared" si="0"/>
        <v>0.29543696829079646</v>
      </c>
      <c r="J9" s="268" t="str">
        <f t="shared" si="0"/>
        <v>n/a</v>
      </c>
      <c r="K9" s="268" t="str">
        <f t="shared" si="0"/>
        <v>n/a</v>
      </c>
      <c r="L9" s="282">
        <f>IFERROR(L8/$D8-1,"n/a")</f>
        <v>0.27532869296210349</v>
      </c>
    </row>
    <row r="10" spans="2:16" x14ac:dyDescent="0.2">
      <c r="B10" s="14" t="s">
        <v>272</v>
      </c>
      <c r="H10" s="270">
        <f>'Historical Financials'!X116</f>
        <v>0.28999999999999998</v>
      </c>
      <c r="I10" s="272" t="s">
        <v>119</v>
      </c>
      <c r="J10" s="272" t="s">
        <v>119</v>
      </c>
      <c r="K10" s="272" t="s">
        <v>119</v>
      </c>
      <c r="L10" s="283">
        <v>0.28799999999999998</v>
      </c>
    </row>
    <row r="11" spans="2:16" x14ac:dyDescent="0.2">
      <c r="B11" s="14" t="s">
        <v>328</v>
      </c>
      <c r="D11" s="273">
        <f>'Historical Financials'!T117</f>
        <v>11.600000000000009</v>
      </c>
      <c r="E11" s="273">
        <f>'Historical Financials'!U117</f>
        <v>8.8999999999999773</v>
      </c>
      <c r="F11" s="273">
        <f>'Historical Financials'!V117</f>
        <v>6.4000000000000057</v>
      </c>
      <c r="G11" s="273">
        <f>'Historical Financials'!W117</f>
        <v>12.539999999999992</v>
      </c>
      <c r="H11" s="271">
        <f>IFERROR(H8-$G8,"n/a")</f>
        <v>7.7600000000000193</v>
      </c>
      <c r="I11" s="271">
        <f t="shared" ref="I11:L11" si="1">IFERROR(I8-$G8,"n/a")</f>
        <v>10.360000000000014</v>
      </c>
      <c r="J11" s="271" t="str">
        <f t="shared" ref="J11" si="2">IFERROR(J8-$G8,"n/a")</f>
        <v>n/a</v>
      </c>
      <c r="K11" s="271" t="str">
        <f t="shared" si="1"/>
        <v>n/a</v>
      </c>
      <c r="L11" s="284">
        <f t="shared" si="1"/>
        <v>7.7600000000000193</v>
      </c>
      <c r="M11" s="268">
        <f>IFERROR($L11/H11-1,"n/a")</f>
        <v>0</v>
      </c>
      <c r="N11" s="268">
        <f>IFERROR($L11/I11-1,"n/a")</f>
        <v>-0.25096525096525013</v>
      </c>
      <c r="O11" s="268" t="str">
        <f>IFERROR($L11/J11-1,"n/a")</f>
        <v>n/a</v>
      </c>
      <c r="P11" s="268" t="str">
        <f>IFERROR($L11/K11-1,"n/a")</f>
        <v>n/a</v>
      </c>
    </row>
    <row r="12" spans="2:16" x14ac:dyDescent="0.2">
      <c r="B12" s="39" t="s">
        <v>16</v>
      </c>
      <c r="H12" s="268">
        <f t="shared" ref="H12" si="3">IFERROR(H11/$D11-1,"n/a")</f>
        <v>-0.33103448275861946</v>
      </c>
      <c r="I12" s="268">
        <f t="shared" ref="I12:J12" si="4">IFERROR(I11/$D11-1,"n/a")</f>
        <v>-0.10689655172413737</v>
      </c>
      <c r="J12" s="268" t="str">
        <f t="shared" si="4"/>
        <v>n/a</v>
      </c>
      <c r="K12" s="268" t="str">
        <f t="shared" ref="K12" si="5">IFERROR(K11/$D11-1,"n/a")</f>
        <v>n/a</v>
      </c>
      <c r="L12" s="282">
        <f>IFERROR(L11/$D11-1,"n/a")</f>
        <v>-0.33103448275861946</v>
      </c>
    </row>
    <row r="13" spans="2:16" outlineLevel="1" x14ac:dyDescent="0.2">
      <c r="B13" s="14" t="s">
        <v>329</v>
      </c>
      <c r="D13" s="274">
        <f>'Historical Financials'!T119</f>
        <v>12.260328177158373</v>
      </c>
      <c r="E13" s="274">
        <f>'Historical Financials'!U119</f>
        <v>11.186405227027869</v>
      </c>
      <c r="F13" s="274">
        <f>'Historical Financials'!V119</f>
        <v>9</v>
      </c>
      <c r="G13" s="274">
        <f>'Historical Financials'!W119</f>
        <v>10.5</v>
      </c>
      <c r="H13" s="274">
        <f>'Historical Financials'!X119</f>
        <v>7.3</v>
      </c>
      <c r="I13" s="272" t="s">
        <v>119</v>
      </c>
      <c r="J13" s="272" t="s">
        <v>119</v>
      </c>
      <c r="K13" s="272" t="s">
        <v>119</v>
      </c>
      <c r="L13" s="285">
        <v>7.3</v>
      </c>
      <c r="M13" s="268">
        <f>IFERROR($L13/H13-1,"n/a")</f>
        <v>0</v>
      </c>
      <c r="N13" s="268" t="str">
        <f>IFERROR($L13/I13-1,"n/a")</f>
        <v>n/a</v>
      </c>
      <c r="O13" s="268" t="str">
        <f>IFERROR($L13/J13-1,"n/a")</f>
        <v>n/a</v>
      </c>
      <c r="P13" s="268" t="str">
        <f>IFERROR($L13/K13-1,"n/a")</f>
        <v>n/a</v>
      </c>
    </row>
    <row r="14" spans="2:16" outlineLevel="1" x14ac:dyDescent="0.2">
      <c r="B14" s="39" t="s">
        <v>16</v>
      </c>
      <c r="H14" s="268">
        <f t="shared" ref="H14" si="6">IFERROR(H13/$D13-1,"n/a")</f>
        <v>-0.40458363801384378</v>
      </c>
      <c r="I14" s="268" t="str">
        <f t="shared" ref="I14:J14" si="7">IFERROR(I13/$D13-1,"n/a")</f>
        <v>n/a</v>
      </c>
      <c r="J14" s="268" t="str">
        <f t="shared" si="7"/>
        <v>n/a</v>
      </c>
      <c r="K14" s="268" t="str">
        <f t="shared" ref="K14" si="8">IFERROR(K13/$D13-1,"n/a")</f>
        <v>n/a</v>
      </c>
      <c r="L14" s="282">
        <f>IFERROR(L13/$D13-1,"n/a")</f>
        <v>-0.40458363801384378</v>
      </c>
    </row>
    <row r="15" spans="2:16" x14ac:dyDescent="0.2">
      <c r="B15" s="39"/>
      <c r="D15" s="165"/>
      <c r="L15" s="286"/>
    </row>
    <row r="16" spans="2:16" x14ac:dyDescent="0.2">
      <c r="B16" t="s">
        <v>15</v>
      </c>
      <c r="D16" s="266">
        <f>'Historical Financials'!T12</f>
        <v>32.055</v>
      </c>
      <c r="E16" s="266">
        <f>'Historical Financials'!U12</f>
        <v>34.936</v>
      </c>
      <c r="F16" s="266">
        <f>'Historical Financials'!V12</f>
        <v>36.966000000000001</v>
      </c>
      <c r="G16" s="266">
        <f>'Historical Financials'!W12</f>
        <v>38.954999999999998</v>
      </c>
      <c r="H16" s="266">
        <f>'Historical Financials'!X12</f>
        <v>41.459000000000003</v>
      </c>
      <c r="I16" s="264">
        <v>41.5</v>
      </c>
      <c r="J16" s="264">
        <v>41.47</v>
      </c>
      <c r="K16" s="264">
        <v>41.6</v>
      </c>
      <c r="L16" s="281">
        <v>41.457999999999998</v>
      </c>
      <c r="M16" s="268">
        <f>IFERROR($L16/H16-1,"n/a")</f>
        <v>-2.412021515241225E-5</v>
      </c>
      <c r="N16" s="268">
        <f>IFERROR($L16/I16-1,"n/a")</f>
        <v>-1.01204819277112E-3</v>
      </c>
      <c r="O16" s="268">
        <f>IFERROR($L16/J16-1,"n/a")</f>
        <v>-2.8936580660721134E-4</v>
      </c>
      <c r="P16" s="268">
        <f>IFERROR($L16/K16-1,"n/a")</f>
        <v>-3.4134615384615596E-3</v>
      </c>
    </row>
    <row r="17" spans="2:16" x14ac:dyDescent="0.2">
      <c r="B17" s="14" t="s">
        <v>16</v>
      </c>
      <c r="H17" s="268">
        <f t="shared" ref="H17" si="9">IFERROR(H16/$D16-1,"n/a")</f>
        <v>0.29337076899079717</v>
      </c>
      <c r="I17" s="268">
        <f t="shared" ref="I17:J17" si="10">IFERROR(I16/$D16-1,"n/a")</f>
        <v>0.29464982062080791</v>
      </c>
      <c r="J17" s="268">
        <f t="shared" si="10"/>
        <v>0.29371392918421457</v>
      </c>
      <c r="K17" s="268">
        <f t="shared" ref="K17:L17" si="11">IFERROR(K16/$D16-1,"n/a")</f>
        <v>0.29776945874278593</v>
      </c>
      <c r="L17" s="282">
        <f t="shared" si="11"/>
        <v>0.29333957260957733</v>
      </c>
    </row>
    <row r="18" spans="2:16" x14ac:dyDescent="0.2">
      <c r="B18" s="14" t="s">
        <v>272</v>
      </c>
      <c r="H18" s="268">
        <f>'Historical Financials'!X16</f>
        <v>0.32</v>
      </c>
      <c r="I18" s="272" t="s">
        <v>119</v>
      </c>
      <c r="J18" s="272" t="s">
        <v>119</v>
      </c>
      <c r="K18" s="272" t="s">
        <v>119</v>
      </c>
      <c r="L18" s="287">
        <v>0.31</v>
      </c>
    </row>
    <row r="19" spans="2:16" x14ac:dyDescent="0.2">
      <c r="L19" s="286"/>
    </row>
    <row r="20" spans="2:16" x14ac:dyDescent="0.2">
      <c r="B20" t="s">
        <v>17</v>
      </c>
      <c r="D20" s="266">
        <f>'Historical Financials'!T52</f>
        <v>-1.2879999999999985</v>
      </c>
      <c r="E20" s="266">
        <f>'Historical Financials'!U52</f>
        <v>-0.31300000000000078</v>
      </c>
      <c r="F20" s="266">
        <f>'Historical Financials'!V52</f>
        <v>0.62999999999999701</v>
      </c>
      <c r="G20" s="266">
        <f>'Historical Financials'!W52</f>
        <v>2.2600000000000042</v>
      </c>
      <c r="H20" s="266">
        <f>'Historical Financials'!X52</f>
        <v>2.2100000000000026</v>
      </c>
      <c r="I20" s="264">
        <v>1.9</v>
      </c>
      <c r="J20" s="264">
        <v>1.89</v>
      </c>
      <c r="K20" s="269" t="s">
        <v>119</v>
      </c>
      <c r="L20" s="281">
        <v>2.2000000000000002</v>
      </c>
      <c r="M20" s="268">
        <f>IFERROR($L20/H20-1,"n/a")</f>
        <v>-4.5248868778291484E-3</v>
      </c>
      <c r="N20" s="268">
        <f>IFERROR($L20/I20-1,"n/a")</f>
        <v>0.15789473684210531</v>
      </c>
      <c r="O20" s="268">
        <f>IFERROR($L20/J20-1,"n/a")</f>
        <v>0.16402116402116418</v>
      </c>
      <c r="P20" s="268" t="str">
        <f>IFERROR($L20/K20-1,"n/a")</f>
        <v>n/a</v>
      </c>
    </row>
    <row r="21" spans="2:16" x14ac:dyDescent="0.2">
      <c r="B21" s="14" t="s">
        <v>18</v>
      </c>
      <c r="G21" s="265">
        <f>G20/G16</f>
        <v>5.8015659093826319E-2</v>
      </c>
      <c r="H21" s="265">
        <f>H20/H16</f>
        <v>5.3305675486625403E-2</v>
      </c>
      <c r="I21" s="265">
        <f>I20/I16</f>
        <v>4.5783132530120479E-2</v>
      </c>
      <c r="J21" s="265">
        <f>J20/J16</f>
        <v>4.5575114540631782E-2</v>
      </c>
      <c r="K21" s="267">
        <v>0.05</v>
      </c>
      <c r="L21" s="288">
        <f>L20/L16</f>
        <v>5.306575329248879E-2</v>
      </c>
    </row>
    <row r="22" spans="2:16" x14ac:dyDescent="0.2">
      <c r="L22" s="204"/>
    </row>
    <row r="25" spans="2:16" x14ac:dyDescent="0.2">
      <c r="L25" s="165">
        <f>+L16/D16-1</f>
        <v>0.29333957260957733</v>
      </c>
    </row>
    <row r="29" spans="2:16" x14ac:dyDescent="0.2">
      <c r="L29">
        <v>7.8</v>
      </c>
    </row>
    <row r="30" spans="2:16" x14ac:dyDescent="0.2">
      <c r="L30">
        <v>7.3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54A714-9C0D-4C71-9162-B35D50063655}">
  <ds:schemaRefs>
    <ds:schemaRef ds:uri="http://schemas.microsoft.com/sharepoint/v3/contenttype/forms"/>
  </ds:schemaRefs>
</ds:datastoreItem>
</file>

<file path=customXml/itemProps2.xml><?xml version="1.0" encoding="utf-8"?>
<ds:datastoreItem xmlns:ds="http://schemas.openxmlformats.org/officeDocument/2006/customXml" ds:itemID="{6749DBEE-175C-4611-80E4-879AB6F0A7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F45BBF-9CA6-45D4-A418-4046A8E6572F}">
  <ds:schemaRefs>
    <ds:schemaRef ds:uri="http://schemas.microsoft.com/office/infopath/2007/PartnerControls"/>
    <ds:schemaRef ds:uri="http://schemas.microsoft.com/office/2006/documentManagement/types"/>
    <ds:schemaRef ds:uri="http://purl.org/dc/dcmitype/"/>
    <ds:schemaRef ds:uri="http://purl.org/dc/terms/"/>
    <ds:schemaRef ds:uri="http://schemas.microsoft.com/office/2006/metadata/properties"/>
    <ds:schemaRef ds:uri="http://schemas.openxmlformats.org/package/2006/metadata/core-properties"/>
    <ds:schemaRef ds:uri="700f816a-2d70-48f7-98b4-aa062cbdb163"/>
    <ds:schemaRef ds:uri="http://www.w3.org/XML/1998/namespace"/>
    <ds:schemaRef ds:uri="http://purl.org/dc/elements/1.1/"/>
    <ds:schemaRef ds:uri="684023ab-f3fa-4f75-8c85-aad3877566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Simple Model - Case 1</vt:lpstr>
      <vt:lpstr>Historical Financials</vt:lpstr>
      <vt:lpstr>Guidance Analysis v1</vt:lpstr>
      <vt:lpstr>Guidance Analysis v2</vt:lpstr>
      <vt:lpstr>Sheet1</vt:lpstr>
      <vt:lpstr>'Guidance Analysis v1'!Print_Area</vt:lpstr>
      <vt:lpstr>'Guidance Analysis v2'!Print_Area</vt:lpstr>
      <vt:lpstr>'Historical Financials'!Print_Area</vt:lpstr>
      <vt:lpstr>'Simple Model - Case 1'!Print_Area</vt:lpstr>
      <vt:lpstr>'Historical Financials'!Print_Titles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Nicolau</dc:creator>
  <cp:keywords/>
  <dc:description/>
  <cp:lastModifiedBy>Alex Nicolau</cp:lastModifiedBy>
  <cp:revision/>
  <cp:lastPrinted>2023-11-11T14:44:03Z</cp:lastPrinted>
  <dcterms:created xsi:type="dcterms:W3CDTF">2019-10-14T21:10:44Z</dcterms:created>
  <dcterms:modified xsi:type="dcterms:W3CDTF">2025-05-19T21:31:50Z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Order">
    <vt:r8>889600</vt:r8>
  </property>
  <property fmtid="{D5CDD505-2E9C-101B-9397-08002B2CF9AE}" pid="4" name="MediaServiceImageTags">
    <vt:lpwstr/>
  </property>
  <property fmtid="{D5CDD505-2E9C-101B-9397-08002B2CF9AE}" pid="5" name="{A44787D4-0540-4523-9961-78E4036D8C6D}">
    <vt:lpwstr>{C81F5684-98AA-429A-8CC3-D59206263F1D}</vt:lpwstr>
  </property>
</Properties>
</file>